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Lietotajs\Google Drive\Metabolic_modeling\reconstructions\Kristina\FlySilico\MODELS FINAL (all formats)\Supplementary data\"/>
    </mc:Choice>
  </mc:AlternateContent>
  <xr:revisionPtr revIDLastSave="0" documentId="13_ncr:1_{30B70470-83F6-4FB6-A540-651B2C05CEA5}" xr6:coauthVersionLast="36" xr6:coauthVersionMax="36" xr10:uidLastSave="{00000000-0000-0000-0000-000000000000}"/>
  <bookViews>
    <workbookView xWindow="0" yWindow="0" windowWidth="23040" windowHeight="8196" xr2:uid="{00000000-000D-0000-FFFF-FFFF00000000}"/>
  </bookViews>
  <sheets>
    <sheet name="1_Sheet_Table_of_contents" sheetId="1" r:id="rId1"/>
    <sheet name="2_Larvae_weight" sheetId="2" r:id="rId2"/>
    <sheet name="3_Diet_Composition" sheetId="3" r:id="rId3"/>
    <sheet name="4_Macromolecules_in_%" sheetId="4" state="hidden" r:id="rId4"/>
    <sheet name="5_Macromolecules_per_1_larva" sheetId="5" state="hidden" r:id="rId5"/>
    <sheet name="6_Amino_acids_biomass" sheetId="6" state="hidden" r:id="rId6"/>
    <sheet name="7_Carbohydrates_biomass" sheetId="7" state="hidden" r:id="rId7"/>
    <sheet name="8_Fatty_acids_biomass" sheetId="8" state="hidden" r:id="rId8"/>
    <sheet name="9_Full_biomass_composition" sheetId="9" state="hidden" r:id="rId9"/>
  </sheets>
  <externalReferences>
    <externalReference r:id="rId10"/>
  </externalReferences>
  <calcPr calcId="191029"/>
  <extLst>
    <ext uri="GoogleSheetsCustomDataVersion1">
      <go:sheetsCustomData xmlns:go="http://customooxmlschemas.google.com/" r:id="rId14" roundtripDataSignature="AMtx7mhtpyZhvQcjqwmy95OoJpzITVDnhw=="/>
    </ext>
  </extLst>
</workbook>
</file>

<file path=xl/calcChain.xml><?xml version="1.0" encoding="utf-8"?>
<calcChain xmlns="http://schemas.openxmlformats.org/spreadsheetml/2006/main">
  <c r="C32" i="8" l="1"/>
  <c r="B32" i="8"/>
  <c r="D31" i="8"/>
  <c r="E31" i="8" s="1"/>
  <c r="E30" i="8"/>
  <c r="D30" i="8"/>
  <c r="D29" i="8"/>
  <c r="E29" i="8" s="1"/>
  <c r="D28" i="8"/>
  <c r="E28" i="8" s="1"/>
  <c r="D27" i="8"/>
  <c r="E27" i="8" s="1"/>
  <c r="D26" i="8"/>
  <c r="E26" i="8" s="1"/>
  <c r="D25" i="8"/>
  <c r="E25" i="8" s="1"/>
  <c r="E24" i="8"/>
  <c r="D24" i="8"/>
  <c r="D23" i="8"/>
  <c r="E23" i="8" s="1"/>
  <c r="D22" i="8"/>
  <c r="E22" i="8" s="1"/>
  <c r="D21" i="8"/>
  <c r="E21" i="8" s="1"/>
  <c r="D20" i="8"/>
  <c r="E20" i="8" s="1"/>
  <c r="D19" i="8"/>
  <c r="E19" i="8" s="1"/>
  <c r="E18" i="8"/>
  <c r="D18" i="8"/>
  <c r="D17" i="8"/>
  <c r="E17" i="8" s="1"/>
  <c r="D16" i="8"/>
  <c r="E16" i="8" s="1"/>
  <c r="B43" i="8" s="1"/>
  <c r="D15" i="8"/>
  <c r="E15" i="8" s="1"/>
  <c r="D14" i="8"/>
  <c r="E14" i="8" s="1"/>
  <c r="D13" i="8"/>
  <c r="E13" i="8" s="1"/>
  <c r="E12" i="8"/>
  <c r="D12" i="8"/>
  <c r="O4" i="8" s="1"/>
  <c r="D11" i="8"/>
  <c r="E11" i="8" s="1"/>
  <c r="D10" i="8"/>
  <c r="E10" i="8" s="1"/>
  <c r="D9" i="8"/>
  <c r="E9" i="8" s="1"/>
  <c r="D8" i="8"/>
  <c r="E8" i="8" s="1"/>
  <c r="D7" i="8"/>
  <c r="E7" i="8" s="1"/>
  <c r="E6" i="8"/>
  <c r="D6" i="8"/>
  <c r="L4" i="8" s="1"/>
  <c r="D5" i="8"/>
  <c r="E5" i="8" s="1"/>
  <c r="D4" i="8"/>
  <c r="E4" i="8" s="1"/>
  <c r="D3" i="8"/>
  <c r="E3" i="8" s="1"/>
  <c r="D2" i="8"/>
  <c r="E2" i="8" s="1"/>
  <c r="D7" i="7"/>
  <c r="D6" i="7"/>
  <c r="D5" i="7"/>
  <c r="D4" i="7"/>
  <c r="D3" i="7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3" i="6" s="1"/>
  <c r="B9" i="4"/>
  <c r="F3" i="4" s="1"/>
  <c r="G3" i="4" s="1"/>
  <c r="H3" i="4" s="1"/>
  <c r="M34" i="3"/>
  <c r="N34" i="3" s="1"/>
  <c r="O34" i="3" s="1"/>
  <c r="P34" i="3" s="1"/>
  <c r="M33" i="3"/>
  <c r="N33" i="3" s="1"/>
  <c r="O33" i="3" s="1"/>
  <c r="P33" i="3" s="1"/>
  <c r="M32" i="3"/>
  <c r="N32" i="3" s="1"/>
  <c r="O32" i="3" s="1"/>
  <c r="P32" i="3" s="1"/>
  <c r="O31" i="3"/>
  <c r="P31" i="3" s="1"/>
  <c r="N31" i="3"/>
  <c r="M31" i="3"/>
  <c r="N30" i="3"/>
  <c r="O30" i="3" s="1"/>
  <c r="P30" i="3" s="1"/>
  <c r="M30" i="3"/>
  <c r="M29" i="3"/>
  <c r="N29" i="3" s="1"/>
  <c r="O29" i="3" s="1"/>
  <c r="P29" i="3" s="1"/>
  <c r="M28" i="3"/>
  <c r="N28" i="3" s="1"/>
  <c r="O28" i="3" s="1"/>
  <c r="P28" i="3" s="1"/>
  <c r="M27" i="3"/>
  <c r="N27" i="3" s="1"/>
  <c r="O27" i="3" s="1"/>
  <c r="P27" i="3" s="1"/>
  <c r="N26" i="3"/>
  <c r="O26" i="3" s="1"/>
  <c r="P26" i="3" s="1"/>
  <c r="M26" i="3"/>
  <c r="M25" i="3"/>
  <c r="N25" i="3" s="1"/>
  <c r="O25" i="3" s="1"/>
  <c r="P25" i="3" s="1"/>
  <c r="P24" i="3"/>
  <c r="Q24" i="3" s="1"/>
  <c r="T24" i="3" s="1"/>
  <c r="O24" i="3"/>
  <c r="N24" i="3"/>
  <c r="M24" i="3"/>
  <c r="L23" i="3"/>
  <c r="M23" i="3" s="1"/>
  <c r="N23" i="3" s="1"/>
  <c r="O23" i="3" s="1"/>
  <c r="P23" i="3" s="1"/>
  <c r="L22" i="3"/>
  <c r="M22" i="3" s="1"/>
  <c r="N22" i="3" s="1"/>
  <c r="O22" i="3" s="1"/>
  <c r="P22" i="3" s="1"/>
  <c r="O21" i="3"/>
  <c r="P21" i="3" s="1"/>
  <c r="N21" i="3"/>
  <c r="M21" i="3"/>
  <c r="N20" i="3"/>
  <c r="O20" i="3" s="1"/>
  <c r="P20" i="3" s="1"/>
  <c r="M20" i="3"/>
  <c r="L19" i="3"/>
  <c r="M19" i="3" s="1"/>
  <c r="N19" i="3" s="1"/>
  <c r="O19" i="3" s="1"/>
  <c r="P19" i="3" s="1"/>
  <c r="M18" i="3"/>
  <c r="N18" i="3" s="1"/>
  <c r="O18" i="3" s="1"/>
  <c r="P18" i="3" s="1"/>
  <c r="L18" i="3"/>
  <c r="M17" i="3"/>
  <c r="N17" i="3" s="1"/>
  <c r="O17" i="3" s="1"/>
  <c r="P17" i="3" s="1"/>
  <c r="P16" i="3"/>
  <c r="Q16" i="3" s="1"/>
  <c r="T16" i="3" s="1"/>
  <c r="O16" i="3"/>
  <c r="N16" i="3"/>
  <c r="M16" i="3"/>
  <c r="M15" i="3"/>
  <c r="N15" i="3" s="1"/>
  <c r="O15" i="3" s="1"/>
  <c r="P15" i="3" s="1"/>
  <c r="L9" i="3"/>
  <c r="C40" i="2"/>
  <c r="M7" i="6" s="1"/>
  <c r="M9" i="6" s="1"/>
  <c r="C39" i="2"/>
  <c r="C33" i="2"/>
  <c r="C34" i="2" s="1"/>
  <c r="C31" i="2"/>
  <c r="E23" i="2"/>
  <c r="C23" i="2"/>
  <c r="C24" i="2" s="1"/>
  <c r="D21" i="2"/>
  <c r="N6" i="3" s="1"/>
  <c r="O6" i="3" s="1"/>
  <c r="D6" i="2"/>
  <c r="E6" i="2" s="1"/>
  <c r="E4" i="2"/>
  <c r="R30" i="3" l="1"/>
  <c r="Q30" i="3"/>
  <c r="T30" i="3" s="1"/>
  <c r="B40" i="8"/>
  <c r="R18" i="3"/>
  <c r="Q18" i="3"/>
  <c r="T18" i="3" s="1"/>
  <c r="R19" i="3"/>
  <c r="Q19" i="3"/>
  <c r="T19" i="3" s="1"/>
  <c r="F3" i="7"/>
  <c r="G3" i="7" s="1"/>
  <c r="R23" i="3"/>
  <c r="Q23" i="3"/>
  <c r="T23" i="3" s="1"/>
  <c r="R17" i="3"/>
  <c r="Q17" i="3"/>
  <c r="T17" i="3" s="1"/>
  <c r="Q31" i="3"/>
  <c r="T31" i="3" s="1"/>
  <c r="R31" i="3"/>
  <c r="R33" i="3"/>
  <c r="Q33" i="3"/>
  <c r="T33" i="3" s="1"/>
  <c r="R34" i="3"/>
  <c r="Q34" i="3"/>
  <c r="T34" i="3" s="1"/>
  <c r="F4" i="7"/>
  <c r="G4" i="7" s="1"/>
  <c r="H4" i="7" s="1"/>
  <c r="B42" i="8"/>
  <c r="B41" i="8"/>
  <c r="R32" i="3"/>
  <c r="Q32" i="3"/>
  <c r="T32" i="3" s="1"/>
  <c r="E8" i="4"/>
  <c r="B10" i="5" s="1"/>
  <c r="C10" i="5" s="1"/>
  <c r="E7" i="4"/>
  <c r="B9" i="5" s="1"/>
  <c r="C9" i="5" s="1"/>
  <c r="E9" i="5" s="1"/>
  <c r="E6" i="4"/>
  <c r="B8" i="5" s="1"/>
  <c r="C8" i="5" s="1"/>
  <c r="E8" i="5" s="1"/>
  <c r="E5" i="4"/>
  <c r="B7" i="5" s="1"/>
  <c r="C7" i="5" s="1"/>
  <c r="E4" i="4"/>
  <c r="B6" i="5" s="1"/>
  <c r="C6" i="5" s="1"/>
  <c r="E6" i="5" s="1"/>
  <c r="E3" i="4"/>
  <c r="B3" i="5" s="1"/>
  <c r="E9" i="4"/>
  <c r="P6" i="3"/>
  <c r="R6" i="3"/>
  <c r="S6" i="3" s="1"/>
  <c r="R26" i="3"/>
  <c r="Q26" i="3"/>
  <c r="T26" i="3" s="1"/>
  <c r="F6" i="7"/>
  <c r="G6" i="7" s="1"/>
  <c r="H6" i="7" s="1"/>
  <c r="R25" i="3"/>
  <c r="Q25" i="3"/>
  <c r="T25" i="3" s="1"/>
  <c r="Q27" i="3"/>
  <c r="T27" i="3" s="1"/>
  <c r="R27" i="3"/>
  <c r="R28" i="3"/>
  <c r="Q28" i="3"/>
  <c r="T28" i="3" s="1"/>
  <c r="Q22" i="3"/>
  <c r="T22" i="3" s="1"/>
  <c r="R22" i="3"/>
  <c r="F8" i="6"/>
  <c r="G8" i="6" s="1"/>
  <c r="H8" i="6" s="1"/>
  <c r="F5" i="6"/>
  <c r="G5" i="6" s="1"/>
  <c r="H5" i="6" s="1"/>
  <c r="F3" i="6"/>
  <c r="F22" i="6"/>
  <c r="G22" i="6" s="1"/>
  <c r="H22" i="6" s="1"/>
  <c r="F19" i="6"/>
  <c r="G19" i="6" s="1"/>
  <c r="H19" i="6" s="1"/>
  <c r="F16" i="6"/>
  <c r="G16" i="6" s="1"/>
  <c r="H16" i="6" s="1"/>
  <c r="F13" i="6"/>
  <c r="G13" i="6" s="1"/>
  <c r="H13" i="6" s="1"/>
  <c r="F10" i="6"/>
  <c r="G10" i="6" s="1"/>
  <c r="H10" i="6" s="1"/>
  <c r="F9" i="6"/>
  <c r="G9" i="6" s="1"/>
  <c r="H9" i="6" s="1"/>
  <c r="F7" i="6"/>
  <c r="G7" i="6" s="1"/>
  <c r="H7" i="6" s="1"/>
  <c r="F4" i="6"/>
  <c r="G4" i="6" s="1"/>
  <c r="H4" i="6" s="1"/>
  <c r="F21" i="6"/>
  <c r="G21" i="6" s="1"/>
  <c r="H21" i="6" s="1"/>
  <c r="F18" i="6"/>
  <c r="G18" i="6" s="1"/>
  <c r="H18" i="6" s="1"/>
  <c r="F15" i="6"/>
  <c r="G15" i="6" s="1"/>
  <c r="H15" i="6" s="1"/>
  <c r="F12" i="6"/>
  <c r="G12" i="6" s="1"/>
  <c r="H12" i="6" s="1"/>
  <c r="F6" i="6"/>
  <c r="G6" i="6" s="1"/>
  <c r="H6" i="6" s="1"/>
  <c r="F20" i="6"/>
  <c r="G20" i="6" s="1"/>
  <c r="H20" i="6" s="1"/>
  <c r="F17" i="6"/>
  <c r="G17" i="6" s="1"/>
  <c r="H17" i="6" s="1"/>
  <c r="F14" i="6"/>
  <c r="G14" i="6" s="1"/>
  <c r="H14" i="6" s="1"/>
  <c r="F11" i="6"/>
  <c r="G11" i="6" s="1"/>
  <c r="H11" i="6" s="1"/>
  <c r="R20" i="3"/>
  <c r="Q20" i="3"/>
  <c r="T20" i="3" s="1"/>
  <c r="R15" i="3"/>
  <c r="Q15" i="3"/>
  <c r="T15" i="3" s="1"/>
  <c r="Q21" i="3"/>
  <c r="T21" i="3" s="1"/>
  <c r="R21" i="3"/>
  <c r="Q29" i="3"/>
  <c r="T29" i="3" s="1"/>
  <c r="R29" i="3"/>
  <c r="R24" i="3"/>
  <c r="M5" i="7"/>
  <c r="M7" i="7" s="1"/>
  <c r="E33" i="2"/>
  <c r="R16" i="3"/>
  <c r="D32" i="8"/>
  <c r="E32" i="8" s="1"/>
  <c r="H3" i="7" l="1"/>
  <c r="B5" i="5"/>
  <c r="C5" i="5" s="1"/>
  <c r="E5" i="5" s="1"/>
  <c r="B4" i="5"/>
  <c r="F23" i="6"/>
  <c r="G3" i="6"/>
  <c r="F7" i="7"/>
  <c r="F5" i="7"/>
  <c r="G5" i="7" s="1"/>
  <c r="H5" i="7" s="1"/>
  <c r="H3" i="6" l="1"/>
  <c r="H23" i="6" s="1"/>
  <c r="G23" i="6"/>
  <c r="B11" i="5"/>
  <c r="C4" i="5"/>
  <c r="H7" i="7"/>
  <c r="G7" i="7"/>
  <c r="C11" i="5" l="1"/>
  <c r="E4" i="5"/>
  <c r="E11" i="5" s="1"/>
</calcChain>
</file>

<file path=xl/sharedStrings.xml><?xml version="1.0" encoding="utf-8"?>
<sst xmlns="http://schemas.openxmlformats.org/spreadsheetml/2006/main" count="320" uniqueCount="222">
  <si>
    <t>1_Sheet_Table_of_contents</t>
  </si>
  <si>
    <t>Table of content of larva and diet chemical analysis experiments and metabolic model data for Hermetia larva biomass</t>
  </si>
  <si>
    <t>2_Larvae_weight</t>
  </si>
  <si>
    <t>Experimental measurements and calculations of Larvae weight</t>
  </si>
  <si>
    <t>Composition diet</t>
  </si>
  <si>
    <t>%</t>
  </si>
  <si>
    <t>g</t>
  </si>
  <si>
    <t>Glucose</t>
  </si>
  <si>
    <t>Egg White Protein</t>
  </si>
  <si>
    <t>Water</t>
  </si>
  <si>
    <t>Total</t>
  </si>
  <si>
    <t>kg</t>
  </si>
  <si>
    <t>Start trial (T0)</t>
  </si>
  <si>
    <t>Parameter</t>
  </si>
  <si>
    <t>value g</t>
  </si>
  <si>
    <t>count</t>
  </si>
  <si>
    <t>T9 start</t>
  </si>
  <si>
    <t>Total weight larvae Start (7-day old) all FW</t>
  </si>
  <si>
    <t>Total weight larvae Start (7-day old) without substrate FW</t>
  </si>
  <si>
    <t>Total weight of diet</t>
  </si>
  <si>
    <t>Diet per g larvae</t>
  </si>
  <si>
    <t>17,11 g</t>
  </si>
  <si>
    <t>T9 end (7 days)</t>
  </si>
  <si>
    <t>Total weight larvae End (16-day old), FW</t>
  </si>
  <si>
    <t>Weight 1 larvae, FW</t>
  </si>
  <si>
    <t>Larvae count</t>
  </si>
  <si>
    <t>Weight diet residue after experiment FW</t>
  </si>
  <si>
    <t xml:space="preserve">Protein residue </t>
  </si>
  <si>
    <t>from total amino acids residue</t>
  </si>
  <si>
    <t>Other residue</t>
  </si>
  <si>
    <t>Weight larvae, FW</t>
  </si>
  <si>
    <t>Weight residue</t>
  </si>
  <si>
    <t>kg FW?</t>
  </si>
  <si>
    <t>DW larvae mass in grams</t>
  </si>
  <si>
    <t>Water, T9 (16)</t>
  </si>
  <si>
    <t>Fresh Weight (FW), T9</t>
  </si>
  <si>
    <t>Dry Weight (DW), T9, %</t>
  </si>
  <si>
    <t>Dry Weight (DW), T9, g</t>
  </si>
  <si>
    <t>diet 2 is not used</t>
  </si>
  <si>
    <t>Residue amino acid profile</t>
  </si>
  <si>
    <t>Total diet split evenly between all larvae at T0 (some die over time wich complicates modeling)</t>
  </si>
  <si>
    <t>Residue amino acid  g / 100 g</t>
  </si>
  <si>
    <t>Lysine</t>
  </si>
  <si>
    <t>Methionine</t>
  </si>
  <si>
    <t>Ingredients</t>
  </si>
  <si>
    <t>Diet, %</t>
  </si>
  <si>
    <t>Ingredients (g/100g)</t>
  </si>
  <si>
    <t>Total (g)</t>
  </si>
  <si>
    <t>Total DW (g/1 larva)</t>
  </si>
  <si>
    <t>Total DW (mg/1 larva)</t>
  </si>
  <si>
    <t>mg/larva/day</t>
  </si>
  <si>
    <t>Molar mass (g/mol)</t>
  </si>
  <si>
    <t>mmol/larva</t>
  </si>
  <si>
    <t>mol/larva/day</t>
  </si>
  <si>
    <t>Cysteine</t>
  </si>
  <si>
    <t>Aspartic acid</t>
  </si>
  <si>
    <t>Threonine</t>
  </si>
  <si>
    <t>Serine</t>
  </si>
  <si>
    <t>Sum:</t>
  </si>
  <si>
    <t>Glutamic acid</t>
  </si>
  <si>
    <t>Proline</t>
  </si>
  <si>
    <t>Glycine</t>
  </si>
  <si>
    <t>Alanine</t>
  </si>
  <si>
    <t>Diet amino acids pofile composition</t>
  </si>
  <si>
    <t>Valine</t>
  </si>
  <si>
    <t>amino acid</t>
  </si>
  <si>
    <t xml:space="preserve">Amino acid,                 mg  / 100 g </t>
  </si>
  <si>
    <t xml:space="preserve">Amino acid, g/100g </t>
  </si>
  <si>
    <t>Consumed amino acids, g/100</t>
  </si>
  <si>
    <t>Consumed amino acids weight,                      g</t>
  </si>
  <si>
    <t>Consumed amino acids, g/larva</t>
  </si>
  <si>
    <t>Consumed amino acids, mg/larva</t>
  </si>
  <si>
    <t>Consumed amino acids, mg/larva/day</t>
  </si>
  <si>
    <t>Molar mass, (g/mol)</t>
  </si>
  <si>
    <t>Consumed amino acid, mmol/larva/day</t>
  </si>
  <si>
    <t>Isoleucine</t>
  </si>
  <si>
    <t>Leucine</t>
  </si>
  <si>
    <t>Tyrosine</t>
  </si>
  <si>
    <t>Cystine</t>
  </si>
  <si>
    <t>Phenylalanine</t>
  </si>
  <si>
    <t>Aspartate</t>
  </si>
  <si>
    <t>Histidine</t>
  </si>
  <si>
    <t>Asparagine</t>
  </si>
  <si>
    <t>Arginin</t>
  </si>
  <si>
    <t>Tryptophan</t>
  </si>
  <si>
    <t>Sum aminoacids</t>
  </si>
  <si>
    <t>Glutamate</t>
  </si>
  <si>
    <t>Glutamine</t>
  </si>
  <si>
    <t>Arginine</t>
  </si>
  <si>
    <t>g/100g</t>
  </si>
  <si>
    <t>Macro normalized</t>
  </si>
  <si>
    <t>Error of total</t>
  </si>
  <si>
    <t>% of measurement</t>
  </si>
  <si>
    <t>Coef</t>
  </si>
  <si>
    <t>fat (triglyceride)</t>
  </si>
  <si>
    <t>starch (glycogen)</t>
  </si>
  <si>
    <t>Sugars, sum of mono- and disaccharides</t>
  </si>
  <si>
    <t>Cholesterol (clr[c])</t>
  </si>
  <si>
    <t>Glycerin</t>
  </si>
  <si>
    <t>Sum amino acids</t>
  </si>
  <si>
    <t>Sum</t>
  </si>
  <si>
    <t>Normalized, %</t>
  </si>
  <si>
    <t>g/1 larva, DW</t>
  </si>
  <si>
    <t>mmol/1 larva DW</t>
  </si>
  <si>
    <t>Fat (triglyceride)</t>
  </si>
  <si>
    <t>-</t>
  </si>
  <si>
    <t xml:space="preserve">TAG(16:1/18:1/18:2) </t>
  </si>
  <si>
    <t>TAG(12:0/14:0/16:0)</t>
  </si>
  <si>
    <t>Starch (glycogen)</t>
  </si>
  <si>
    <t>Sugars (sum of mono- and disaccharides)</t>
  </si>
  <si>
    <t>from carbohydrates sheet</t>
  </si>
  <si>
    <t>Cholesterol</t>
  </si>
  <si>
    <t>from amino acids sheet</t>
  </si>
  <si>
    <t>% of total AA</t>
  </si>
  <si>
    <t>T9 (g/1 larva), DW</t>
  </si>
  <si>
    <t>mg/larva</t>
  </si>
  <si>
    <t>mmol/1 DW larvae</t>
  </si>
  <si>
    <t>lys[c]</t>
  </si>
  <si>
    <t>met[c]</t>
  </si>
  <si>
    <t>cys[c]</t>
  </si>
  <si>
    <t>asp[c]</t>
  </si>
  <si>
    <t>asn[c]</t>
  </si>
  <si>
    <t>Dry Weight (DW), day 16</t>
  </si>
  <si>
    <r>
      <rPr>
        <sz val="11"/>
        <color theme="1"/>
        <rFont val="Calibri"/>
        <family val="2"/>
      </rPr>
      <t>from 2_</t>
    </r>
    <r>
      <rPr>
        <i/>
        <sz val="11"/>
        <color theme="1"/>
        <rFont val="Calibri"/>
        <family val="2"/>
      </rPr>
      <t>Larvae_weight</t>
    </r>
    <r>
      <rPr>
        <sz val="11"/>
        <color theme="1"/>
        <rFont val="Calibri"/>
        <family val="2"/>
      </rPr>
      <t xml:space="preserve"> sheet</t>
    </r>
  </si>
  <si>
    <t>thr[c]</t>
  </si>
  <si>
    <t>Amino acids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</si>
  <si>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6_Macromolecules_per_1_larva</t>
    </r>
    <r>
      <rPr>
        <sz val="11"/>
        <color theme="1"/>
        <rFont val="Calibri"/>
        <family val="2"/>
      </rPr>
      <t xml:space="preserve"> sheet</t>
    </r>
  </si>
  <si>
    <t>ser[c]</t>
  </si>
  <si>
    <t>Amino acid mass (per one larva)</t>
  </si>
  <si>
    <t>glu-L[c]</t>
  </si>
  <si>
    <t>gln-L[c]</t>
  </si>
  <si>
    <t>pro[c]</t>
  </si>
  <si>
    <t>gly[c]</t>
  </si>
  <si>
    <t>ala[c]</t>
  </si>
  <si>
    <t>val[c]</t>
  </si>
  <si>
    <t>ile[c]</t>
  </si>
  <si>
    <t>leu[c]</t>
  </si>
  <si>
    <t>tyr[c]</t>
  </si>
  <si>
    <t>phenylalanine</t>
  </si>
  <si>
    <t>phe[c]</t>
  </si>
  <si>
    <t>his[c]</t>
  </si>
  <si>
    <t xml:space="preserve">arg[c]        </t>
  </si>
  <si>
    <t>trp[c]</t>
  </si>
  <si>
    <t>protein pseudoreaction</t>
  </si>
  <si>
    <t>0.0015 lys[c] + 0.0005 met[c] + 0.0001 cys[c] + 0.0008 asp[c] + 0.0008 asn[c] + 0.001 thr[c] + 0.0011 ser[c] + 0.0012 gln-L[c] + 0.0012 glu-L[c] + 0.0014 pro[c] + 0.0019 gly[c] + 0.0026 ala[c] + 0.0026 val[c] + 0.001 ile[c] + 0.0015 leu[c] + 0.0005 tyr[c] + 0.001 phe[c] + 0.0006 his[c] + 0.0008 arg[c] + 0.0002 trp[c] -&gt; protein[c]</t>
  </si>
  <si>
    <t>T9_12, g/100g</t>
  </si>
  <si>
    <t>T9_2, g/100g</t>
  </si>
  <si>
    <t>T9_AVG, g/100g</t>
  </si>
  <si>
    <t>T9 (g/1 larva)</t>
  </si>
  <si>
    <t>mmol/1 DW larva</t>
  </si>
  <si>
    <t>Sucrose</t>
  </si>
  <si>
    <t>Fructose</t>
  </si>
  <si>
    <t>Dry Weight (DW), in start of experiments, g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</si>
  <si>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2_Larvae_weight</t>
    </r>
    <r>
      <rPr>
        <sz val="11"/>
        <color theme="1"/>
        <rFont val="Calibri"/>
        <family val="2"/>
      </rPr>
      <t xml:space="preserve"> sheet</t>
    </r>
  </si>
  <si>
    <t>Maltose</t>
  </si>
  <si>
    <t>Sugar ratio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</si>
  <si>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6_Macromolecules_per_1_larva</t>
    </r>
    <r>
      <rPr>
        <sz val="11"/>
        <color theme="1"/>
        <rFont val="Calibri"/>
        <family val="2"/>
      </rPr>
      <t xml:space="preserve"> sheet</t>
    </r>
  </si>
  <si>
    <t>Sugar mass</t>
  </si>
  <si>
    <t>sugars/carbohydrates pseudoreaction</t>
  </si>
  <si>
    <t>0.00006 sucr[c] + 0.0011 glc-D[c] + 0.0001 fru[c] + 0.0001 mal[c] -&gt; sugar[c]</t>
  </si>
  <si>
    <t>measurement 1 (16-day)</t>
  </si>
  <si>
    <t>measurement 2 (16-day)</t>
  </si>
  <si>
    <t>AVG (16-day)</t>
  </si>
  <si>
    <t>AVG (16-day) rounded</t>
  </si>
  <si>
    <t>TAG 1</t>
  </si>
  <si>
    <t>TAG 2</t>
  </si>
  <si>
    <t>Butyric acid (C-4)</t>
  </si>
  <si>
    <t>(lauric,myristic,palmitic)</t>
  </si>
  <si>
    <t>(palmitoleic,oleic,linoleic)</t>
  </si>
  <si>
    <t>Caproic acid (C-6)</t>
  </si>
  <si>
    <t>Caprylic acid (C-8)</t>
  </si>
  <si>
    <t>Capric acid (C-10)</t>
  </si>
  <si>
    <t xml:space="preserve">Normalized to 100% </t>
  </si>
  <si>
    <t>Lauric acid (C-12)</t>
  </si>
  <si>
    <t>Saturated</t>
  </si>
  <si>
    <t>Tridecanoic acid (C-13)</t>
  </si>
  <si>
    <t>Myristic acid (C-14)</t>
  </si>
  <si>
    <t>Myristoleic acid (C-14: 1)</t>
  </si>
  <si>
    <t>Monounsaturated</t>
  </si>
  <si>
    <t>Pentadecanoic Acid (C-15)</t>
  </si>
  <si>
    <t>Palmitic acid (C-16)</t>
  </si>
  <si>
    <t>Palmitoleic acid (C-16: 1)</t>
  </si>
  <si>
    <t>Heptadecanoic acid (C-17)</t>
  </si>
  <si>
    <t>Stearic acid (C-18)</t>
  </si>
  <si>
    <t>Oleic Acid (C-18: 1)</t>
  </si>
  <si>
    <t>Linoleic acid (C-18: 2)</t>
  </si>
  <si>
    <t>Polyonsaturated</t>
  </si>
  <si>
    <t>Linolenic acid, gamma (C-18: 3)</t>
  </si>
  <si>
    <t>Linolenic acid, alpha (C-18: 3)</t>
  </si>
  <si>
    <t>Nonadecanoic acid (C-19)</t>
  </si>
  <si>
    <t>Arachidic acid (C-20)</t>
  </si>
  <si>
    <t>Eicosenoic Acid (C-20: 1)</t>
  </si>
  <si>
    <t>Eicosadienoic Acid (C-20: 2)</t>
  </si>
  <si>
    <t>Arachidonic acid (C-20: 4)</t>
  </si>
  <si>
    <t>Eicosapentaenoic acid (C-20: 5)</t>
  </si>
  <si>
    <t>Uneicosanoic acid (C-21)</t>
  </si>
  <si>
    <t>Behenic acid (C-22)</t>
  </si>
  <si>
    <t>Erucic Acid (C-22: 1)</t>
  </si>
  <si>
    <t>Docosapentaenoic acid (C-22: 5)</t>
  </si>
  <si>
    <t>Docosahexaenoic acid (C-22: 6)</t>
  </si>
  <si>
    <t>Lignoceric acid (C-24)</t>
  </si>
  <si>
    <t>Tetracosenic acid (C-24: 1)</t>
  </si>
  <si>
    <t>fat/lipid pseudoreaction</t>
  </si>
  <si>
    <t>0.00043 tag12-0-14-0-16-0[c] + 0.00038 tag16-1-18-1-18-2[c] -&gt; fattyacids[c]</t>
  </si>
  <si>
    <t>Unsaturated</t>
  </si>
  <si>
    <t>C12:0</t>
  </si>
  <si>
    <t>C18:1</t>
  </si>
  <si>
    <t>C18:2</t>
  </si>
  <si>
    <t>C16:0</t>
  </si>
  <si>
    <t>C14:0</t>
  </si>
  <si>
    <t>C16:1</t>
  </si>
  <si>
    <t>C18:0</t>
  </si>
  <si>
    <t>C10:0</t>
  </si>
  <si>
    <t>C14:1</t>
  </si>
  <si>
    <t>BIOMASS</t>
  </si>
  <si>
    <t>protein[c] + fattyacids[c] + starch[c] + sugar[c] + 0.00067 glycerol[c] + 0.000086 clr[c] -&gt; biomass[c]</t>
  </si>
  <si>
    <t>clr[c]</t>
  </si>
  <si>
    <t>cholesterol</t>
  </si>
  <si>
    <t>esstimated because was not measured</t>
  </si>
  <si>
    <t>glycerol[c]</t>
  </si>
  <si>
    <t>Glycerol</t>
  </si>
  <si>
    <t>measured in this study and normalized for larva biomass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</si>
</sst>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0000"/>
    <numFmt numFmtId="167" formatCode="0.00000000"/>
    <numFmt numFmtId="168" formatCode="0.0000000"/>
    <numFmt numFmtId="169" formatCode="0.0"/>
    <numFmt numFmtId="170" formatCode="0.000000"/>
  </numFmts>
  <fonts count="28">
    <font>
      <sz val="11"/>
      <color theme="1"/>
      <name val="Calibri"/>
      <scheme val="minor"/>
    </font>
    <font>
      <sz val="11"/>
      <color rgb="FF222222"/>
      <name val="&quot;Google Sans&quot;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6"/>
      <color rgb="FFFF0000"/>
      <name val="Calibri"/>
      <family val="2"/>
    </font>
    <font>
      <b/>
      <sz val="20"/>
      <color theme="1"/>
      <name val="Calibri"/>
      <family val="2"/>
    </font>
    <font>
      <b/>
      <sz val="16"/>
      <color rgb="FFFF0000"/>
      <name val="Calibri"/>
      <family val="2"/>
    </font>
    <font>
      <b/>
      <sz val="16"/>
      <color rgb="FF00B050"/>
      <name val="Calibri"/>
      <family val="2"/>
    </font>
    <font>
      <sz val="16"/>
      <color rgb="FF000000"/>
      <name val="Roboto"/>
    </font>
    <font>
      <sz val="16"/>
      <color rgb="FF00B050"/>
      <name val="Roboto"/>
    </font>
    <font>
      <sz val="16"/>
      <color rgb="FF00B05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B050"/>
      <name val="Calibri"/>
      <family val="2"/>
    </font>
    <font>
      <sz val="11"/>
      <color rgb="FF7F7F7F"/>
      <name val="Calibri"/>
      <family val="2"/>
    </font>
    <font>
      <sz val="11"/>
      <color rgb="FFFFC000"/>
      <name val="Calibri"/>
      <family val="2"/>
    </font>
    <font>
      <b/>
      <sz val="11"/>
      <color rgb="FFFFC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ACDCAC"/>
        <bgColor rgb="FFACDCAC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49" fontId="3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2" fillId="0" borderId="0" xfId="0" applyFont="1"/>
    <xf numFmtId="2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 vertical="top"/>
    </xf>
    <xf numFmtId="0" fontId="5" fillId="0" borderId="0" xfId="0" applyFont="1"/>
    <xf numFmtId="164" fontId="4" fillId="3" borderId="4" xfId="0" applyNumberFormat="1" applyFont="1" applyFill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4" borderId="4" xfId="0" applyFont="1" applyFill="1" applyBorder="1"/>
    <xf numFmtId="0" fontId="5" fillId="0" borderId="0" xfId="0" applyFont="1" applyAlignment="1">
      <alignment horizontal="left"/>
    </xf>
    <xf numFmtId="0" fontId="5" fillId="5" borderId="4" xfId="0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 vertical="top"/>
    </xf>
    <xf numFmtId="0" fontId="5" fillId="5" borderId="4" xfId="0" applyFont="1" applyFill="1" applyBorder="1"/>
    <xf numFmtId="0" fontId="3" fillId="6" borderId="4" xfId="0" applyFont="1" applyFill="1" applyBorder="1"/>
    <xf numFmtId="0" fontId="4" fillId="6" borderId="4" xfId="0" applyFont="1" applyFill="1" applyBorder="1"/>
    <xf numFmtId="165" fontId="4" fillId="0" borderId="0" xfId="0" applyNumberFormat="1" applyFont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wrapText="1"/>
    </xf>
    <xf numFmtId="0" fontId="7" fillId="6" borderId="5" xfId="0" applyFont="1" applyFill="1" applyBorder="1"/>
    <xf numFmtId="0" fontId="10" fillId="0" borderId="0" xfId="0" applyFo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5" fontId="6" fillId="0" borderId="5" xfId="0" applyNumberFormat="1" applyFont="1" applyBorder="1" applyAlignment="1">
      <alignment horizontal="center" wrapText="1"/>
    </xf>
    <xf numFmtId="0" fontId="12" fillId="2" borderId="5" xfId="0" applyFont="1" applyFill="1" applyBorder="1"/>
    <xf numFmtId="0" fontId="7" fillId="0" borderId="9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left"/>
    </xf>
    <xf numFmtId="0" fontId="13" fillId="2" borderId="5" xfId="0" applyFont="1" applyFill="1" applyBorder="1" applyAlignment="1">
      <alignment vertical="center"/>
    </xf>
    <xf numFmtId="0" fontId="14" fillId="0" borderId="1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0" fontId="7" fillId="7" borderId="5" xfId="0" applyFont="1" applyFill="1" applyBorder="1"/>
    <xf numFmtId="0" fontId="14" fillId="0" borderId="3" xfId="0" applyFont="1" applyBorder="1" applyAlignment="1">
      <alignment horizontal="center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/>
    </xf>
    <xf numFmtId="2" fontId="7" fillId="0" borderId="0" xfId="0" applyNumberFormat="1" applyFont="1"/>
    <xf numFmtId="0" fontId="4" fillId="0" borderId="5" xfId="0" applyFont="1" applyBorder="1"/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/>
    <xf numFmtId="0" fontId="3" fillId="0" borderId="7" xfId="0" applyFont="1" applyBorder="1"/>
    <xf numFmtId="49" fontId="4" fillId="0" borderId="5" xfId="0" applyNumberFormat="1" applyFont="1" applyBorder="1" applyAlignment="1">
      <alignment horizontal="left" vertical="top"/>
    </xf>
    <xf numFmtId="0" fontId="4" fillId="8" borderId="5" xfId="0" applyFont="1" applyFill="1" applyBorder="1" applyAlignment="1">
      <alignment horizontal="center"/>
    </xf>
    <xf numFmtId="2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left" vertical="top"/>
    </xf>
    <xf numFmtId="0" fontId="3" fillId="8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4" fillId="9" borderId="12" xfId="0" applyNumberFormat="1" applyFont="1" applyFill="1" applyBorder="1" applyAlignment="1">
      <alignment horizontal="left" vertical="top"/>
    </xf>
    <xf numFmtId="2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4" fillId="9" borderId="12" xfId="0" applyNumberFormat="1" applyFont="1" applyFill="1" applyBorder="1" applyAlignment="1">
      <alignment horizontal="right" vertical="top"/>
    </xf>
    <xf numFmtId="2" fontId="4" fillId="0" borderId="5" xfId="0" applyNumberFormat="1" applyFont="1" applyBorder="1" applyAlignment="1">
      <alignment horizontal="left"/>
    </xf>
    <xf numFmtId="167" fontId="4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7" fontId="17" fillId="0" borderId="5" xfId="0" applyNumberFormat="1" applyFont="1" applyBorder="1" applyAlignment="1">
      <alignment horizontal="center"/>
    </xf>
    <xf numFmtId="166" fontId="17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0" xfId="0" applyFont="1"/>
    <xf numFmtId="0" fontId="3" fillId="6" borderId="5" xfId="0" applyFont="1" applyFill="1" applyBorder="1" applyAlignment="1">
      <alignment horizontal="center"/>
    </xf>
    <xf numFmtId="0" fontId="4" fillId="10" borderId="5" xfId="0" applyFont="1" applyFill="1" applyBorder="1"/>
    <xf numFmtId="0" fontId="4" fillId="10" borderId="15" xfId="0" applyFont="1" applyFill="1" applyBorder="1" applyAlignment="1">
      <alignment horizontal="center"/>
    </xf>
    <xf numFmtId="2" fontId="4" fillId="10" borderId="5" xfId="0" applyNumberFormat="1" applyFont="1" applyFill="1" applyBorder="1" applyAlignment="1">
      <alignment horizontal="center"/>
    </xf>
    <xf numFmtId="166" fontId="4" fillId="10" borderId="15" xfId="0" applyNumberFormat="1" applyFont="1" applyFill="1" applyBorder="1" applyAlignment="1">
      <alignment horizontal="center"/>
    </xf>
    <xf numFmtId="164" fontId="4" fillId="6" borderId="15" xfId="0" applyNumberFormat="1" applyFont="1" applyFill="1" applyBorder="1" applyAlignment="1">
      <alignment horizontal="center"/>
    </xf>
    <xf numFmtId="168" fontId="4" fillId="0" borderId="0" xfId="0" applyNumberFormat="1" applyFont="1"/>
    <xf numFmtId="0" fontId="4" fillId="10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right" vertical="top"/>
    </xf>
    <xf numFmtId="169" fontId="4" fillId="0" borderId="0" xfId="0" applyNumberFormat="1" applyFont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0" fontId="4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169" fontId="4" fillId="0" borderId="0" xfId="0" applyNumberFormat="1" applyFont="1"/>
    <xf numFmtId="170" fontId="4" fillId="6" borderId="5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3" fillId="0" borderId="16" xfId="0" applyFont="1" applyBorder="1"/>
    <xf numFmtId="0" fontId="3" fillId="0" borderId="5" xfId="0" applyFont="1" applyBorder="1"/>
    <xf numFmtId="169" fontId="4" fillId="0" borderId="5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2" fontId="4" fillId="0" borderId="5" xfId="0" applyNumberFormat="1" applyFont="1" applyBorder="1"/>
    <xf numFmtId="170" fontId="4" fillId="0" borderId="5" xfId="0" applyNumberFormat="1" applyFont="1" applyBorder="1"/>
    <xf numFmtId="166" fontId="4" fillId="0" borderId="5" xfId="0" applyNumberFormat="1" applyFont="1" applyBorder="1"/>
    <xf numFmtId="166" fontId="4" fillId="0" borderId="0" xfId="0" applyNumberFormat="1" applyFont="1"/>
    <xf numFmtId="49" fontId="3" fillId="0" borderId="0" xfId="0" applyNumberFormat="1" applyFont="1" applyAlignment="1">
      <alignment horizontal="right" vertical="top"/>
    </xf>
    <xf numFmtId="168" fontId="4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3" fillId="0" borderId="0" xfId="0" applyFont="1"/>
    <xf numFmtId="2" fontId="23" fillId="0" borderId="0" xfId="0" applyNumberFormat="1" applyFont="1"/>
    <xf numFmtId="49" fontId="4" fillId="11" borderId="4" xfId="0" applyNumberFormat="1" applyFont="1" applyFill="1" applyBorder="1" applyAlignment="1">
      <alignment horizontal="left" vertical="top"/>
    </xf>
    <xf numFmtId="2" fontId="4" fillId="11" borderId="4" xfId="0" applyNumberFormat="1" applyFont="1" applyFill="1" applyBorder="1" applyAlignment="1">
      <alignment horizontal="center" vertical="top"/>
    </xf>
    <xf numFmtId="1" fontId="4" fillId="11" borderId="4" xfId="0" applyNumberFormat="1" applyFont="1" applyFill="1" applyBorder="1" applyAlignment="1">
      <alignment horizontal="center"/>
    </xf>
    <xf numFmtId="0" fontId="24" fillId="0" borderId="0" xfId="0" applyFont="1"/>
    <xf numFmtId="1" fontId="4" fillId="0" borderId="0" xfId="0" applyNumberFormat="1" applyFont="1" applyAlignment="1">
      <alignment horizontal="right"/>
    </xf>
    <xf numFmtId="2" fontId="25" fillId="0" borderId="0" xfId="0" applyNumberFormat="1" applyFont="1"/>
    <xf numFmtId="49" fontId="26" fillId="11" borderId="4" xfId="0" applyNumberFormat="1" applyFont="1" applyFill="1" applyBorder="1" applyAlignment="1">
      <alignment horizontal="left" vertical="top"/>
    </xf>
    <xf numFmtId="2" fontId="26" fillId="11" borderId="4" xfId="0" applyNumberFormat="1" applyFont="1" applyFill="1" applyBorder="1" applyAlignment="1">
      <alignment horizontal="center" vertical="top"/>
    </xf>
    <xf numFmtId="1" fontId="26" fillId="11" borderId="4" xfId="0" applyNumberFormat="1" applyFont="1" applyFill="1" applyBorder="1" applyAlignment="1">
      <alignment horizontal="center"/>
    </xf>
    <xf numFmtId="0" fontId="26" fillId="0" borderId="0" xfId="0" applyFont="1"/>
    <xf numFmtId="49" fontId="5" fillId="11" borderId="4" xfId="0" applyNumberFormat="1" applyFont="1" applyFill="1" applyBorder="1" applyAlignment="1">
      <alignment horizontal="left" vertical="top"/>
    </xf>
    <xf numFmtId="2" fontId="5" fillId="11" borderId="4" xfId="0" applyNumberFormat="1" applyFont="1" applyFill="1" applyBorder="1" applyAlignment="1">
      <alignment horizontal="center" vertical="top"/>
    </xf>
    <xf numFmtId="1" fontId="18" fillId="11" borderId="4" xfId="0" applyNumberFormat="1" applyFont="1" applyFill="1" applyBorder="1" applyAlignment="1">
      <alignment horizontal="center"/>
    </xf>
    <xf numFmtId="49" fontId="4" fillId="0" borderId="0" xfId="0" applyNumberFormat="1" applyFont="1"/>
    <xf numFmtId="1" fontId="27" fillId="11" borderId="4" xfId="0" applyNumberFormat="1" applyFont="1" applyFill="1" applyBorder="1" applyAlignment="1">
      <alignment horizontal="center"/>
    </xf>
    <xf numFmtId="49" fontId="24" fillId="11" borderId="4" xfId="0" applyNumberFormat="1" applyFont="1" applyFill="1" applyBorder="1" applyAlignment="1">
      <alignment horizontal="left" vertical="top"/>
    </xf>
    <xf numFmtId="2" fontId="24" fillId="11" borderId="4" xfId="0" applyNumberFormat="1" applyFont="1" applyFill="1" applyBorder="1" applyAlignment="1">
      <alignment horizontal="center" vertical="top"/>
    </xf>
    <xf numFmtId="169" fontId="24" fillId="11" borderId="4" xfId="0" applyNumberFormat="1" applyFont="1" applyFill="1" applyBorder="1" applyAlignment="1">
      <alignment horizontal="center"/>
    </xf>
    <xf numFmtId="1" fontId="24" fillId="11" borderId="4" xfId="0" applyNumberFormat="1" applyFont="1" applyFill="1" applyBorder="1" applyAlignment="1">
      <alignment horizontal="center"/>
    </xf>
    <xf numFmtId="49" fontId="3" fillId="6" borderId="4" xfId="0" applyNumberFormat="1" applyFont="1" applyFill="1" applyBorder="1" applyAlignment="1">
      <alignment horizontal="left" vertical="top"/>
    </xf>
    <xf numFmtId="49" fontId="3" fillId="6" borderId="4" xfId="0" applyNumberFormat="1" applyFont="1" applyFill="1" applyBorder="1" applyAlignment="1">
      <alignment horizontal="center"/>
    </xf>
    <xf numFmtId="2" fontId="3" fillId="6" borderId="4" xfId="0" applyNumberFormat="1" applyFon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1" fontId="4" fillId="0" borderId="0" xfId="0" applyNumberFormat="1" applyFont="1"/>
    <xf numFmtId="0" fontId="4" fillId="0" borderId="0" xfId="0" applyFont="1" applyAlignment="1"/>
    <xf numFmtId="1" fontId="4" fillId="0" borderId="5" xfId="0" applyNumberFormat="1" applyFont="1" applyBorder="1"/>
    <xf numFmtId="0" fontId="19" fillId="12" borderId="0" xfId="0" applyFont="1" applyFill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2" fontId="4" fillId="0" borderId="7" xfId="0" applyNumberFormat="1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_Amino_acids_biomas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Amino_acids_biomas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987"/>
  <sheetViews>
    <sheetView tabSelected="1" workbookViewId="0">
      <selection activeCell="H15" sqref="H15"/>
    </sheetView>
  </sheetViews>
  <sheetFormatPr defaultColWidth="14.44140625" defaultRowHeight="15" customHeight="1"/>
  <cols>
    <col min="1" max="26" width="8.6640625" customWidth="1"/>
  </cols>
  <sheetData>
    <row r="1" spans="3:7" ht="14.25" customHeight="1"/>
    <row r="2" spans="3:7" ht="14.25" customHeight="1">
      <c r="C2" s="1" t="s">
        <v>0</v>
      </c>
      <c r="G2" s="2" t="s">
        <v>1</v>
      </c>
    </row>
    <row r="3" spans="3:7" ht="14.25" customHeight="1"/>
    <row r="4" spans="3:7" ht="14.25" customHeight="1">
      <c r="C4" s="1" t="s">
        <v>2</v>
      </c>
      <c r="G4" s="2" t="s">
        <v>3</v>
      </c>
    </row>
    <row r="5" spans="3:7" ht="14.25" customHeight="1"/>
    <row r="6" spans="3:7" ht="14.25" customHeight="1"/>
    <row r="7" spans="3:7" ht="14.25" customHeight="1"/>
    <row r="8" spans="3:7" ht="14.25" customHeight="1"/>
    <row r="9" spans="3:7" ht="14.25" customHeight="1"/>
    <row r="10" spans="3:7" ht="14.25" customHeight="1"/>
    <row r="11" spans="3:7" ht="14.25" customHeight="1"/>
    <row r="12" spans="3:7" ht="14.25" customHeight="1"/>
    <row r="13" spans="3:7" ht="14.25" customHeight="1"/>
    <row r="14" spans="3:7" ht="14.25" customHeight="1"/>
    <row r="15" spans="3:7" ht="14.25" customHeight="1"/>
    <row r="16" spans="3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4140625" defaultRowHeight="15" customHeight="1"/>
  <cols>
    <col min="1" max="1" width="13.88671875" customWidth="1"/>
    <col min="2" max="2" width="51" customWidth="1"/>
    <col min="3" max="26" width="8.6640625" customWidth="1"/>
  </cols>
  <sheetData>
    <row r="1" spans="1:6" ht="14.25" customHeight="1"/>
    <row r="2" spans="1:6" ht="14.25" customHeight="1">
      <c r="B2" s="3" t="s">
        <v>4</v>
      </c>
      <c r="C2" s="4" t="s">
        <v>5</v>
      </c>
      <c r="D2" s="4" t="s">
        <v>6</v>
      </c>
      <c r="E2" s="5"/>
      <c r="F2" s="5"/>
    </row>
    <row r="3" spans="1:6" ht="14.25" customHeight="1">
      <c r="B3" s="6" t="s">
        <v>7</v>
      </c>
      <c r="C3" s="7">
        <v>10</v>
      </c>
      <c r="D3" s="7">
        <v>846</v>
      </c>
      <c r="E3" s="5"/>
      <c r="F3" s="5"/>
    </row>
    <row r="4" spans="1:6" ht="14.25" customHeight="1">
      <c r="B4" s="6" t="s">
        <v>8</v>
      </c>
      <c r="C4" s="7">
        <v>20</v>
      </c>
      <c r="D4" s="7">
        <v>1870</v>
      </c>
      <c r="E4" s="5">
        <f>D4/100</f>
        <v>18.7</v>
      </c>
      <c r="F4" s="5"/>
    </row>
    <row r="5" spans="1:6" ht="14.25" customHeight="1">
      <c r="B5" s="8" t="s">
        <v>9</v>
      </c>
      <c r="C5" s="9">
        <v>70</v>
      </c>
      <c r="D5" s="9">
        <v>5284</v>
      </c>
      <c r="E5" s="5"/>
      <c r="F5" s="5"/>
    </row>
    <row r="6" spans="1:6" ht="14.25" customHeight="1">
      <c r="B6" s="10" t="s">
        <v>10</v>
      </c>
      <c r="C6" s="11"/>
      <c r="D6" s="12">
        <f>SUM(D3:D5)</f>
        <v>8000</v>
      </c>
      <c r="E6" s="5">
        <f>D6*0.001</f>
        <v>8</v>
      </c>
      <c r="F6" s="5" t="s">
        <v>11</v>
      </c>
    </row>
    <row r="7" spans="1:6" ht="14.25" customHeight="1">
      <c r="B7" s="13" t="s">
        <v>12</v>
      </c>
      <c r="C7" s="5"/>
      <c r="D7" s="5"/>
      <c r="E7" s="5"/>
      <c r="F7" s="5"/>
    </row>
    <row r="8" spans="1:6" ht="14.25" customHeight="1">
      <c r="B8" s="13"/>
      <c r="C8" s="5"/>
      <c r="D8" s="5"/>
      <c r="E8" s="5"/>
      <c r="F8" s="5"/>
    </row>
    <row r="9" spans="1:6" ht="14.25" customHeight="1">
      <c r="B9" s="13"/>
      <c r="C9" s="5"/>
      <c r="D9" s="5"/>
      <c r="E9" s="5"/>
      <c r="F9" s="5"/>
    </row>
    <row r="10" spans="1:6" ht="14.25" customHeight="1">
      <c r="B10" s="13" t="s">
        <v>13</v>
      </c>
      <c r="C10" s="5" t="s">
        <v>14</v>
      </c>
      <c r="D10" s="5" t="s">
        <v>15</v>
      </c>
      <c r="E10" s="5"/>
      <c r="F10" s="5"/>
    </row>
    <row r="11" spans="1:6" ht="14.25" customHeight="1">
      <c r="A11" s="14" t="s">
        <v>16</v>
      </c>
      <c r="B11" s="13"/>
      <c r="C11" s="5"/>
      <c r="D11" s="5"/>
      <c r="E11" s="5"/>
      <c r="F11" s="5"/>
    </row>
    <row r="12" spans="1:6" ht="14.25" customHeight="1">
      <c r="B12" s="6" t="s">
        <v>17</v>
      </c>
      <c r="C12" s="15">
        <v>450</v>
      </c>
      <c r="E12" s="5"/>
      <c r="F12" s="5"/>
    </row>
    <row r="13" spans="1:6" ht="14.25" customHeight="1">
      <c r="B13" s="6" t="s">
        <v>18</v>
      </c>
      <c r="C13" s="16">
        <v>225</v>
      </c>
      <c r="D13" s="5"/>
      <c r="E13" s="5"/>
      <c r="F13" s="5"/>
    </row>
    <row r="14" spans="1:6" ht="14.25" customHeight="1">
      <c r="B14" s="6" t="s">
        <v>19</v>
      </c>
      <c r="C14" s="16">
        <v>8000</v>
      </c>
      <c r="D14" s="5"/>
      <c r="E14" s="5"/>
      <c r="F14" s="5"/>
    </row>
    <row r="15" spans="1:6" ht="14.25" customHeight="1">
      <c r="B15" s="17" t="s">
        <v>20</v>
      </c>
      <c r="C15" s="18" t="s">
        <v>21</v>
      </c>
      <c r="D15" s="18"/>
      <c r="E15" s="5"/>
      <c r="F15" s="5"/>
    </row>
    <row r="16" spans="1:6" ht="14.25" customHeight="1">
      <c r="B16" s="13"/>
      <c r="C16" s="5"/>
      <c r="D16" s="5"/>
      <c r="E16" s="5"/>
      <c r="F16" s="5"/>
    </row>
    <row r="17" spans="1:9" ht="14.25" customHeight="1">
      <c r="A17" s="14" t="s">
        <v>22</v>
      </c>
      <c r="B17" s="13"/>
      <c r="C17" s="5"/>
      <c r="D17" s="5"/>
      <c r="E17" s="5"/>
      <c r="F17" s="5"/>
    </row>
    <row r="18" spans="1:9" ht="14.25" customHeight="1">
      <c r="B18" s="6" t="s">
        <v>19</v>
      </c>
      <c r="C18" s="16">
        <v>8000</v>
      </c>
      <c r="D18" s="5"/>
      <c r="E18" s="5"/>
      <c r="F18" s="5"/>
    </row>
    <row r="19" spans="1:9" ht="14.25" customHeight="1">
      <c r="B19" s="6" t="s">
        <v>23</v>
      </c>
      <c r="C19" s="16">
        <v>150</v>
      </c>
      <c r="D19" s="18"/>
      <c r="E19" s="18"/>
      <c r="F19" s="18"/>
      <c r="G19" s="18"/>
      <c r="H19" s="5"/>
    </row>
    <row r="20" spans="1:9" ht="14.25" customHeight="1">
      <c r="B20" s="6" t="s">
        <v>24</v>
      </c>
      <c r="C20" s="19">
        <v>2.8000000000000001E-2</v>
      </c>
      <c r="D20" s="18"/>
      <c r="E20" s="18"/>
      <c r="F20" s="18"/>
      <c r="G20" s="18"/>
      <c r="H20" s="5"/>
    </row>
    <row r="21" spans="1:9" ht="14.25" customHeight="1">
      <c r="B21" s="6" t="s">
        <v>25</v>
      </c>
      <c r="C21" s="16"/>
      <c r="D21" s="7">
        <f>C19/C20</f>
        <v>5357.1428571428569</v>
      </c>
      <c r="E21" s="18"/>
      <c r="F21" s="18"/>
      <c r="G21" s="18"/>
      <c r="H21" s="5"/>
    </row>
    <row r="22" spans="1:9" ht="14.25" customHeight="1">
      <c r="B22" s="6" t="s">
        <v>26</v>
      </c>
      <c r="C22" s="16">
        <v>6200</v>
      </c>
      <c r="D22" s="18"/>
      <c r="E22" s="18"/>
      <c r="F22" s="18"/>
      <c r="G22" s="18"/>
      <c r="H22" s="5"/>
    </row>
    <row r="23" spans="1:9" ht="14.25" customHeight="1">
      <c r="B23" s="6" t="s">
        <v>27</v>
      </c>
      <c r="C23" s="20">
        <f>C22*'6_Amino_acids_biomass'!D15*10^-2</f>
        <v>416.64</v>
      </c>
      <c r="D23" s="18" t="s">
        <v>11</v>
      </c>
      <c r="E23" s="18">
        <f>C23*1000</f>
        <v>416640</v>
      </c>
      <c r="F23" s="18" t="s">
        <v>6</v>
      </c>
      <c r="G23" s="18" t="s">
        <v>28</v>
      </c>
      <c r="H23" s="5"/>
    </row>
    <row r="24" spans="1:9" ht="14.25" customHeight="1">
      <c r="B24" s="6" t="s">
        <v>29</v>
      </c>
      <c r="C24" s="20">
        <f>C22-C23</f>
        <v>5783.36</v>
      </c>
      <c r="D24" s="18" t="s">
        <v>11</v>
      </c>
      <c r="E24" s="18"/>
      <c r="F24" s="18"/>
      <c r="G24" s="18"/>
      <c r="H24" s="5"/>
    </row>
    <row r="25" spans="1:9" ht="14.25" customHeight="1">
      <c r="C25" s="21"/>
    </row>
    <row r="26" spans="1:9" ht="14.25" customHeight="1">
      <c r="C26" s="21"/>
      <c r="D26" s="5"/>
    </row>
    <row r="27" spans="1:9" ht="14.25" customHeight="1"/>
    <row r="28" spans="1:9" ht="14.25" customHeight="1">
      <c r="B28" s="22"/>
      <c r="C28" s="22"/>
      <c r="D28" s="22"/>
      <c r="E28" s="22"/>
      <c r="F28" s="22"/>
      <c r="G28" s="22"/>
    </row>
    <row r="29" spans="1:9" ht="14.25" customHeight="1">
      <c r="B29" s="6" t="s">
        <v>23</v>
      </c>
      <c r="C29" s="23">
        <v>150</v>
      </c>
      <c r="D29" s="18" t="s">
        <v>6</v>
      </c>
      <c r="E29" s="18"/>
      <c r="F29" s="18"/>
      <c r="G29" s="18"/>
      <c r="H29" s="5"/>
      <c r="I29" s="5"/>
    </row>
    <row r="30" spans="1:9" ht="14.25" customHeight="1">
      <c r="B30" s="6" t="s">
        <v>30</v>
      </c>
      <c r="C30" s="24">
        <v>2.8000000000000001E-2</v>
      </c>
      <c r="D30" s="18" t="s">
        <v>6</v>
      </c>
      <c r="E30" s="18"/>
      <c r="F30" s="18"/>
      <c r="G30" s="18"/>
      <c r="H30" s="5"/>
      <c r="I30" s="5"/>
    </row>
    <row r="31" spans="1:9" ht="14.25" customHeight="1">
      <c r="B31" s="6" t="s">
        <v>25</v>
      </c>
      <c r="C31" s="23">
        <f>C29/C30</f>
        <v>5357.1428571428569</v>
      </c>
      <c r="D31" s="18"/>
      <c r="E31" s="18"/>
      <c r="F31" s="18"/>
      <c r="G31" s="18"/>
      <c r="H31" s="5"/>
      <c r="I31" s="5"/>
    </row>
    <row r="32" spans="1:9" ht="14.25" customHeight="1">
      <c r="B32" s="6" t="s">
        <v>31</v>
      </c>
      <c r="C32" s="18">
        <v>6.2</v>
      </c>
      <c r="D32" s="18" t="s">
        <v>32</v>
      </c>
      <c r="E32" s="18"/>
      <c r="F32" s="18"/>
      <c r="G32" s="18"/>
      <c r="H32" s="5"/>
      <c r="I32" s="5"/>
    </row>
    <row r="33" spans="2:9" ht="14.25" customHeight="1">
      <c r="B33" s="25" t="s">
        <v>27</v>
      </c>
      <c r="C33" s="26" t="e">
        <f>C32*'[1]7_Amino_acids_biomass'!#REF!*10^-2</f>
        <v>#REF!</v>
      </c>
      <c r="D33" s="26" t="s">
        <v>11</v>
      </c>
      <c r="E33" s="26" t="e">
        <f>C33*1000</f>
        <v>#REF!</v>
      </c>
      <c r="F33" s="26" t="s">
        <v>6</v>
      </c>
      <c r="G33" s="26" t="s">
        <v>28</v>
      </c>
      <c r="H33" s="26"/>
      <c r="I33" s="5"/>
    </row>
    <row r="34" spans="2:9" ht="14.25" customHeight="1">
      <c r="B34" s="25" t="s">
        <v>29</v>
      </c>
      <c r="C34" s="26" t="e">
        <f>C32-C33</f>
        <v>#REF!</v>
      </c>
      <c r="D34" s="26" t="s">
        <v>11</v>
      </c>
      <c r="E34" s="26"/>
      <c r="F34" s="26"/>
      <c r="G34" s="26"/>
      <c r="H34" s="26"/>
      <c r="I34" s="5"/>
    </row>
    <row r="35" spans="2:9" ht="14.25" customHeight="1"/>
    <row r="36" spans="2:9" ht="14.25" customHeight="1">
      <c r="B36" s="27" t="s">
        <v>33</v>
      </c>
      <c r="C36" s="28"/>
      <c r="D36" s="28"/>
    </row>
    <row r="37" spans="2:9" ht="14.25" customHeight="1">
      <c r="B37" s="5" t="s">
        <v>34</v>
      </c>
      <c r="C37" s="29">
        <v>86.2</v>
      </c>
      <c r="D37" s="5" t="s">
        <v>5</v>
      </c>
    </row>
    <row r="38" spans="2:9" ht="14.25" customHeight="1">
      <c r="B38" s="5" t="s">
        <v>35</v>
      </c>
      <c r="C38" s="29">
        <v>2.8000000000000001E-2</v>
      </c>
      <c r="D38" s="5" t="s">
        <v>6</v>
      </c>
    </row>
    <row r="39" spans="2:9" ht="14.25" customHeight="1">
      <c r="B39" s="5" t="s">
        <v>36</v>
      </c>
      <c r="C39" s="29">
        <f>100-C37</f>
        <v>13.799999999999997</v>
      </c>
      <c r="D39" s="5" t="s">
        <v>5</v>
      </c>
    </row>
    <row r="40" spans="2:9" ht="14.25" customHeight="1">
      <c r="B40" s="5" t="s">
        <v>37</v>
      </c>
      <c r="C40" s="30">
        <f>C38*C39/100</f>
        <v>3.8639999999999989E-3</v>
      </c>
      <c r="D40" s="5" t="s">
        <v>6</v>
      </c>
    </row>
    <row r="41" spans="2:9" ht="14.25" customHeight="1"/>
    <row r="42" spans="2:9" ht="14.25" customHeight="1"/>
    <row r="43" spans="2:9" ht="14.25" customHeight="1"/>
    <row r="44" spans="2:9" ht="14.25" customHeight="1"/>
    <row r="45" spans="2:9" ht="14.25" customHeight="1"/>
    <row r="46" spans="2:9" ht="14.25" customHeight="1"/>
    <row r="47" spans="2:9" ht="14.25" customHeight="1"/>
    <row r="48" spans="2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topLeftCell="C1" workbookViewId="0"/>
  </sheetViews>
  <sheetFormatPr defaultColWidth="14.44140625" defaultRowHeight="15" customHeight="1"/>
  <cols>
    <col min="1" max="1" width="8.88671875" hidden="1" customWidth="1"/>
    <col min="2" max="2" width="34.88671875" hidden="1" customWidth="1"/>
    <col min="3" max="3" width="15.5546875" customWidth="1"/>
    <col min="4" max="4" width="25" customWidth="1"/>
    <col min="5" max="5" width="27.44140625" customWidth="1"/>
    <col min="6" max="7" width="8.88671875" customWidth="1"/>
    <col min="8" max="8" width="10.109375" customWidth="1"/>
    <col min="9" max="9" width="8.88671875" customWidth="1"/>
    <col min="10" max="10" width="17.5546875" customWidth="1"/>
    <col min="11" max="11" width="23.44140625" customWidth="1"/>
    <col min="12" max="12" width="28.5546875" customWidth="1"/>
    <col min="13" max="13" width="18.44140625" customWidth="1"/>
    <col min="14" max="14" width="14.88671875" customWidth="1"/>
    <col min="15" max="15" width="18.44140625" customWidth="1"/>
    <col min="16" max="16" width="20.44140625" customWidth="1"/>
    <col min="17" max="17" width="16.109375" customWidth="1"/>
    <col min="18" max="18" width="23.44140625" customWidth="1"/>
    <col min="19" max="19" width="22.5546875" customWidth="1"/>
    <col min="20" max="20" width="22.44140625" customWidth="1"/>
    <col min="21" max="21" width="15.88671875" customWidth="1"/>
    <col min="22" max="30" width="8.88671875" customWidth="1"/>
  </cols>
  <sheetData>
    <row r="1" spans="1:30" ht="21" customHeight="1">
      <c r="A1" s="31"/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32"/>
      <c r="T1" s="31"/>
      <c r="U1" s="32"/>
      <c r="V1" s="32"/>
      <c r="W1" s="32"/>
      <c r="X1" s="32"/>
      <c r="Y1" s="32"/>
      <c r="Z1" s="32"/>
      <c r="AA1" s="32"/>
      <c r="AB1" s="32"/>
      <c r="AC1" s="32"/>
      <c r="AD1" s="33" t="s">
        <v>38</v>
      </c>
    </row>
    <row r="2" spans="1:30" ht="21" customHeight="1">
      <c r="A2" s="32"/>
      <c r="B2" s="32"/>
      <c r="C2" s="34" t="s">
        <v>39</v>
      </c>
      <c r="D2" s="31"/>
      <c r="E2" s="32"/>
      <c r="F2" s="32"/>
      <c r="G2" s="32"/>
      <c r="H2" s="32"/>
      <c r="I2" s="32"/>
      <c r="J2" s="32"/>
      <c r="K2" s="32"/>
      <c r="L2" s="156" t="s">
        <v>40</v>
      </c>
      <c r="M2" s="157"/>
      <c r="N2" s="157"/>
      <c r="O2" s="157"/>
      <c r="P2" s="157"/>
      <c r="Q2" s="157"/>
      <c r="R2" s="157"/>
      <c r="S2" s="157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ht="21" customHeight="1">
      <c r="A3" s="31"/>
      <c r="B3" s="32"/>
      <c r="C3" s="31"/>
      <c r="D3" s="31"/>
      <c r="E3" s="35" t="s">
        <v>41</v>
      </c>
      <c r="F3" s="32"/>
      <c r="G3" s="31"/>
      <c r="H3" s="31"/>
      <c r="I3" s="31"/>
      <c r="J3" s="31"/>
      <c r="K3" s="31"/>
      <c r="L3" s="32"/>
      <c r="M3" s="32"/>
      <c r="N3" s="32"/>
      <c r="O3" s="32"/>
      <c r="P3" s="32"/>
      <c r="Q3" s="32"/>
      <c r="R3" s="32"/>
      <c r="S3" s="32"/>
      <c r="T3" s="31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21" customHeight="1">
      <c r="A4" s="32"/>
      <c r="B4" s="32"/>
      <c r="C4" s="31"/>
      <c r="D4" s="36" t="s">
        <v>42</v>
      </c>
      <c r="E4" s="36">
        <v>1.44</v>
      </c>
      <c r="F4" s="32"/>
      <c r="G4" s="32"/>
      <c r="H4" s="32"/>
      <c r="I4" s="32"/>
      <c r="J4" s="32"/>
      <c r="K4" s="32"/>
      <c r="L4" s="37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 spans="1:30" ht="21" customHeight="1">
      <c r="A5" s="32"/>
      <c r="B5" s="32"/>
      <c r="C5" s="31"/>
      <c r="D5" s="36" t="s">
        <v>43</v>
      </c>
      <c r="E5" s="36">
        <v>0.82</v>
      </c>
      <c r="F5" s="32"/>
      <c r="G5" s="32"/>
      <c r="H5" s="32"/>
      <c r="I5" s="32"/>
      <c r="J5" s="38" t="s">
        <v>44</v>
      </c>
      <c r="K5" s="39" t="s">
        <v>45</v>
      </c>
      <c r="L5" s="40" t="s">
        <v>46</v>
      </c>
      <c r="M5" s="41" t="s">
        <v>47</v>
      </c>
      <c r="N5" s="42" t="s">
        <v>48</v>
      </c>
      <c r="O5" s="39" t="s">
        <v>49</v>
      </c>
      <c r="P5" s="39" t="s">
        <v>50</v>
      </c>
      <c r="Q5" s="39" t="s">
        <v>51</v>
      </c>
      <c r="R5" s="39" t="s">
        <v>52</v>
      </c>
      <c r="S5" s="43" t="s">
        <v>53</v>
      </c>
      <c r="T5" s="44"/>
      <c r="U5" s="44"/>
      <c r="V5" s="32"/>
      <c r="W5" s="32"/>
      <c r="X5" s="32"/>
      <c r="Y5" s="32"/>
      <c r="Z5" s="32"/>
      <c r="AA5" s="32"/>
      <c r="AB5" s="32"/>
      <c r="AC5" s="32"/>
      <c r="AD5" s="32"/>
    </row>
    <row r="6" spans="1:30" ht="21" customHeight="1">
      <c r="A6" s="32"/>
      <c r="B6" s="32"/>
      <c r="C6" s="31"/>
      <c r="D6" s="36" t="s">
        <v>54</v>
      </c>
      <c r="E6" s="36">
        <v>0.55000000000000004</v>
      </c>
      <c r="F6" s="32"/>
      <c r="G6" s="32"/>
      <c r="H6" s="32"/>
      <c r="I6" s="32"/>
      <c r="J6" s="45" t="s">
        <v>7</v>
      </c>
      <c r="K6" s="46">
        <v>10</v>
      </c>
      <c r="L6" s="47">
        <v>10.58</v>
      </c>
      <c r="M6" s="46">
        <v>846</v>
      </c>
      <c r="N6" s="48">
        <f>M6/'2_Larvae_weight'!$D$21</f>
        <v>0.15792</v>
      </c>
      <c r="O6" s="46">
        <f>N6*1000</f>
        <v>157.92000000000002</v>
      </c>
      <c r="P6" s="48">
        <f>O6/9</f>
        <v>17.546666666666667</v>
      </c>
      <c r="Q6" s="48">
        <v>180.15600000000001</v>
      </c>
      <c r="R6" s="48">
        <f>O6/Q6</f>
        <v>0.8765736361819757</v>
      </c>
      <c r="S6" s="43">
        <f>R6/9</f>
        <v>9.7397070686886189E-2</v>
      </c>
      <c r="T6" s="44"/>
      <c r="U6" s="44"/>
      <c r="V6" s="32"/>
      <c r="W6" s="32"/>
      <c r="X6" s="32"/>
      <c r="Y6" s="32"/>
      <c r="Z6" s="32"/>
      <c r="AA6" s="32"/>
      <c r="AB6" s="32"/>
      <c r="AC6" s="32"/>
      <c r="AD6" s="32"/>
    </row>
    <row r="7" spans="1:30" ht="21" customHeight="1">
      <c r="A7" s="32"/>
      <c r="B7" s="32"/>
      <c r="C7" s="31"/>
      <c r="D7" s="36" t="s">
        <v>55</v>
      </c>
      <c r="E7" s="36">
        <v>2.2000000000000002</v>
      </c>
      <c r="F7" s="32"/>
      <c r="G7" s="32"/>
      <c r="H7" s="32"/>
      <c r="I7" s="32"/>
      <c r="J7" s="45" t="s">
        <v>8</v>
      </c>
      <c r="K7" s="46">
        <v>20</v>
      </c>
      <c r="L7" s="47">
        <v>23.38</v>
      </c>
      <c r="M7" s="49">
        <v>1870</v>
      </c>
      <c r="N7" s="44"/>
      <c r="O7" s="44"/>
      <c r="P7" s="50"/>
      <c r="Q7" s="50"/>
      <c r="R7" s="32"/>
      <c r="S7" s="32"/>
      <c r="T7" s="44"/>
      <c r="U7" s="44"/>
      <c r="V7" s="32"/>
      <c r="W7" s="32"/>
      <c r="X7" s="32"/>
      <c r="Y7" s="32"/>
      <c r="Z7" s="32"/>
      <c r="AA7" s="32"/>
      <c r="AB7" s="32"/>
      <c r="AC7" s="32"/>
      <c r="AD7" s="32"/>
    </row>
    <row r="8" spans="1:30" ht="21" customHeight="1">
      <c r="A8" s="32"/>
      <c r="B8" s="32"/>
      <c r="C8" s="31"/>
      <c r="D8" s="36" t="s">
        <v>56</v>
      </c>
      <c r="E8" s="36">
        <v>0.94</v>
      </c>
      <c r="F8" s="32"/>
      <c r="G8" s="32"/>
      <c r="H8" s="32"/>
      <c r="I8" s="32"/>
      <c r="J8" s="45" t="s">
        <v>9</v>
      </c>
      <c r="K8" s="51">
        <v>70</v>
      </c>
      <c r="L8" s="52">
        <v>66.05</v>
      </c>
      <c r="M8" s="46">
        <v>5284</v>
      </c>
      <c r="N8" s="44"/>
      <c r="O8" s="44"/>
      <c r="P8" s="50"/>
      <c r="Q8" s="44"/>
      <c r="R8" s="44"/>
      <c r="S8" s="44"/>
      <c r="T8" s="44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30" ht="21" customHeight="1">
      <c r="A9" s="32"/>
      <c r="B9" s="32"/>
      <c r="C9" s="31"/>
      <c r="D9" s="36" t="s">
        <v>57</v>
      </c>
      <c r="E9" s="36">
        <v>1.39</v>
      </c>
      <c r="F9" s="32"/>
      <c r="G9" s="32"/>
      <c r="H9" s="32"/>
      <c r="I9" s="32"/>
      <c r="J9" s="32"/>
      <c r="K9" s="53" t="s">
        <v>58</v>
      </c>
      <c r="L9" s="54">
        <f>SUM(L6:L8)</f>
        <v>100.00999999999999</v>
      </c>
      <c r="M9" s="46"/>
      <c r="N9" s="44"/>
      <c r="O9" s="44"/>
      <c r="P9" s="50"/>
      <c r="Q9" s="44"/>
      <c r="R9" s="44"/>
      <c r="S9" s="44"/>
      <c r="T9" s="44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 ht="21" customHeight="1">
      <c r="A10" s="32"/>
      <c r="B10" s="32"/>
      <c r="C10" s="31"/>
      <c r="D10" s="36" t="s">
        <v>59</v>
      </c>
      <c r="E10" s="36">
        <v>2.82</v>
      </c>
      <c r="F10" s="32"/>
      <c r="G10" s="32"/>
      <c r="H10" s="32"/>
      <c r="I10" s="32"/>
      <c r="J10" s="32"/>
      <c r="K10" s="32"/>
      <c r="L10" s="32"/>
      <c r="M10" s="32"/>
      <c r="N10" s="55"/>
      <c r="O10" s="55"/>
      <c r="P10" s="55"/>
      <c r="Q10" s="55"/>
      <c r="R10" s="55"/>
      <c r="S10" s="55"/>
      <c r="T10" s="55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spans="1:30" ht="21" customHeight="1">
      <c r="A11" s="32"/>
      <c r="B11" s="32"/>
      <c r="C11" s="31"/>
      <c r="D11" s="36" t="s">
        <v>60</v>
      </c>
      <c r="E11" s="36">
        <v>0.77</v>
      </c>
      <c r="F11" s="32"/>
      <c r="G11" s="32"/>
      <c r="H11" s="32"/>
      <c r="I11" s="32"/>
      <c r="J11" s="33"/>
      <c r="K11" s="37"/>
      <c r="L11" s="3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 ht="21" customHeight="1">
      <c r="A12" s="32"/>
      <c r="B12" s="32"/>
      <c r="C12" s="31"/>
      <c r="D12" s="36" t="s">
        <v>61</v>
      </c>
      <c r="E12" s="36">
        <v>0.74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0" ht="21" customHeight="1">
      <c r="A13" s="32"/>
      <c r="B13" s="32"/>
      <c r="C13" s="31"/>
      <c r="D13" s="36" t="s">
        <v>62</v>
      </c>
      <c r="E13" s="36">
        <v>1.26</v>
      </c>
      <c r="F13" s="32"/>
      <c r="G13" s="32"/>
      <c r="H13" s="32"/>
      <c r="I13" s="32"/>
      <c r="J13" s="31" t="s">
        <v>63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spans="1:30" ht="21" customHeight="1">
      <c r="A14" s="32"/>
      <c r="B14" s="32"/>
      <c r="C14" s="31"/>
      <c r="D14" s="36" t="s">
        <v>64</v>
      </c>
      <c r="E14" s="36">
        <v>1.41</v>
      </c>
      <c r="F14" s="32"/>
      <c r="G14" s="32"/>
      <c r="H14" s="32"/>
      <c r="I14" s="32"/>
      <c r="J14" s="32"/>
      <c r="K14" s="40" t="s">
        <v>65</v>
      </c>
      <c r="L14" s="39" t="s">
        <v>66</v>
      </c>
      <c r="M14" s="40" t="s">
        <v>67</v>
      </c>
      <c r="N14" s="39" t="s">
        <v>68</v>
      </c>
      <c r="O14" s="39" t="s">
        <v>69</v>
      </c>
      <c r="P14" s="39" t="s">
        <v>70</v>
      </c>
      <c r="Q14" s="39" t="s">
        <v>71</v>
      </c>
      <c r="R14" s="56" t="s">
        <v>72</v>
      </c>
      <c r="S14" s="56" t="s">
        <v>73</v>
      </c>
      <c r="T14" s="56" t="s">
        <v>74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1:30" ht="21" customHeight="1">
      <c r="A15" s="32"/>
      <c r="B15" s="32"/>
      <c r="C15" s="31"/>
      <c r="D15" s="36" t="s">
        <v>75</v>
      </c>
      <c r="E15" s="36">
        <v>1.1299999999999999</v>
      </c>
      <c r="F15" s="32"/>
      <c r="G15" s="32"/>
      <c r="H15" s="32"/>
      <c r="I15" s="32"/>
      <c r="J15" s="32"/>
      <c r="K15" s="57" t="s">
        <v>42</v>
      </c>
      <c r="L15" s="58">
        <v>6000</v>
      </c>
      <c r="M15" s="47">
        <f t="shared" ref="M15:M34" si="0">L15*0.001</f>
        <v>6</v>
      </c>
      <c r="N15" s="46">
        <f t="shared" ref="N15:N18" si="1">M15-E4</f>
        <v>4.5600000000000005</v>
      </c>
      <c r="O15" s="46">
        <f t="shared" ref="O15:O34" si="2">N15*$M$7*10^-2</f>
        <v>85.272000000000006</v>
      </c>
      <c r="P15" s="59">
        <f>O15/'2_Larvae_weight'!$D$21</f>
        <v>1.5917440000000001E-2</v>
      </c>
      <c r="Q15" s="59">
        <f t="shared" ref="Q15:Q34" si="3">P15*1000</f>
        <v>15.917440000000001</v>
      </c>
      <c r="R15" s="59">
        <f t="shared" ref="R15:R34" si="4">P15*1000/9</f>
        <v>1.7686044444444446</v>
      </c>
      <c r="S15" s="59">
        <v>146.19</v>
      </c>
      <c r="T15" s="59">
        <f t="shared" ref="T15:T34" si="5">Q15/S15/9</f>
        <v>1.2097985118301145E-2</v>
      </c>
      <c r="U15" s="32"/>
      <c r="V15" s="32"/>
      <c r="W15" s="60"/>
      <c r="X15" s="32"/>
      <c r="Y15" s="32"/>
      <c r="Z15" s="32"/>
      <c r="AA15" s="32"/>
      <c r="AB15" s="32"/>
      <c r="AC15" s="32"/>
      <c r="AD15" s="32"/>
    </row>
    <row r="16" spans="1:30" ht="21" customHeight="1">
      <c r="A16" s="32"/>
      <c r="B16" s="32"/>
      <c r="C16" s="31"/>
      <c r="D16" s="36" t="s">
        <v>76</v>
      </c>
      <c r="E16" s="36">
        <v>1.74</v>
      </c>
      <c r="F16" s="32"/>
      <c r="G16" s="32"/>
      <c r="H16" s="32"/>
      <c r="I16" s="32"/>
      <c r="J16" s="32"/>
      <c r="K16" s="57" t="s">
        <v>43</v>
      </c>
      <c r="L16" s="47">
        <v>3500</v>
      </c>
      <c r="M16" s="47">
        <f t="shared" si="0"/>
        <v>3.5</v>
      </c>
      <c r="N16" s="46">
        <f t="shared" si="1"/>
        <v>2.68</v>
      </c>
      <c r="O16" s="46">
        <f t="shared" si="2"/>
        <v>50.116000000000007</v>
      </c>
      <c r="P16" s="59">
        <f>O16/'2_Larvae_weight'!$D$21</f>
        <v>9.3549866666666689E-3</v>
      </c>
      <c r="Q16" s="59">
        <f t="shared" si="3"/>
        <v>9.3549866666666688</v>
      </c>
      <c r="R16" s="59">
        <f t="shared" si="4"/>
        <v>1.0394429629629631</v>
      </c>
      <c r="S16" s="59">
        <v>149.21</v>
      </c>
      <c r="T16" s="59">
        <f t="shared" si="5"/>
        <v>6.9663089803831046E-3</v>
      </c>
      <c r="U16" s="32"/>
      <c r="V16" s="32"/>
      <c r="W16" s="60"/>
      <c r="X16" s="32"/>
      <c r="Y16" s="32"/>
      <c r="Z16" s="32"/>
      <c r="AA16" s="32"/>
      <c r="AB16" s="32"/>
      <c r="AC16" s="32"/>
      <c r="AD16" s="32"/>
    </row>
    <row r="17" spans="1:30" ht="21" customHeight="1">
      <c r="A17" s="32"/>
      <c r="B17" s="32"/>
      <c r="C17" s="31"/>
      <c r="D17" s="36" t="s">
        <v>77</v>
      </c>
      <c r="E17" s="36">
        <v>0.78</v>
      </c>
      <c r="F17" s="32"/>
      <c r="G17" s="32"/>
      <c r="H17" s="32"/>
      <c r="I17" s="32"/>
      <c r="J17" s="32"/>
      <c r="K17" s="57" t="s">
        <v>78</v>
      </c>
      <c r="L17" s="47">
        <v>2500</v>
      </c>
      <c r="M17" s="47">
        <f t="shared" si="0"/>
        <v>2.5</v>
      </c>
      <c r="N17" s="46">
        <f t="shared" si="1"/>
        <v>1.95</v>
      </c>
      <c r="O17" s="46">
        <f t="shared" si="2"/>
        <v>36.465000000000003</v>
      </c>
      <c r="P17" s="59">
        <f>O17/'2_Larvae_weight'!$D$21</f>
        <v>6.8068000000000009E-3</v>
      </c>
      <c r="Q17" s="59">
        <f t="shared" si="3"/>
        <v>6.8068000000000008</v>
      </c>
      <c r="R17" s="59">
        <f t="shared" si="4"/>
        <v>0.75631111111111116</v>
      </c>
      <c r="S17" s="59">
        <v>240.3</v>
      </c>
      <c r="T17" s="59">
        <f t="shared" si="5"/>
        <v>3.1473620936791975E-3</v>
      </c>
      <c r="U17" s="32"/>
      <c r="V17" s="32"/>
      <c r="W17" s="60"/>
      <c r="X17" s="32"/>
      <c r="Y17" s="32"/>
      <c r="Z17" s="32"/>
      <c r="AA17" s="32"/>
      <c r="AB17" s="32"/>
      <c r="AC17" s="32"/>
      <c r="AD17" s="32"/>
    </row>
    <row r="18" spans="1:30" ht="21" customHeight="1">
      <c r="A18" s="32"/>
      <c r="B18" s="32"/>
      <c r="C18" s="31"/>
      <c r="D18" s="36" t="s">
        <v>79</v>
      </c>
      <c r="E18" s="36">
        <v>1.28</v>
      </c>
      <c r="F18" s="32"/>
      <c r="G18" s="32"/>
      <c r="H18" s="32"/>
      <c r="I18" s="32"/>
      <c r="J18" s="32"/>
      <c r="K18" s="61" t="s">
        <v>80</v>
      </c>
      <c r="L18" s="62">
        <f t="shared" ref="L18:L19" si="6">9600/2</f>
        <v>4800</v>
      </c>
      <c r="M18" s="63">
        <f t="shared" si="0"/>
        <v>4.8</v>
      </c>
      <c r="N18" s="64">
        <f t="shared" si="1"/>
        <v>2.5999999999999996</v>
      </c>
      <c r="O18" s="64">
        <f t="shared" si="2"/>
        <v>48.61999999999999</v>
      </c>
      <c r="P18" s="59">
        <f>O18/'2_Larvae_weight'!$D$21</f>
        <v>9.0757333333333322E-3</v>
      </c>
      <c r="Q18" s="65">
        <f t="shared" si="3"/>
        <v>9.0757333333333321</v>
      </c>
      <c r="R18" s="65">
        <f t="shared" si="4"/>
        <v>1.0084148148148147</v>
      </c>
      <c r="S18" s="65">
        <v>133.11000000000001</v>
      </c>
      <c r="T18" s="65">
        <f t="shared" si="5"/>
        <v>7.5758005770777143E-3</v>
      </c>
      <c r="U18" s="32"/>
      <c r="V18" s="32"/>
      <c r="W18" s="60"/>
      <c r="X18" s="32"/>
      <c r="Y18" s="32"/>
      <c r="Z18" s="32"/>
      <c r="AA18" s="32"/>
      <c r="AB18" s="32"/>
      <c r="AC18" s="32"/>
      <c r="AD18" s="32"/>
    </row>
    <row r="19" spans="1:30" ht="21" customHeight="1">
      <c r="A19" s="32"/>
      <c r="B19" s="32"/>
      <c r="C19" s="31"/>
      <c r="D19" s="36" t="s">
        <v>81</v>
      </c>
      <c r="E19" s="36">
        <v>0.48</v>
      </c>
      <c r="F19" s="32"/>
      <c r="G19" s="32"/>
      <c r="H19" s="32"/>
      <c r="I19" s="32"/>
      <c r="J19" s="32"/>
      <c r="K19" s="61" t="s">
        <v>82</v>
      </c>
      <c r="L19" s="62">
        <f t="shared" si="6"/>
        <v>4800</v>
      </c>
      <c r="M19" s="63">
        <f t="shared" si="0"/>
        <v>4.8</v>
      </c>
      <c r="N19" s="64">
        <f t="shared" ref="N19:N22" si="7">M19-E7</f>
        <v>2.5999999999999996</v>
      </c>
      <c r="O19" s="64">
        <f t="shared" si="2"/>
        <v>48.61999999999999</v>
      </c>
      <c r="P19" s="59">
        <f>O19/'2_Larvae_weight'!$D$21</f>
        <v>9.0757333333333322E-3</v>
      </c>
      <c r="Q19" s="65">
        <f t="shared" si="3"/>
        <v>9.0757333333333321</v>
      </c>
      <c r="R19" s="65">
        <f t="shared" si="4"/>
        <v>1.0084148148148147</v>
      </c>
      <c r="S19" s="65">
        <v>132.12</v>
      </c>
      <c r="T19" s="65">
        <f t="shared" si="5"/>
        <v>7.6325674751348367E-3</v>
      </c>
      <c r="U19" s="32"/>
      <c r="V19" s="32"/>
      <c r="W19" s="60"/>
      <c r="X19" s="32"/>
      <c r="Y19" s="32"/>
      <c r="Z19" s="32"/>
      <c r="AA19" s="32"/>
      <c r="AB19" s="32"/>
      <c r="AC19" s="32"/>
      <c r="AD19" s="32"/>
    </row>
    <row r="20" spans="1:30" ht="21" customHeight="1">
      <c r="A20" s="32"/>
      <c r="B20" s="32"/>
      <c r="C20" s="31"/>
      <c r="D20" s="36" t="s">
        <v>83</v>
      </c>
      <c r="E20" s="36">
        <v>1.1499999999999999</v>
      </c>
      <c r="F20" s="32"/>
      <c r="G20" s="32"/>
      <c r="H20" s="32"/>
      <c r="I20" s="32"/>
      <c r="J20" s="32"/>
      <c r="K20" s="57" t="s">
        <v>56</v>
      </c>
      <c r="L20" s="47">
        <v>4300</v>
      </c>
      <c r="M20" s="47">
        <f t="shared" si="0"/>
        <v>4.3</v>
      </c>
      <c r="N20" s="46">
        <f t="shared" si="7"/>
        <v>3.36</v>
      </c>
      <c r="O20" s="46">
        <f t="shared" si="2"/>
        <v>62.832000000000001</v>
      </c>
      <c r="P20" s="59">
        <f>O20/'2_Larvae_weight'!$D$21</f>
        <v>1.172864E-2</v>
      </c>
      <c r="Q20" s="59">
        <f t="shared" si="3"/>
        <v>11.72864</v>
      </c>
      <c r="R20" s="59">
        <f t="shared" si="4"/>
        <v>1.3031822222222222</v>
      </c>
      <c r="S20" s="59">
        <v>119.11920000000001</v>
      </c>
      <c r="T20" s="59">
        <f t="shared" si="5"/>
        <v>1.0940152571728338E-2</v>
      </c>
      <c r="U20" s="32"/>
      <c r="V20" s="32"/>
      <c r="W20" s="60"/>
      <c r="X20" s="32"/>
      <c r="Y20" s="32"/>
      <c r="Z20" s="32"/>
      <c r="AA20" s="32"/>
      <c r="AB20" s="32"/>
      <c r="AC20" s="32"/>
      <c r="AD20" s="32"/>
    </row>
    <row r="21" spans="1:30" ht="21" customHeight="1">
      <c r="A21" s="32"/>
      <c r="B21" s="32"/>
      <c r="C21" s="31"/>
      <c r="D21" s="36" t="s">
        <v>84</v>
      </c>
      <c r="E21" s="36">
        <v>0.27</v>
      </c>
      <c r="F21" s="32"/>
      <c r="G21" s="32"/>
      <c r="H21" s="32"/>
      <c r="I21" s="32"/>
      <c r="J21" s="32"/>
      <c r="K21" s="57" t="s">
        <v>57</v>
      </c>
      <c r="L21" s="52">
        <v>6400</v>
      </c>
      <c r="M21" s="47">
        <f t="shared" si="0"/>
        <v>6.4</v>
      </c>
      <c r="N21" s="46">
        <f t="shared" si="7"/>
        <v>5.0100000000000007</v>
      </c>
      <c r="O21" s="46">
        <f t="shared" si="2"/>
        <v>93.687000000000012</v>
      </c>
      <c r="P21" s="59">
        <f>O21/'2_Larvae_weight'!$D$21</f>
        <v>1.7488240000000002E-2</v>
      </c>
      <c r="Q21" s="59">
        <f t="shared" si="3"/>
        <v>17.488240000000001</v>
      </c>
      <c r="R21" s="59">
        <f t="shared" si="4"/>
        <v>1.9431377777777779</v>
      </c>
      <c r="S21" s="59">
        <v>105.09</v>
      </c>
      <c r="T21" s="59">
        <f t="shared" si="5"/>
        <v>1.8490225309523056E-2</v>
      </c>
      <c r="U21" s="32"/>
      <c r="V21" s="32"/>
      <c r="W21" s="60"/>
      <c r="X21" s="32"/>
      <c r="Y21" s="32"/>
      <c r="Z21" s="32"/>
      <c r="AA21" s="32"/>
      <c r="AB21" s="32"/>
      <c r="AC21" s="32"/>
      <c r="AD21" s="32"/>
    </row>
    <row r="22" spans="1:30" ht="21" customHeight="1">
      <c r="A22" s="32"/>
      <c r="B22" s="32"/>
      <c r="C22" s="31"/>
      <c r="D22" s="66" t="s">
        <v>85</v>
      </c>
      <c r="E22" s="66">
        <v>21.2</v>
      </c>
      <c r="F22" s="32"/>
      <c r="G22" s="32"/>
      <c r="H22" s="32"/>
      <c r="I22" s="32"/>
      <c r="J22" s="32"/>
      <c r="K22" s="61" t="s">
        <v>86</v>
      </c>
      <c r="L22" s="64">
        <f t="shared" ref="L22:L23" si="8">12300/2</f>
        <v>6150</v>
      </c>
      <c r="M22" s="67">
        <f t="shared" si="0"/>
        <v>6.15</v>
      </c>
      <c r="N22" s="64">
        <f t="shared" si="7"/>
        <v>3.3300000000000005</v>
      </c>
      <c r="O22" s="64">
        <f t="shared" si="2"/>
        <v>62.271000000000015</v>
      </c>
      <c r="P22" s="59">
        <f>O22/'2_Larvae_weight'!$D$21</f>
        <v>1.1623920000000003E-2</v>
      </c>
      <c r="Q22" s="65">
        <f t="shared" si="3"/>
        <v>11.623920000000004</v>
      </c>
      <c r="R22" s="65">
        <f t="shared" si="4"/>
        <v>1.2915466666666671</v>
      </c>
      <c r="S22" s="65">
        <v>147.13</v>
      </c>
      <c r="T22" s="65">
        <f t="shared" si="5"/>
        <v>8.7782686513061051E-3</v>
      </c>
      <c r="U22" s="32"/>
      <c r="V22" s="32"/>
      <c r="W22" s="60"/>
      <c r="X22" s="32"/>
      <c r="Y22" s="32"/>
      <c r="Z22" s="32"/>
      <c r="AA22" s="32"/>
      <c r="AB22" s="32"/>
      <c r="AC22" s="32"/>
      <c r="AD22" s="32"/>
    </row>
    <row r="23" spans="1:30" ht="21" customHeight="1">
      <c r="A23" s="32"/>
      <c r="B23" s="32"/>
      <c r="C23" s="31"/>
      <c r="D23" s="32"/>
      <c r="E23" s="32"/>
      <c r="F23" s="32"/>
      <c r="G23" s="32"/>
      <c r="H23" s="32"/>
      <c r="I23" s="32"/>
      <c r="J23" s="32"/>
      <c r="K23" s="61" t="s">
        <v>87</v>
      </c>
      <c r="L23" s="64">
        <f t="shared" si="8"/>
        <v>6150</v>
      </c>
      <c r="M23" s="67">
        <f t="shared" si="0"/>
        <v>6.15</v>
      </c>
      <c r="N23" s="64">
        <f t="shared" ref="N23:N34" si="9">M23-E10</f>
        <v>3.3300000000000005</v>
      </c>
      <c r="O23" s="64">
        <f t="shared" si="2"/>
        <v>62.271000000000015</v>
      </c>
      <c r="P23" s="59">
        <f>O23/'2_Larvae_weight'!$D$21</f>
        <v>1.1623920000000003E-2</v>
      </c>
      <c r="Q23" s="65">
        <f t="shared" si="3"/>
        <v>11.623920000000004</v>
      </c>
      <c r="R23" s="65">
        <f t="shared" si="4"/>
        <v>1.2915466666666671</v>
      </c>
      <c r="S23" s="65">
        <v>146.13999999999999</v>
      </c>
      <c r="T23" s="65">
        <f t="shared" si="5"/>
        <v>8.8377355047671233E-3</v>
      </c>
      <c r="U23" s="32"/>
      <c r="V23" s="32"/>
      <c r="W23" s="60"/>
      <c r="X23" s="32"/>
      <c r="Y23" s="32"/>
      <c r="Z23" s="32"/>
      <c r="AA23" s="32"/>
      <c r="AB23" s="32"/>
      <c r="AC23" s="32"/>
      <c r="AD23" s="32"/>
    </row>
    <row r="24" spans="1:30" ht="21" customHeight="1">
      <c r="A24" s="32"/>
      <c r="B24" s="68"/>
      <c r="C24" s="31"/>
      <c r="D24" s="32"/>
      <c r="E24" s="33"/>
      <c r="F24" s="32"/>
      <c r="G24" s="32"/>
      <c r="H24" s="32"/>
      <c r="I24" s="32"/>
      <c r="J24" s="32"/>
      <c r="K24" s="57" t="s">
        <v>60</v>
      </c>
      <c r="L24" s="58">
        <v>3600</v>
      </c>
      <c r="M24" s="47">
        <f t="shared" si="0"/>
        <v>3.6</v>
      </c>
      <c r="N24" s="46">
        <f t="shared" si="9"/>
        <v>2.83</v>
      </c>
      <c r="O24" s="46">
        <f t="shared" si="2"/>
        <v>52.921000000000006</v>
      </c>
      <c r="P24" s="59">
        <f>O24/'2_Larvae_weight'!$D$21</f>
        <v>9.878586666666668E-3</v>
      </c>
      <c r="Q24" s="59">
        <f t="shared" si="3"/>
        <v>9.8785866666666688</v>
      </c>
      <c r="R24" s="59">
        <f t="shared" si="4"/>
        <v>1.097620740740741</v>
      </c>
      <c r="S24" s="59">
        <v>115.13</v>
      </c>
      <c r="T24" s="59">
        <f t="shared" si="5"/>
        <v>9.5337508967318768E-3</v>
      </c>
      <c r="U24" s="32"/>
      <c r="V24" s="32"/>
      <c r="W24" s="60"/>
      <c r="X24" s="32"/>
      <c r="Y24" s="32"/>
      <c r="Z24" s="32"/>
      <c r="AA24" s="32"/>
      <c r="AB24" s="32"/>
      <c r="AC24" s="32"/>
      <c r="AD24" s="32"/>
    </row>
    <row r="25" spans="1:30" ht="21" customHeight="1">
      <c r="A25" s="32"/>
      <c r="B25" s="68"/>
      <c r="C25" s="31"/>
      <c r="D25" s="32"/>
      <c r="E25" s="33"/>
      <c r="F25" s="32"/>
      <c r="G25" s="32"/>
      <c r="H25" s="32"/>
      <c r="I25" s="32"/>
      <c r="J25" s="32"/>
      <c r="K25" s="57" t="s">
        <v>61</v>
      </c>
      <c r="L25" s="47">
        <v>3300</v>
      </c>
      <c r="M25" s="47">
        <f t="shared" si="0"/>
        <v>3.3000000000000003</v>
      </c>
      <c r="N25" s="46">
        <f t="shared" si="9"/>
        <v>2.5600000000000005</v>
      </c>
      <c r="O25" s="46">
        <f t="shared" si="2"/>
        <v>47.872000000000007</v>
      </c>
      <c r="P25" s="59">
        <f>O25/'2_Larvae_weight'!$D$21</f>
        <v>8.936106666666669E-3</v>
      </c>
      <c r="Q25" s="59">
        <f t="shared" si="3"/>
        <v>8.9361066666666691</v>
      </c>
      <c r="R25" s="59">
        <f t="shared" si="4"/>
        <v>0.99290074074074097</v>
      </c>
      <c r="S25" s="59">
        <v>75.069999999999993</v>
      </c>
      <c r="T25" s="59">
        <f t="shared" si="5"/>
        <v>1.3226331966707621E-2</v>
      </c>
      <c r="U25" s="32"/>
      <c r="V25" s="32"/>
      <c r="W25" s="60"/>
      <c r="X25" s="32"/>
      <c r="Y25" s="32"/>
      <c r="Z25" s="32"/>
      <c r="AA25" s="32"/>
      <c r="AB25" s="32"/>
      <c r="AC25" s="32"/>
      <c r="AD25" s="32"/>
    </row>
    <row r="26" spans="1:30" ht="21" customHeight="1">
      <c r="A26" s="32"/>
      <c r="B26" s="68"/>
      <c r="C26" s="31"/>
      <c r="D26" s="32"/>
      <c r="E26" s="33"/>
      <c r="F26" s="32"/>
      <c r="G26" s="32"/>
      <c r="H26" s="32"/>
      <c r="I26" s="32"/>
      <c r="J26" s="32"/>
      <c r="K26" s="57" t="s">
        <v>62</v>
      </c>
      <c r="L26" s="47">
        <v>5800</v>
      </c>
      <c r="M26" s="47">
        <f t="shared" si="0"/>
        <v>5.8</v>
      </c>
      <c r="N26" s="46">
        <f t="shared" si="9"/>
        <v>4.54</v>
      </c>
      <c r="O26" s="46">
        <f t="shared" si="2"/>
        <v>84.897999999999996</v>
      </c>
      <c r="P26" s="59">
        <f>O26/'2_Larvae_weight'!$D$21</f>
        <v>1.5847626666666666E-2</v>
      </c>
      <c r="Q26" s="59">
        <f t="shared" si="3"/>
        <v>15.847626666666667</v>
      </c>
      <c r="R26" s="59">
        <f t="shared" si="4"/>
        <v>1.7608474074074074</v>
      </c>
      <c r="S26" s="59">
        <v>89.09</v>
      </c>
      <c r="T26" s="59">
        <f t="shared" si="5"/>
        <v>1.9764815438403943E-2</v>
      </c>
      <c r="U26" s="32"/>
      <c r="V26" s="32"/>
      <c r="W26" s="60"/>
      <c r="X26" s="32"/>
      <c r="Y26" s="32"/>
      <c r="Z26" s="32"/>
      <c r="AA26" s="32"/>
      <c r="AB26" s="32"/>
      <c r="AC26" s="32"/>
      <c r="AD26" s="32"/>
    </row>
    <row r="27" spans="1:30" ht="21" customHeight="1">
      <c r="A27" s="32"/>
      <c r="B27" s="68"/>
      <c r="C27" s="31"/>
      <c r="D27" s="32"/>
      <c r="E27" s="33"/>
      <c r="F27" s="32"/>
      <c r="G27" s="32"/>
      <c r="H27" s="32"/>
      <c r="I27" s="32"/>
      <c r="J27" s="32"/>
      <c r="K27" s="57" t="s">
        <v>64</v>
      </c>
      <c r="L27" s="52">
        <v>6500</v>
      </c>
      <c r="M27" s="47">
        <f t="shared" si="0"/>
        <v>6.5</v>
      </c>
      <c r="N27" s="46">
        <f t="shared" si="9"/>
        <v>5.09</v>
      </c>
      <c r="O27" s="46">
        <f t="shared" si="2"/>
        <v>95.182999999999993</v>
      </c>
      <c r="P27" s="59">
        <f>O27/'2_Larvae_weight'!$D$21</f>
        <v>1.7767493333333332E-2</v>
      </c>
      <c r="Q27" s="59">
        <f t="shared" si="3"/>
        <v>17.767493333333331</v>
      </c>
      <c r="R27" s="59">
        <f t="shared" si="4"/>
        <v>1.9741659259259257</v>
      </c>
      <c r="S27" s="59">
        <v>117.151</v>
      </c>
      <c r="T27" s="59">
        <f t="shared" si="5"/>
        <v>1.6851464570732864E-2</v>
      </c>
      <c r="U27" s="32"/>
      <c r="V27" s="32"/>
      <c r="W27" s="60"/>
      <c r="X27" s="32"/>
      <c r="Y27" s="32"/>
      <c r="Z27" s="32"/>
      <c r="AA27" s="32"/>
      <c r="AB27" s="32"/>
      <c r="AC27" s="32"/>
      <c r="AD27" s="32"/>
    </row>
    <row r="28" spans="1:30" ht="21" customHeight="1">
      <c r="A28" s="32"/>
      <c r="B28" s="68"/>
      <c r="C28" s="31"/>
      <c r="D28" s="32"/>
      <c r="E28" s="33"/>
      <c r="F28" s="32"/>
      <c r="G28" s="32"/>
      <c r="H28" s="32"/>
      <c r="I28" s="32"/>
      <c r="J28" s="32"/>
      <c r="K28" s="57" t="s">
        <v>75</v>
      </c>
      <c r="L28" s="47">
        <v>5100</v>
      </c>
      <c r="M28" s="47">
        <f t="shared" si="0"/>
        <v>5.1000000000000005</v>
      </c>
      <c r="N28" s="46">
        <f t="shared" si="9"/>
        <v>3.9700000000000006</v>
      </c>
      <c r="O28" s="46">
        <f t="shared" si="2"/>
        <v>74.239000000000019</v>
      </c>
      <c r="P28" s="59">
        <f>O28/'2_Larvae_weight'!$D$21</f>
        <v>1.3857946666666671E-2</v>
      </c>
      <c r="Q28" s="59">
        <f t="shared" si="3"/>
        <v>13.85794666666667</v>
      </c>
      <c r="R28" s="59">
        <f t="shared" si="4"/>
        <v>1.5397718518518522</v>
      </c>
      <c r="S28" s="59">
        <v>131.16999999999999</v>
      </c>
      <c r="T28" s="59">
        <f t="shared" si="5"/>
        <v>1.1738750109414138E-2</v>
      </c>
      <c r="U28" s="32"/>
      <c r="V28" s="32"/>
      <c r="W28" s="60"/>
      <c r="X28" s="32"/>
      <c r="Y28" s="32"/>
      <c r="Z28" s="32"/>
      <c r="AA28" s="32"/>
      <c r="AB28" s="32"/>
      <c r="AC28" s="32"/>
      <c r="AD28" s="32"/>
    </row>
    <row r="29" spans="1:30" ht="21" customHeight="1">
      <c r="A29" s="32"/>
      <c r="B29" s="68"/>
      <c r="C29" s="69"/>
      <c r="D29" s="32"/>
      <c r="E29" s="33"/>
      <c r="F29" s="32"/>
      <c r="G29" s="32"/>
      <c r="H29" s="32"/>
      <c r="I29" s="32"/>
      <c r="J29" s="32"/>
      <c r="K29" s="57" t="s">
        <v>76</v>
      </c>
      <c r="L29" s="47">
        <v>8000</v>
      </c>
      <c r="M29" s="47">
        <f t="shared" si="0"/>
        <v>8</v>
      </c>
      <c r="N29" s="46">
        <f t="shared" si="9"/>
        <v>6.26</v>
      </c>
      <c r="O29" s="46">
        <f t="shared" si="2"/>
        <v>117.062</v>
      </c>
      <c r="P29" s="59">
        <f>O29/'2_Larvae_weight'!$D$21</f>
        <v>2.1851573333333332E-2</v>
      </c>
      <c r="Q29" s="59">
        <f t="shared" si="3"/>
        <v>21.851573333333331</v>
      </c>
      <c r="R29" s="59">
        <f t="shared" si="4"/>
        <v>2.4279525925925922</v>
      </c>
      <c r="S29" s="59">
        <v>131.16999999999999</v>
      </c>
      <c r="T29" s="59">
        <f t="shared" si="5"/>
        <v>1.8509968686380978E-2</v>
      </c>
      <c r="U29" s="32"/>
      <c r="V29" s="32"/>
      <c r="W29" s="60"/>
      <c r="X29" s="32"/>
      <c r="Y29" s="32"/>
      <c r="Z29" s="32"/>
      <c r="AA29" s="32"/>
      <c r="AB29" s="32"/>
      <c r="AC29" s="32"/>
      <c r="AD29" s="32"/>
    </row>
    <row r="30" spans="1:30" ht="21" customHeight="1">
      <c r="A30" s="32"/>
      <c r="B30" s="68"/>
      <c r="C30" s="69"/>
      <c r="D30" s="32"/>
      <c r="E30" s="33"/>
      <c r="F30" s="32"/>
      <c r="G30" s="32"/>
      <c r="H30" s="32"/>
      <c r="I30" s="32"/>
      <c r="J30" s="32"/>
      <c r="K30" s="57" t="s">
        <v>77</v>
      </c>
      <c r="L30" s="47">
        <v>3700</v>
      </c>
      <c r="M30" s="47">
        <f t="shared" si="0"/>
        <v>3.7</v>
      </c>
      <c r="N30" s="46">
        <f t="shared" si="9"/>
        <v>2.92</v>
      </c>
      <c r="O30" s="46">
        <f t="shared" si="2"/>
        <v>54.603999999999999</v>
      </c>
      <c r="P30" s="59">
        <f>O30/'2_Larvae_weight'!$D$21</f>
        <v>1.0192746666666667E-2</v>
      </c>
      <c r="Q30" s="59">
        <f t="shared" si="3"/>
        <v>10.192746666666666</v>
      </c>
      <c r="R30" s="59">
        <f t="shared" si="4"/>
        <v>1.1325274074074074</v>
      </c>
      <c r="S30" s="59">
        <v>181.19</v>
      </c>
      <c r="T30" s="59">
        <f t="shared" si="5"/>
        <v>6.2504962051294632E-3</v>
      </c>
      <c r="U30" s="32"/>
      <c r="V30" s="32"/>
      <c r="W30" s="60"/>
      <c r="X30" s="32"/>
      <c r="Y30" s="32"/>
      <c r="Z30" s="32"/>
      <c r="AA30" s="32"/>
      <c r="AB30" s="32"/>
      <c r="AC30" s="32"/>
      <c r="AD30" s="32"/>
    </row>
    <row r="31" spans="1:30" ht="21" customHeight="1">
      <c r="A31" s="32"/>
      <c r="B31" s="68"/>
      <c r="C31" s="69"/>
      <c r="D31" s="32"/>
      <c r="E31" s="33"/>
      <c r="F31" s="32"/>
      <c r="G31" s="32"/>
      <c r="H31" s="32"/>
      <c r="I31" s="32"/>
      <c r="J31" s="32"/>
      <c r="K31" s="57" t="s">
        <v>79</v>
      </c>
      <c r="L31" s="47">
        <v>5500</v>
      </c>
      <c r="M31" s="47">
        <f t="shared" si="0"/>
        <v>5.5</v>
      </c>
      <c r="N31" s="46">
        <f t="shared" si="9"/>
        <v>4.22</v>
      </c>
      <c r="O31" s="46">
        <f t="shared" si="2"/>
        <v>78.914000000000001</v>
      </c>
      <c r="P31" s="59">
        <f>O31/'2_Larvae_weight'!$D$21</f>
        <v>1.4730613333333335E-2</v>
      </c>
      <c r="Q31" s="59">
        <f t="shared" si="3"/>
        <v>14.730613333333334</v>
      </c>
      <c r="R31" s="59">
        <f t="shared" si="4"/>
        <v>1.6367348148148149</v>
      </c>
      <c r="S31" s="59">
        <v>165.19</v>
      </c>
      <c r="T31" s="59">
        <f t="shared" si="5"/>
        <v>9.9081955010279985E-3</v>
      </c>
      <c r="U31" s="32"/>
      <c r="V31" s="32"/>
      <c r="W31" s="60"/>
      <c r="X31" s="32"/>
      <c r="Y31" s="32"/>
      <c r="Z31" s="32"/>
      <c r="AA31" s="32"/>
      <c r="AB31" s="32"/>
      <c r="AC31" s="32"/>
      <c r="AD31" s="32"/>
    </row>
    <row r="32" spans="1:30" ht="21" customHeight="1">
      <c r="A32" s="32"/>
      <c r="B32" s="68"/>
      <c r="C32" s="69"/>
      <c r="D32" s="32"/>
      <c r="E32" s="33"/>
      <c r="F32" s="32"/>
      <c r="G32" s="32"/>
      <c r="H32" s="32"/>
      <c r="I32" s="32"/>
      <c r="J32" s="32"/>
      <c r="K32" s="57" t="s">
        <v>81</v>
      </c>
      <c r="L32" s="47">
        <v>2200</v>
      </c>
      <c r="M32" s="47">
        <f t="shared" si="0"/>
        <v>2.2000000000000002</v>
      </c>
      <c r="N32" s="46">
        <f t="shared" si="9"/>
        <v>1.7200000000000002</v>
      </c>
      <c r="O32" s="46">
        <f t="shared" si="2"/>
        <v>32.164000000000009</v>
      </c>
      <c r="P32" s="59">
        <f>O32/'2_Larvae_weight'!$D$21</f>
        <v>6.0039466666666685E-3</v>
      </c>
      <c r="Q32" s="59">
        <f t="shared" si="3"/>
        <v>6.0039466666666685</v>
      </c>
      <c r="R32" s="59">
        <f t="shared" si="4"/>
        <v>0.66710518518518536</v>
      </c>
      <c r="S32" s="59">
        <v>155.15459999999999</v>
      </c>
      <c r="T32" s="59">
        <f t="shared" si="5"/>
        <v>4.2996159004321209E-3</v>
      </c>
      <c r="U32" s="32"/>
      <c r="V32" s="32"/>
      <c r="W32" s="60"/>
      <c r="X32" s="32"/>
      <c r="Y32" s="32"/>
      <c r="Z32" s="32"/>
      <c r="AA32" s="32"/>
      <c r="AB32" s="32"/>
      <c r="AC32" s="32"/>
      <c r="AD32" s="32"/>
    </row>
    <row r="33" spans="1:30" ht="21" customHeight="1">
      <c r="A33" s="32"/>
      <c r="B33" s="68"/>
      <c r="C33" s="69"/>
      <c r="D33" s="32"/>
      <c r="E33" s="33"/>
      <c r="F33" s="32"/>
      <c r="G33" s="32"/>
      <c r="H33" s="32"/>
      <c r="I33" s="32"/>
      <c r="J33" s="32"/>
      <c r="K33" s="57" t="s">
        <v>88</v>
      </c>
      <c r="L33" s="47">
        <v>5400</v>
      </c>
      <c r="M33" s="47">
        <f t="shared" si="0"/>
        <v>5.4</v>
      </c>
      <c r="N33" s="46">
        <f t="shared" si="9"/>
        <v>4.25</v>
      </c>
      <c r="O33" s="46">
        <f t="shared" si="2"/>
        <v>79.475000000000009</v>
      </c>
      <c r="P33" s="59">
        <f>O33/'2_Larvae_weight'!$D$21</f>
        <v>1.4835333333333336E-2</v>
      </c>
      <c r="Q33" s="59">
        <f t="shared" si="3"/>
        <v>14.835333333333336</v>
      </c>
      <c r="R33" s="59">
        <f t="shared" si="4"/>
        <v>1.6483703703703707</v>
      </c>
      <c r="S33" s="59">
        <v>174.2</v>
      </c>
      <c r="T33" s="59">
        <f t="shared" si="5"/>
        <v>9.4625164774418524E-3</v>
      </c>
      <c r="U33" s="32"/>
      <c r="V33" s="32"/>
      <c r="W33" s="60"/>
      <c r="X33" s="32"/>
      <c r="Y33" s="32"/>
      <c r="Z33" s="32"/>
      <c r="AA33" s="32"/>
      <c r="AB33" s="32"/>
      <c r="AC33" s="32"/>
      <c r="AD33" s="32"/>
    </row>
    <row r="34" spans="1:30" ht="21" customHeight="1">
      <c r="A34" s="32"/>
      <c r="B34" s="68"/>
      <c r="C34" s="69"/>
      <c r="D34" s="32"/>
      <c r="E34" s="33"/>
      <c r="F34" s="32"/>
      <c r="G34" s="32"/>
      <c r="H34" s="32"/>
      <c r="I34" s="32"/>
      <c r="J34" s="32"/>
      <c r="K34" s="57" t="s">
        <v>84</v>
      </c>
      <c r="L34" s="46">
        <v>1500</v>
      </c>
      <c r="M34" s="46">
        <f t="shared" si="0"/>
        <v>1.5</v>
      </c>
      <c r="N34" s="46">
        <f t="shared" si="9"/>
        <v>1.23</v>
      </c>
      <c r="O34" s="46">
        <f t="shared" si="2"/>
        <v>23.001000000000001</v>
      </c>
      <c r="P34" s="59">
        <f>O34/'2_Larvae_weight'!$D$21</f>
        <v>4.2935200000000003E-3</v>
      </c>
      <c r="Q34" s="59">
        <f t="shared" si="3"/>
        <v>4.29352</v>
      </c>
      <c r="R34" s="59">
        <f t="shared" si="4"/>
        <v>0.4770577777777778</v>
      </c>
      <c r="S34" s="59">
        <v>204.23</v>
      </c>
      <c r="T34" s="59">
        <f t="shared" si="5"/>
        <v>2.3358849227722561E-3</v>
      </c>
      <c r="U34" s="32"/>
      <c r="V34" s="32"/>
      <c r="W34" s="60"/>
      <c r="X34" s="32"/>
      <c r="Y34" s="32"/>
      <c r="Z34" s="32"/>
      <c r="AA34" s="32"/>
      <c r="AB34" s="32"/>
      <c r="AC34" s="32"/>
      <c r="AD34" s="32"/>
    </row>
    <row r="35" spans="1:30" ht="21" customHeight="1">
      <c r="A35" s="32"/>
      <c r="B35" s="68"/>
      <c r="C35" s="69"/>
      <c r="D35" s="32"/>
      <c r="E35" s="33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21" customHeight="1">
      <c r="A36" s="32"/>
      <c r="B36" s="68"/>
      <c r="C36" s="69"/>
      <c r="D36" s="32"/>
      <c r="E36" s="3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</row>
    <row r="37" spans="1:30" ht="21" customHeight="1">
      <c r="A37" s="32"/>
      <c r="B37" s="68"/>
      <c r="C37" s="69"/>
      <c r="D37" s="32"/>
      <c r="E37" s="3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t="21" customHeight="1">
      <c r="A38" s="32"/>
      <c r="B38" s="68"/>
      <c r="C38" s="69"/>
      <c r="D38" s="32"/>
      <c r="E38" s="3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ht="21" customHeight="1">
      <c r="A39" s="32"/>
      <c r="B39" s="68"/>
      <c r="C39" s="69"/>
      <c r="D39" s="32"/>
      <c r="E39" s="3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1:30" ht="21" customHeight="1">
      <c r="A40" s="32"/>
      <c r="B40" s="68"/>
      <c r="C40" s="69"/>
      <c r="D40" s="32"/>
      <c r="E40" s="33"/>
      <c r="F40" s="32"/>
      <c r="G40" s="32"/>
      <c r="H40" s="32"/>
      <c r="I40" s="32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1:30" ht="21" customHeight="1">
      <c r="A41" s="32"/>
      <c r="B41" s="68"/>
      <c r="C41" s="69"/>
      <c r="D41" s="32"/>
      <c r="E41" s="33"/>
      <c r="F41" s="32"/>
      <c r="G41" s="32"/>
      <c r="H41" s="32"/>
      <c r="I41" s="32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21" customHeight="1">
      <c r="A42" s="32"/>
      <c r="B42" s="68"/>
      <c r="C42" s="69"/>
      <c r="D42" s="32"/>
      <c r="E42" s="33"/>
      <c r="F42" s="32"/>
      <c r="G42" s="32"/>
      <c r="H42" s="32"/>
      <c r="I42" s="32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0" ht="21" customHeight="1">
      <c r="A43" s="32"/>
      <c r="B43" s="68"/>
      <c r="C43" s="69"/>
      <c r="D43" s="32"/>
      <c r="E43" s="33"/>
      <c r="F43" s="32"/>
      <c r="G43" s="32"/>
      <c r="H43" s="32"/>
      <c r="I43" s="32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21" customHeight="1">
      <c r="A44" s="32"/>
      <c r="B44" s="68"/>
      <c r="C44" s="69"/>
      <c r="D44" s="32"/>
      <c r="E44" s="33"/>
      <c r="F44" s="32"/>
      <c r="G44" s="32"/>
      <c r="H44" s="32"/>
      <c r="I44" s="32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spans="1:30" ht="21" customHeight="1">
      <c r="A45" s="32"/>
      <c r="B45" s="68"/>
      <c r="C45" s="69"/>
      <c r="D45" s="32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21" customHeight="1">
      <c r="A46" s="32"/>
      <c r="B46" s="68"/>
      <c r="C46" s="69"/>
      <c r="D46" s="32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spans="1:30" ht="21" customHeight="1">
      <c r="A47" s="32"/>
      <c r="B47" s="68"/>
      <c r="C47" s="69"/>
      <c r="D47" s="32"/>
      <c r="E47" s="3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21" customHeight="1">
      <c r="A48" s="32"/>
      <c r="B48" s="68"/>
      <c r="C48" s="69"/>
      <c r="D48" s="32"/>
      <c r="E48" s="3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0" ht="21" customHeight="1">
      <c r="A49" s="32"/>
      <c r="B49" s="68"/>
      <c r="C49" s="69"/>
      <c r="D49" s="32"/>
      <c r="E49" s="3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spans="1:30" ht="21" customHeight="1">
      <c r="A50" s="32"/>
      <c r="B50" s="68"/>
      <c r="C50" s="69"/>
      <c r="D50" s="32"/>
      <c r="E50" s="3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ht="21" customHeight="1">
      <c r="A51" s="32"/>
      <c r="B51" s="68"/>
      <c r="C51" s="69"/>
      <c r="D51" s="32"/>
      <c r="E51" s="3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spans="1:30" ht="21" customHeight="1">
      <c r="A52" s="32"/>
      <c r="B52" s="68"/>
      <c r="C52" s="69"/>
      <c r="D52" s="32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ht="21" customHeight="1">
      <c r="A53" s="32"/>
      <c r="B53" s="68"/>
      <c r="C53" s="69"/>
      <c r="D53" s="32"/>
      <c r="E53" s="3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ht="21" customHeight="1">
      <c r="A54" s="32"/>
      <c r="B54" s="68"/>
      <c r="C54" s="69"/>
      <c r="D54" s="32"/>
      <c r="E54" s="3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ht="21" customHeight="1">
      <c r="A55" s="32"/>
      <c r="B55" s="68"/>
      <c r="C55" s="69"/>
      <c r="D55" s="32"/>
      <c r="E55" s="3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ht="21" customHeight="1">
      <c r="A56" s="32"/>
      <c r="B56" s="68"/>
      <c r="C56" s="69"/>
      <c r="D56" s="32"/>
      <c r="E56" s="33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ht="21" customHeight="1">
      <c r="A57" s="32"/>
      <c r="B57" s="68"/>
      <c r="C57" s="69"/>
      <c r="D57" s="32"/>
      <c r="E57" s="33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ht="21" customHeight="1">
      <c r="A58" s="32"/>
      <c r="B58" s="68"/>
      <c r="C58" s="69"/>
      <c r="D58" s="32"/>
      <c r="E58" s="33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ht="21" customHeight="1">
      <c r="A59" s="32"/>
      <c r="B59" s="68"/>
      <c r="C59" s="69"/>
      <c r="D59" s="32"/>
      <c r="E59" s="33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ht="21" customHeight="1">
      <c r="A60" s="32"/>
      <c r="B60" s="68"/>
      <c r="C60" s="69"/>
      <c r="D60" s="32"/>
      <c r="E60" s="3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1:30" ht="21" customHeight="1">
      <c r="A61" s="32"/>
      <c r="B61" s="68"/>
      <c r="C61" s="69"/>
      <c r="D61" s="32"/>
      <c r="E61" s="3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1:30" ht="21" customHeight="1">
      <c r="A62" s="32"/>
      <c r="B62" s="68"/>
      <c r="C62" s="69"/>
      <c r="D62" s="32"/>
      <c r="E62" s="3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1:30" ht="21" customHeight="1">
      <c r="A63" s="32"/>
      <c r="B63" s="68"/>
      <c r="C63" s="69"/>
      <c r="D63" s="32"/>
      <c r="E63" s="33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ht="21" customHeight="1">
      <c r="A64" s="32"/>
      <c r="B64" s="68"/>
      <c r="C64" s="69"/>
      <c r="D64" s="32"/>
      <c r="E64" s="33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ht="21" customHeight="1">
      <c r="A65" s="32"/>
      <c r="B65" s="68"/>
      <c r="C65" s="69"/>
      <c r="D65" s="32"/>
      <c r="E65" s="33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ht="21" customHeight="1">
      <c r="A66" s="32"/>
      <c r="B66" s="68"/>
      <c r="C66" s="69"/>
      <c r="D66" s="32"/>
      <c r="E66" s="3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ht="21" customHeight="1">
      <c r="A67" s="32"/>
      <c r="B67" s="68"/>
      <c r="C67" s="69"/>
      <c r="D67" s="32"/>
      <c r="E67" s="33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ht="21" customHeight="1">
      <c r="A68" s="32"/>
      <c r="B68" s="68"/>
      <c r="C68" s="69"/>
      <c r="D68" s="32"/>
      <c r="E68" s="33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ht="21" customHeight="1">
      <c r="A69" s="32"/>
      <c r="B69" s="68"/>
      <c r="C69" s="69"/>
      <c r="D69" s="32"/>
      <c r="E69" s="33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ht="21" customHeight="1">
      <c r="A70" s="32"/>
      <c r="B70" s="68"/>
      <c r="C70" s="69"/>
      <c r="D70" s="32"/>
      <c r="E70" s="33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ht="21" customHeight="1">
      <c r="A71" s="32"/>
      <c r="B71" s="68"/>
      <c r="C71" s="69"/>
      <c r="D71" s="32"/>
      <c r="E71" s="33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ht="21" customHeight="1">
      <c r="A72" s="32"/>
      <c r="B72" s="68"/>
      <c r="C72" s="69"/>
      <c r="D72" s="32"/>
      <c r="E72" s="3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ht="21" customHeight="1">
      <c r="A73" s="32"/>
      <c r="B73" s="68"/>
      <c r="C73" s="69"/>
      <c r="D73" s="32"/>
      <c r="E73" s="33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ht="21" customHeight="1">
      <c r="A74" s="32"/>
      <c r="B74" s="68"/>
      <c r="C74" s="69"/>
      <c r="D74" s="32"/>
      <c r="E74" s="33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ht="21" customHeight="1">
      <c r="A75" s="32"/>
      <c r="B75" s="68"/>
      <c r="C75" s="69"/>
      <c r="D75" s="32"/>
      <c r="E75" s="33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ht="21" customHeight="1">
      <c r="A76" s="32"/>
      <c r="B76" s="68"/>
      <c r="C76" s="69"/>
      <c r="D76" s="32"/>
      <c r="E76" s="33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ht="21" customHeight="1">
      <c r="A77" s="32"/>
      <c r="B77" s="68"/>
      <c r="C77" s="69"/>
      <c r="D77" s="32"/>
      <c r="E77" s="33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ht="21" customHeight="1">
      <c r="A78" s="32"/>
      <c r="B78" s="68"/>
      <c r="C78" s="69"/>
      <c r="D78" s="32"/>
      <c r="E78" s="33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ht="21" customHeight="1">
      <c r="A79" s="32"/>
      <c r="B79" s="68"/>
      <c r="C79" s="69"/>
      <c r="D79" s="32"/>
      <c r="E79" s="33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ht="21" customHeight="1">
      <c r="A80" s="32"/>
      <c r="B80" s="68"/>
      <c r="C80" s="69"/>
      <c r="D80" s="32"/>
      <c r="E80" s="33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21" customHeight="1">
      <c r="A81" s="32"/>
      <c r="B81" s="68"/>
      <c r="C81" s="69"/>
      <c r="D81" s="32"/>
      <c r="E81" s="33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21" customHeight="1">
      <c r="A82" s="32"/>
      <c r="B82" s="68"/>
      <c r="C82" s="69"/>
      <c r="D82" s="32"/>
      <c r="E82" s="33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21" customHeight="1">
      <c r="A83" s="32"/>
      <c r="B83" s="68"/>
      <c r="C83" s="69"/>
      <c r="D83" s="32"/>
      <c r="E83" s="33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ht="21" customHeight="1">
      <c r="A84" s="32"/>
      <c r="B84" s="68"/>
      <c r="C84" s="69"/>
      <c r="D84" s="32"/>
      <c r="E84" s="33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ht="21" customHeight="1">
      <c r="A85" s="32"/>
      <c r="B85" s="68"/>
      <c r="C85" s="69"/>
      <c r="D85" s="32"/>
      <c r="E85" s="33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ht="21" customHeight="1">
      <c r="A86" s="32"/>
      <c r="B86" s="68"/>
      <c r="C86" s="69"/>
      <c r="D86" s="32"/>
      <c r="E86" s="33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ht="21" customHeight="1">
      <c r="A87" s="32"/>
      <c r="B87" s="68"/>
      <c r="C87" s="69"/>
      <c r="D87" s="32"/>
      <c r="E87" s="33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ht="21" customHeight="1">
      <c r="A88" s="32"/>
      <c r="B88" s="68"/>
      <c r="C88" s="69"/>
      <c r="D88" s="32"/>
      <c r="E88" s="33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ht="21" customHeight="1">
      <c r="A89" s="32"/>
      <c r="B89" s="68"/>
      <c r="C89" s="69"/>
      <c r="D89" s="32"/>
      <c r="E89" s="33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ht="21" customHeight="1">
      <c r="A90" s="32"/>
      <c r="B90" s="68"/>
      <c r="C90" s="69"/>
      <c r="D90" s="32"/>
      <c r="E90" s="33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ht="21" customHeight="1">
      <c r="A91" s="32"/>
      <c r="B91" s="68"/>
      <c r="C91" s="69"/>
      <c r="D91" s="32"/>
      <c r="E91" s="33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ht="21" customHeight="1">
      <c r="A92" s="32"/>
      <c r="B92" s="68"/>
      <c r="C92" s="69"/>
      <c r="D92" s="32"/>
      <c r="E92" s="33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ht="21" customHeight="1">
      <c r="A93" s="32"/>
      <c r="B93" s="68"/>
      <c r="C93" s="69"/>
      <c r="D93" s="32"/>
      <c r="E93" s="33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ht="21" customHeight="1">
      <c r="A94" s="32"/>
      <c r="B94" s="68"/>
      <c r="C94" s="69"/>
      <c r="D94" s="32"/>
      <c r="E94" s="33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ht="21" customHeight="1">
      <c r="A95" s="32"/>
      <c r="B95" s="68"/>
      <c r="C95" s="69"/>
      <c r="D95" s="32"/>
      <c r="E95" s="33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ht="21" customHeight="1">
      <c r="A96" s="32"/>
      <c r="B96" s="68"/>
      <c r="C96" s="69"/>
      <c r="D96" s="32"/>
      <c r="E96" s="33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ht="21" customHeight="1">
      <c r="A97" s="32"/>
      <c r="B97" s="68"/>
      <c r="C97" s="69"/>
      <c r="D97" s="32"/>
      <c r="E97" s="33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ht="21" customHeight="1">
      <c r="A98" s="32"/>
      <c r="B98" s="68"/>
      <c r="C98" s="69"/>
      <c r="D98" s="32"/>
      <c r="E98" s="33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ht="21" customHeight="1">
      <c r="A99" s="32"/>
      <c r="B99" s="68"/>
      <c r="C99" s="69"/>
      <c r="D99" s="32"/>
      <c r="E99" s="33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ht="21" customHeight="1">
      <c r="A100" s="32"/>
      <c r="B100" s="68"/>
      <c r="C100" s="69"/>
      <c r="D100" s="32"/>
      <c r="E100" s="33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ht="21" customHeight="1">
      <c r="A101" s="32"/>
      <c r="B101" s="68"/>
      <c r="C101" s="69"/>
      <c r="D101" s="32"/>
      <c r="E101" s="33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ht="21" customHeight="1">
      <c r="A102" s="32"/>
      <c r="B102" s="68"/>
      <c r="C102" s="69"/>
      <c r="D102" s="32"/>
      <c r="E102" s="33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ht="21" customHeight="1">
      <c r="A103" s="32"/>
      <c r="B103" s="68"/>
      <c r="C103" s="69"/>
      <c r="D103" s="32"/>
      <c r="E103" s="33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ht="21" customHeight="1">
      <c r="A104" s="32"/>
      <c r="B104" s="68"/>
      <c r="C104" s="69"/>
      <c r="D104" s="32"/>
      <c r="E104" s="33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ht="21" customHeight="1">
      <c r="A105" s="32"/>
      <c r="B105" s="68"/>
      <c r="C105" s="69"/>
      <c r="D105" s="32"/>
      <c r="E105" s="33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ht="21" customHeight="1">
      <c r="A106" s="32"/>
      <c r="B106" s="68"/>
      <c r="C106" s="69"/>
      <c r="D106" s="32"/>
      <c r="E106" s="33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ht="21" customHeight="1">
      <c r="A107" s="32"/>
      <c r="B107" s="68"/>
      <c r="C107" s="69"/>
      <c r="D107" s="32"/>
      <c r="E107" s="33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ht="21" customHeight="1">
      <c r="A108" s="32"/>
      <c r="B108" s="68"/>
      <c r="C108" s="69"/>
      <c r="D108" s="32"/>
      <c r="E108" s="33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ht="21" customHeight="1">
      <c r="A109" s="32"/>
      <c r="B109" s="68"/>
      <c r="C109" s="69"/>
      <c r="D109" s="32"/>
      <c r="E109" s="33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ht="21" customHeight="1">
      <c r="A110" s="32"/>
      <c r="B110" s="68"/>
      <c r="C110" s="69"/>
      <c r="D110" s="32"/>
      <c r="E110" s="33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ht="21" customHeight="1">
      <c r="A111" s="32"/>
      <c r="B111" s="68"/>
      <c r="C111" s="69"/>
      <c r="D111" s="32"/>
      <c r="E111" s="33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ht="21" customHeight="1">
      <c r="A112" s="32"/>
      <c r="B112" s="68"/>
      <c r="C112" s="69"/>
      <c r="D112" s="32"/>
      <c r="E112" s="33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ht="21" customHeight="1">
      <c r="A113" s="32"/>
      <c r="B113" s="68"/>
      <c r="C113" s="69"/>
      <c r="D113" s="32"/>
      <c r="E113" s="33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ht="21" customHeight="1">
      <c r="A114" s="32"/>
      <c r="B114" s="68"/>
      <c r="C114" s="69"/>
      <c r="D114" s="32"/>
      <c r="E114" s="33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ht="21" customHeight="1">
      <c r="A115" s="32"/>
      <c r="B115" s="68"/>
      <c r="C115" s="69"/>
      <c r="D115" s="32"/>
      <c r="E115" s="33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ht="21" customHeight="1">
      <c r="A116" s="32"/>
      <c r="B116" s="68"/>
      <c r="C116" s="69"/>
      <c r="D116" s="32"/>
      <c r="E116" s="33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ht="21" customHeight="1">
      <c r="A117" s="32"/>
      <c r="B117" s="68"/>
      <c r="C117" s="69"/>
      <c r="D117" s="32"/>
      <c r="E117" s="33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ht="21" customHeight="1">
      <c r="A118" s="32"/>
      <c r="B118" s="68"/>
      <c r="C118" s="69"/>
      <c r="D118" s="32"/>
      <c r="E118" s="33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ht="21" customHeight="1">
      <c r="A119" s="32"/>
      <c r="B119" s="68"/>
      <c r="C119" s="69"/>
      <c r="D119" s="32"/>
      <c r="E119" s="33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ht="21" customHeight="1">
      <c r="A120" s="32"/>
      <c r="B120" s="68"/>
      <c r="C120" s="69"/>
      <c r="D120" s="32"/>
      <c r="E120" s="33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ht="21" customHeight="1">
      <c r="A121" s="32"/>
      <c r="B121" s="68"/>
      <c r="C121" s="69"/>
      <c r="D121" s="32"/>
      <c r="E121" s="33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ht="21" customHeight="1">
      <c r="A122" s="32"/>
      <c r="B122" s="68"/>
      <c r="C122" s="69"/>
      <c r="D122" s="32"/>
      <c r="E122" s="33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ht="21" customHeight="1">
      <c r="A123" s="32"/>
      <c r="B123" s="68"/>
      <c r="C123" s="69"/>
      <c r="D123" s="32"/>
      <c r="E123" s="33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ht="21" customHeight="1">
      <c r="A124" s="32"/>
      <c r="B124" s="68"/>
      <c r="C124" s="69"/>
      <c r="D124" s="32"/>
      <c r="E124" s="33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ht="21" customHeight="1">
      <c r="A125" s="32"/>
      <c r="B125" s="68"/>
      <c r="C125" s="69"/>
      <c r="D125" s="32"/>
      <c r="E125" s="33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ht="21" customHeight="1">
      <c r="A126" s="32"/>
      <c r="B126" s="68"/>
      <c r="C126" s="69"/>
      <c r="D126" s="32"/>
      <c r="E126" s="33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ht="21" customHeight="1">
      <c r="A127" s="32"/>
      <c r="B127" s="68"/>
      <c r="C127" s="69"/>
      <c r="D127" s="32"/>
      <c r="E127" s="33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ht="21" customHeight="1">
      <c r="A128" s="32"/>
      <c r="B128" s="68"/>
      <c r="C128" s="69"/>
      <c r="D128" s="32"/>
      <c r="E128" s="33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ht="21" customHeight="1">
      <c r="A129" s="32"/>
      <c r="B129" s="68"/>
      <c r="C129" s="69"/>
      <c r="D129" s="32"/>
      <c r="E129" s="33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ht="21" customHeight="1">
      <c r="A130" s="32"/>
      <c r="B130" s="68"/>
      <c r="C130" s="69"/>
      <c r="D130" s="32"/>
      <c r="E130" s="33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ht="21" customHeight="1">
      <c r="A131" s="32"/>
      <c r="B131" s="68"/>
      <c r="C131" s="69"/>
      <c r="D131" s="32"/>
      <c r="E131" s="33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ht="21" customHeight="1">
      <c r="A132" s="32"/>
      <c r="B132" s="68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ht="21" customHeight="1">
      <c r="A133" s="32"/>
      <c r="B133" s="68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ht="21" customHeight="1">
      <c r="A134" s="32"/>
      <c r="B134" s="68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ht="21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ht="21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ht="21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ht="21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ht="21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ht="21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ht="21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ht="21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ht="21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ht="21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ht="21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ht="21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ht="21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ht="21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ht="21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ht="21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ht="21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ht="21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ht="21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ht="21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ht="2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ht="21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ht="21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ht="21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ht="21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ht="21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ht="21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ht="21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ht="21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ht="21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ht="21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ht="21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ht="21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ht="21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ht="21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ht="21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ht="21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ht="21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ht="21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ht="21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ht="21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ht="21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ht="21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ht="21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ht="21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ht="21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ht="21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ht="21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ht="21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ht="21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ht="21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ht="21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ht="21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ht="21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ht="21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ht="21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ht="21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ht="21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ht="21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ht="21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ht="21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ht="21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ht="21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ht="21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ht="21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ht="21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ht="21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ht="21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ht="21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ht="21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ht="21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ht="21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ht="21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ht="21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ht="21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ht="21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ht="21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ht="21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ht="21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ht="21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ht="21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ht="21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ht="21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ht="21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ht="21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ht="21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ht="21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ht="21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ht="21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ht="21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ht="21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ht="21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ht="21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ht="21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ht="21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ht="21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ht="21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ht="21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ht="21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ht="21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ht="21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ht="21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ht="21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ht="21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ht="21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ht="21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ht="21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ht="21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ht="21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ht="21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ht="21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ht="21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ht="21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ht="21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ht="21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ht="21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ht="21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ht="21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ht="21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ht="21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ht="21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ht="21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ht="21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ht="21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ht="21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ht="21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ht="21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ht="21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ht="21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ht="21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ht="21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ht="21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ht="21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ht="21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ht="21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ht="21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ht="21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ht="21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ht="21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ht="21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ht="21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ht="21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ht="21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ht="21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ht="21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ht="21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ht="21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ht="21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ht="21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ht="21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ht="21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ht="21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ht="21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ht="21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ht="21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ht="21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ht="21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ht="21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ht="21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ht="21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spans="1:30" ht="21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spans="1:30" ht="21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spans="1:30" ht="21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spans="1:30" ht="21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spans="1:30" ht="21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spans="1:30" ht="21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spans="1:30" ht="21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spans="1:30" ht="21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spans="1:30" ht="21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spans="1:30" ht="21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spans="1:30" ht="21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spans="1:30" ht="21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spans="1:30" ht="21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spans="1:30" ht="21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spans="1:30" ht="21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spans="1:30" ht="21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spans="1:30" ht="21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spans="1:30" ht="21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spans="1:30" ht="21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spans="1:30" ht="21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spans="1:30" ht="21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spans="1:30" ht="21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spans="1:30" ht="21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1:30" ht="21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spans="1:30" ht="21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spans="1:30" ht="21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spans="1:30" ht="21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spans="1:30" ht="21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spans="1:30" ht="21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spans="1:30" ht="21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spans="1:30" ht="21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spans="1:30" ht="21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spans="1:30" ht="21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spans="1:30" ht="21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spans="1:30" ht="21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spans="1:30" ht="21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spans="1:30" ht="21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spans="1:30" ht="21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spans="1:30" ht="21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spans="1:30" ht="21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spans="1:30" ht="21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spans="1:30" ht="21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spans="1:30" ht="21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spans="1:30" ht="21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spans="1:30" ht="21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spans="1:30" ht="21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spans="1:30" ht="21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spans="1:30" ht="21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spans="1:30" ht="21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spans="1:30" ht="21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spans="1:30" ht="21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spans="1:30" ht="21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spans="1:30" ht="21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spans="1:30" ht="21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1:30" ht="21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spans="1:30" ht="21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spans="1:30" ht="21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spans="1:30" ht="21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spans="1:30" ht="21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spans="1:30" ht="21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spans="1:30" ht="21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spans="1:30" ht="21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spans="1:30" ht="21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spans="1:30" ht="21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spans="1:30" ht="21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spans="1:30" ht="21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spans="1:30" ht="21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spans="1:30" ht="21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spans="1:30" ht="21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spans="1:30" ht="21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spans="1:30" ht="21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spans="1:30" ht="21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spans="1:30" ht="21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spans="1:30" ht="21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spans="1:30" ht="21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spans="1:30" ht="21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spans="1:30" ht="21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spans="1:30" ht="21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spans="1:30" ht="21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spans="1:30" ht="21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spans="1:30" ht="21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spans="1:30" ht="21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spans="1:30" ht="21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spans="1:30" ht="21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spans="1:30" ht="21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spans="1:30" ht="21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spans="1:30" ht="21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spans="1:30" ht="21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spans="1:30" ht="21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spans="1:30" ht="21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spans="1:30" ht="21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spans="1:30" ht="21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spans="1:30" ht="21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spans="1:30" ht="21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spans="1:30" ht="21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spans="1:30" ht="21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spans="1:30" ht="21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spans="1:30" ht="21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spans="1:30" ht="21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spans="1:30" ht="21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spans="1:30" ht="21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spans="1:30" ht="21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spans="1:30" ht="21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spans="1:30" ht="21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spans="1:30" ht="21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spans="1:30" ht="21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spans="1:30" ht="21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spans="1:30" ht="21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spans="1:30" ht="21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spans="1:30" ht="21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spans="1:30" ht="21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spans="1:30" ht="21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spans="1:30" ht="21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spans="1:30" ht="21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spans="1:30" ht="21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spans="1:30" ht="21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spans="1:30" ht="21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spans="1:30" ht="21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spans="1:30" ht="21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spans="1:30" ht="21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spans="1:30" ht="21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spans="1:30" ht="21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spans="1:30" ht="21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spans="1:30" ht="21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spans="1:30" ht="21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spans="1:30" ht="21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spans="1:30" ht="21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spans="1:30" ht="21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spans="1:30" ht="21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spans="1:30" ht="21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spans="1:30" ht="21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spans="1:30" ht="21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spans="1:30" ht="21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spans="1:30" ht="21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spans="1:30" ht="21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spans="1:30" ht="21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spans="1:30" ht="21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spans="1:30" ht="21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spans="1:30" ht="21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spans="1:30" ht="21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spans="1:30" ht="21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spans="1:30" ht="21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spans="1:30" ht="21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spans="1:30" ht="21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spans="1:30" ht="21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spans="1:30" ht="21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spans="1:30" ht="21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spans="1:30" ht="21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spans="1:30" ht="21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spans="1:30" ht="21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spans="1:30" ht="21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spans="1:30" ht="21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spans="1:30" ht="21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spans="1:30" ht="21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spans="1:30" ht="21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spans="1:30" ht="21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spans="1:30" ht="21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spans="1:30" ht="21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spans="1:30" ht="21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spans="1:30" ht="21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spans="1:30" ht="21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spans="1:30" ht="21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spans="1:30" ht="21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spans="1:30" ht="21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spans="1:30" ht="21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spans="1:30" ht="21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spans="1:30" ht="21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spans="1:30" ht="21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spans="1:30" ht="21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spans="1:30" ht="21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spans="1:30" ht="21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spans="1:30" ht="21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spans="1:30" ht="21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spans="1:30" ht="21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spans="1:30" ht="21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spans="1:30" ht="21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spans="1:30" ht="21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spans="1:30" ht="21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spans="1:30" ht="21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spans="1:30" ht="21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spans="1:30" ht="21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spans="1:30" ht="21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spans="1:30" ht="21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spans="1:30" ht="21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spans="1:30" ht="21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spans="1:30" ht="21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spans="1:30" ht="21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spans="1:30" ht="21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spans="1:30" ht="21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spans="1:30" ht="21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spans="1:30" ht="21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spans="1:30" ht="21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spans="1:30" ht="21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spans="1:30" ht="21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spans="1:30" ht="21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spans="1:30" ht="21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spans="1:30" ht="21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spans="1:30" ht="21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spans="1:30" ht="21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spans="1:30" ht="21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spans="1:30" ht="21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spans="1:30" ht="21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spans="1:30" ht="21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spans="1:30" ht="21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spans="1:30" ht="21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spans="1:30" ht="21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spans="1:30" ht="21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spans="1:30" ht="21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spans="1:30" ht="21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spans="1:30" ht="21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spans="1:30" ht="21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spans="1:30" ht="21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spans="1:30" ht="21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spans="1:30" ht="21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spans="1:30" ht="21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spans="1:30" ht="21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spans="1:30" ht="21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spans="1:30" ht="21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spans="1:30" ht="21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spans="1:30" ht="21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spans="1:30" ht="21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spans="1:30" ht="21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spans="1:30" ht="21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spans="1:30" ht="21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spans="1:30" ht="21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spans="1:30" ht="21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spans="1:30" ht="21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spans="1:30" ht="21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spans="1:30" ht="21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spans="1:30" ht="21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spans="1:30" ht="21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spans="1:30" ht="21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spans="1:30" ht="21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spans="1:30" ht="21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spans="1:30" ht="21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spans="1:30" ht="21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spans="1:30" ht="21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spans="1:30" ht="21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spans="1:30" ht="21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spans="1:30" ht="21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spans="1:30" ht="21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spans="1:30" ht="21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spans="1:30" ht="21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spans="1:30" ht="21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spans="1:30" ht="21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spans="1:30" ht="21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spans="1:30" ht="21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spans="1:30" ht="21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spans="1:30" ht="21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spans="1:30" ht="21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spans="1:30" ht="21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spans="1:30" ht="21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spans="1:30" ht="21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spans="1:30" ht="21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spans="1:30" ht="21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spans="1:30" ht="21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spans="1:30" ht="21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spans="1:30" ht="21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spans="1:30" ht="21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spans="1:30" ht="21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spans="1:30" ht="21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spans="1:30" ht="21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spans="1:30" ht="21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spans="1:30" ht="21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spans="1:30" ht="21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spans="1:30" ht="21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spans="1:30" ht="21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spans="1:30" ht="21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spans="1:30" ht="21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spans="1:30" ht="21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spans="1:30" ht="21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spans="1:30" ht="21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spans="1:30" ht="21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spans="1:30" ht="21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spans="1:30" ht="21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spans="1:30" ht="21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spans="1:30" ht="21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spans="1:30" ht="21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spans="1:30" ht="21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spans="1:30" ht="21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spans="1:30" ht="21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spans="1:30" ht="21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spans="1:30" ht="21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spans="1:30" ht="21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spans="1:30" ht="21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spans="1:30" ht="21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spans="1:30" ht="21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spans="1:30" ht="21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spans="1:30" ht="21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spans="1:30" ht="21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spans="1:30" ht="21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spans="1:30" ht="21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spans="1:30" ht="21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spans="1:30" ht="21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spans="1:30" ht="21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spans="1:30" ht="21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spans="1:30" ht="21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spans="1:30" ht="21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spans="1:30" ht="21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spans="1:30" ht="21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spans="1:30" ht="21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spans="1:30" ht="21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spans="1:30" ht="21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spans="1:30" ht="21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spans="1:30" ht="21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spans="1:30" ht="21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spans="1:30" ht="21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spans="1:30" ht="21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spans="1:30" ht="21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spans="1:30" ht="21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spans="1:30" ht="21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spans="1:30" ht="21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spans="1:30" ht="21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spans="1:30" ht="21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spans="1:30" ht="21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spans="1:30" ht="21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spans="1:30" ht="21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spans="1:30" ht="21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spans="1:30" ht="21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spans="1:30" ht="21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spans="1:30" ht="21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spans="1:30" ht="21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spans="1:30" ht="21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spans="1:30" ht="21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spans="1:30" ht="21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spans="1:30" ht="21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spans="1:30" ht="21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spans="1:30" ht="21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spans="1:30" ht="21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spans="1:30" ht="21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spans="1:30" ht="21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spans="1:30" ht="21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spans="1:30" ht="21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spans="1:30" ht="21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spans="1:30" ht="21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spans="1:30" ht="21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spans="1:30" ht="21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spans="1:30" ht="21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spans="1:30" ht="21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spans="1:30" ht="21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spans="1:30" ht="21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spans="1:30" ht="21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spans="1:30" ht="21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spans="1:30" ht="21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spans="1:30" ht="21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spans="1:30" ht="21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spans="1:30" ht="21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spans="1:30" ht="21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spans="1:30" ht="21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spans="1:30" ht="21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spans="1:30" ht="21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spans="1:30" ht="21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spans="1:30" ht="21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spans="1:30" ht="21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spans="1:30" ht="21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spans="1:30" ht="21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spans="1:30" ht="21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spans="1:30" ht="21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spans="1:30" ht="21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spans="1:30" ht="21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spans="1:30" ht="21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spans="1:30" ht="21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spans="1:30" ht="21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spans="1:30" ht="21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spans="1:30" ht="21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spans="1:30" ht="21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spans="1:30" ht="21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spans="1:30" ht="21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spans="1:30" ht="21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spans="1:30" ht="21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spans="1:30" ht="21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spans="1:30" ht="21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spans="1:30" ht="21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spans="1:30" ht="21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spans="1:30" ht="21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spans="1:30" ht="21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spans="1:30" ht="21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spans="1:30" ht="21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spans="1:30" ht="21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spans="1:30" ht="21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spans="1:30" ht="21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spans="1:30" ht="21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spans="1:30" ht="21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spans="1:30" ht="21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spans="1:30" ht="21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spans="1:30" ht="21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spans="1:30" ht="21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spans="1:30" ht="21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spans="1:30" ht="21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spans="1:30" ht="21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spans="1:30" ht="21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spans="1:30" ht="21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spans="1:30" ht="21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spans="1:30" ht="21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spans="1:30" ht="21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spans="1:30" ht="21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spans="1:30" ht="21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spans="1:30" ht="21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spans="1:30" ht="21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spans="1:30" ht="21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spans="1:30" ht="21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spans="1:30" ht="21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spans="1:30" ht="21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spans="1:30" ht="21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spans="1:30" ht="21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spans="1:30" ht="21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spans="1:30" ht="21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spans="1:30" ht="21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spans="1:30" ht="21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spans="1:30" ht="21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spans="1:30" ht="21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spans="1:30" ht="21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spans="1:30" ht="21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spans="1:30" ht="21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spans="1:30" ht="21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spans="1:30" ht="21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spans="1:30" ht="21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spans="1:30" ht="21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spans="1:30" ht="21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spans="1:30" ht="21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spans="1:30" ht="21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spans="1:30" ht="21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spans="1:30" ht="21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spans="1:30" ht="21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spans="1:30" ht="21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spans="1:30" ht="21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spans="1:30" ht="21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spans="1:30" ht="21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spans="1:30" ht="21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spans="1:30" ht="21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spans="1:30" ht="21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spans="1:30" ht="21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spans="1:30" ht="21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spans="1:30" ht="21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spans="1:30" ht="21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spans="1:30" ht="21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spans="1:30" ht="21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spans="1:30" ht="21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spans="1:30" ht="21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spans="1:30" ht="21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spans="1:30" ht="21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spans="1:30" ht="21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spans="1:30" ht="21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spans="1:30" ht="21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spans="1:30" ht="21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spans="1:30" ht="21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spans="1:30" ht="21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spans="1:30" ht="21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spans="1:30" ht="21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spans="1:30" ht="21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spans="1:30" ht="21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spans="1:30" ht="21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spans="1:30" ht="21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spans="1:30" ht="21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spans="1:30" ht="21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spans="1:30" ht="21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spans="1:30" ht="21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spans="1:30" ht="21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spans="1:30" ht="21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spans="1:30" ht="21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spans="1:30" ht="21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spans="1:30" ht="21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spans="1:30" ht="21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spans="1:30" ht="21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spans="1:30" ht="21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spans="1:30" ht="21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spans="1:30" ht="21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spans="1:30" ht="21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spans="1:30" ht="21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spans="1:30" ht="21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spans="1:30" ht="21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spans="1:30" ht="21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spans="1:30" ht="21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spans="1:30" ht="21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spans="1:30" ht="21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spans="1:30" ht="21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spans="1:30" ht="21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spans="1:30" ht="21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spans="1:30" ht="21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spans="1:30" ht="21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spans="1:30" ht="21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spans="1:30" ht="21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spans="1:30" ht="21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spans="1:30" ht="21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spans="1:30" ht="21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spans="1:30" ht="21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spans="1:30" ht="21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spans="1:30" ht="21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spans="1:30" ht="21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spans="1:30" ht="21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spans="1:30" ht="21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spans="1:30" ht="21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spans="1:30" ht="21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spans="1:30" ht="21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spans="1:30" ht="21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spans="1:30" ht="21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spans="1:30" ht="21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spans="1:30" ht="21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spans="1:30" ht="21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spans="1:30" ht="21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spans="1:30" ht="21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spans="1:30" ht="21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spans="1:30" ht="21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spans="1:30" ht="21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spans="1:30" ht="21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spans="1:30" ht="21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spans="1:30" ht="21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spans="1:30" ht="21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spans="1:30" ht="21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spans="1:30" ht="21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spans="1:30" ht="21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spans="1:30" ht="21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spans="1:30" ht="21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spans="1:30" ht="21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spans="1:30" ht="21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spans="1:30" ht="21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spans="1:30" ht="21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spans="1:30" ht="21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spans="1:30" ht="21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spans="1:30" ht="21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spans="1:30" ht="21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spans="1:30" ht="21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spans="1:30" ht="21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spans="1:30" ht="21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spans="1:30" ht="21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spans="1:30" ht="21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spans="1:30" ht="21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spans="1:30" ht="21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spans="1:30" ht="21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spans="1:30" ht="21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spans="1:30" ht="21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spans="1:30" ht="21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spans="1:30" ht="21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spans="1:30" ht="21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spans="1:30" ht="21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spans="1:30" ht="21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spans="1:30" ht="21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spans="1:30" ht="21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spans="1:30" ht="21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spans="1:30" ht="21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spans="1:30" ht="21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spans="1:30" ht="21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spans="1:30" ht="21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spans="1:30" ht="21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spans="1:30" ht="21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spans="1:30" ht="21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spans="1:30" ht="21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spans="1:30" ht="21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spans="1:30" ht="21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spans="1:30" ht="21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spans="1:30" ht="21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spans="1:30" ht="21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spans="1:30" ht="21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spans="1:30" ht="21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spans="1:30" ht="21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spans="1:30" ht="21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spans="1:30" ht="21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spans="1:30" ht="21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spans="1:30" ht="21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spans="1:30" ht="21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spans="1:30" ht="21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spans="1:30" ht="21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spans="1:30" ht="21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spans="1:30" ht="21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spans="1:30" ht="21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spans="1:30" ht="21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spans="1:30" ht="21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spans="1:30" ht="21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spans="1:30" ht="21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spans="1:30" ht="21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spans="1:30" ht="21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spans="1:30" ht="21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spans="1:30" ht="21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spans="1:30" ht="21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spans="1:30" ht="21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spans="1:30" ht="21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spans="1:30" ht="21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spans="1:30" ht="21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spans="1:30" ht="21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spans="1:30" ht="21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spans="1:30" ht="21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spans="1:30" ht="21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spans="1:30" ht="21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spans="1:30" ht="21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spans="1:30" ht="21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spans="1:30" ht="21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spans="1:30" ht="21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spans="1:30" ht="21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spans="1:30" ht="21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spans="1:30" ht="21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spans="1:30" ht="21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spans="1:30" ht="21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spans="1:30" ht="21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spans="1:30" ht="21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spans="1:30" ht="21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spans="1:30" ht="21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spans="1:30" ht="21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spans="1:30" ht="21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spans="1:30" ht="21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spans="1:30" ht="21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spans="1:30" ht="21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spans="1:30" ht="21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spans="1:30" ht="21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spans="1:30" ht="21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spans="1:30" ht="21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spans="1:30" ht="21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spans="1:30" ht="21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spans="1:30" ht="21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spans="1:30" ht="21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spans="1:30" ht="21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spans="1:30" ht="21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spans="1:30" ht="21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spans="1:30" ht="21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spans="1:30" ht="21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spans="1:30" ht="21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spans="1:30" ht="21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spans="1:30" ht="21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spans="1:30" ht="21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spans="1:30" ht="21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spans="1:30" ht="21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spans="1:30" ht="21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spans="1:30" ht="21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spans="1:30" ht="21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spans="1:30" ht="21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spans="1:30" ht="21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spans="1:30" ht="21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spans="1:30" ht="21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spans="1:30" ht="21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spans="1:30" ht="21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spans="1:30" ht="21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spans="1:30" ht="21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spans="1:30" ht="21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spans="1:30" ht="21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spans="1:30" ht="21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spans="1:30" ht="21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spans="1:30" ht="21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spans="1:30" ht="21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spans="1:30" ht="21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spans="1:30" ht="21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spans="1:30" ht="21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spans="1:30" ht="21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spans="1:30" ht="21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spans="1:30" ht="21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spans="1:30" ht="21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spans="1:30" ht="21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spans="1:30" ht="21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spans="1:30" ht="21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spans="1:30" ht="21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spans="1:30" ht="21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spans="1:30" ht="21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spans="1:30" ht="21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spans="1:30" ht="21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spans="1:30" ht="21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 spans="1:30" ht="21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 spans="1:30" ht="21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 spans="1:30" ht="21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 spans="1:30" ht="21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 spans="1:30" ht="21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 spans="1:30" ht="21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 spans="1:30" ht="21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 spans="1:30" ht="21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 spans="1:30" ht="21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 spans="1:30" ht="21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 spans="1:30" ht="21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 spans="1:30" ht="21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 spans="1:30" ht="21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 spans="1:30" ht="21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 spans="1:30" ht="21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 spans="1:30" ht="21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 spans="1:30" ht="21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 spans="1:30" ht="21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 spans="1:30" ht="21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 spans="1:30" ht="21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 spans="1:30" ht="21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 spans="1:30" ht="21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 spans="1:30" ht="21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 spans="1:30" ht="21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 spans="1:30" ht="21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 spans="1:30" ht="21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 spans="1:30" ht="21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 spans="1:30" ht="21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 spans="1:30" ht="21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 spans="1:30" ht="21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 spans="1:30" ht="21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 spans="1:30" ht="21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 spans="1:30" ht="21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 spans="1:30" ht="21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  <row r="982" spans="1:30" ht="21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</row>
    <row r="983" spans="1:30" ht="21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</row>
    <row r="984" spans="1:30" ht="21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</row>
    <row r="985" spans="1:30" ht="21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</row>
    <row r="986" spans="1:30" ht="21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</row>
    <row r="987" spans="1:30" ht="21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</row>
    <row r="988" spans="1:30" ht="21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</row>
    <row r="989" spans="1:30" ht="21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</row>
    <row r="990" spans="1:30" ht="21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</row>
    <row r="991" spans="1:30" ht="21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</row>
    <row r="992" spans="1:30" ht="21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</row>
    <row r="993" spans="1:30" ht="21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</row>
    <row r="994" spans="1:30" ht="21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</row>
    <row r="995" spans="1:30" ht="21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</row>
    <row r="996" spans="1:30" ht="21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</row>
    <row r="997" spans="1:30" ht="21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</row>
    <row r="998" spans="1:30" ht="21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</row>
    <row r="999" spans="1:30" ht="21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</row>
    <row r="1000" spans="1:30" ht="21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</row>
  </sheetData>
  <mergeCells count="1">
    <mergeCell ref="L2:S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4140625" defaultRowHeight="15" customHeight="1"/>
  <cols>
    <col min="1" max="1" width="34.6640625" customWidth="1"/>
    <col min="2" max="2" width="7.88671875" customWidth="1"/>
    <col min="3" max="4" width="8.6640625" customWidth="1"/>
    <col min="5" max="5" width="12.88671875" customWidth="1"/>
    <col min="6" max="8" width="11.6640625" customWidth="1"/>
    <col min="9" max="26" width="8.6640625" customWidth="1"/>
  </cols>
  <sheetData>
    <row r="1" spans="1:8" ht="14.25" customHeight="1"/>
    <row r="2" spans="1:8" ht="14.25" customHeight="1">
      <c r="A2" s="71"/>
      <c r="B2" s="72" t="s">
        <v>89</v>
      </c>
      <c r="E2" s="73" t="s">
        <v>90</v>
      </c>
      <c r="F2" s="74" t="s">
        <v>91</v>
      </c>
      <c r="G2" s="74" t="s">
        <v>92</v>
      </c>
      <c r="H2" s="74" t="s">
        <v>93</v>
      </c>
    </row>
    <row r="3" spans="1:8" ht="14.25" customHeight="1">
      <c r="A3" s="75" t="s">
        <v>94</v>
      </c>
      <c r="B3" s="76">
        <v>2.9550000000000001</v>
      </c>
      <c r="E3" s="77">
        <f t="shared" ref="E3:E9" si="0">B3*$H$3</f>
        <v>16.560652338386532</v>
      </c>
      <c r="F3" s="158">
        <f>B9-100</f>
        <v>-82.156499999999994</v>
      </c>
      <c r="G3" s="158">
        <f>F3*100/B9</f>
        <v>-460.42816711967947</v>
      </c>
      <c r="H3" s="161">
        <f>(100-G3)*10^-2</f>
        <v>5.6042816711967953</v>
      </c>
    </row>
    <row r="4" spans="1:8" ht="14.25" customHeight="1">
      <c r="A4" s="75" t="s">
        <v>95</v>
      </c>
      <c r="B4" s="76">
        <v>1</v>
      </c>
      <c r="E4" s="77">
        <f t="shared" si="0"/>
        <v>5.6042816711967953</v>
      </c>
      <c r="F4" s="159"/>
      <c r="G4" s="159"/>
      <c r="H4" s="159"/>
    </row>
    <row r="5" spans="1:8" ht="14.25" customHeight="1">
      <c r="A5" s="75" t="s">
        <v>96</v>
      </c>
      <c r="B5" s="76">
        <v>0.95</v>
      </c>
      <c r="E5" s="77">
        <f t="shared" si="0"/>
        <v>5.3240675876369554</v>
      </c>
      <c r="F5" s="159"/>
      <c r="G5" s="159"/>
      <c r="H5" s="159"/>
    </row>
    <row r="6" spans="1:8" ht="14.25" customHeight="1">
      <c r="A6" s="75" t="s">
        <v>97</v>
      </c>
      <c r="B6" s="76">
        <v>0.1535</v>
      </c>
      <c r="E6" s="77">
        <f t="shared" si="0"/>
        <v>0.86025723652870811</v>
      </c>
      <c r="F6" s="159"/>
      <c r="G6" s="159"/>
      <c r="H6" s="159"/>
    </row>
    <row r="7" spans="1:8" ht="14.25" customHeight="1">
      <c r="A7" s="75" t="s">
        <v>98</v>
      </c>
      <c r="B7" s="76">
        <v>0.28500000000000003</v>
      </c>
      <c r="E7" s="77">
        <f t="shared" si="0"/>
        <v>1.5972202762910868</v>
      </c>
      <c r="F7" s="159"/>
      <c r="G7" s="159"/>
      <c r="H7" s="159"/>
    </row>
    <row r="8" spans="1:8" ht="14.25" customHeight="1">
      <c r="A8" s="75" t="s">
        <v>99</v>
      </c>
      <c r="B8" s="76">
        <v>12.5</v>
      </c>
      <c r="E8" s="77">
        <f t="shared" si="0"/>
        <v>70.053520889959941</v>
      </c>
      <c r="F8" s="159"/>
      <c r="G8" s="159"/>
      <c r="H8" s="159"/>
    </row>
    <row r="9" spans="1:8" ht="14.25" customHeight="1">
      <c r="A9" s="78" t="s">
        <v>100</v>
      </c>
      <c r="B9" s="79">
        <f>SUM(B3:B8)</f>
        <v>17.843499999999999</v>
      </c>
      <c r="E9" s="77">
        <f t="shared" si="0"/>
        <v>100.00000000000001</v>
      </c>
      <c r="F9" s="160"/>
      <c r="G9" s="160"/>
      <c r="H9" s="160"/>
    </row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F3:F9"/>
    <mergeCell ref="G3:G9"/>
    <mergeCell ref="H3:H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4.44140625" defaultRowHeight="15" customHeight="1"/>
  <cols>
    <col min="1" max="1" width="35.5546875" customWidth="1"/>
    <col min="2" max="2" width="12.88671875" customWidth="1"/>
    <col min="3" max="3" width="12.109375" customWidth="1"/>
    <col min="4" max="4" width="17.44140625" customWidth="1"/>
    <col min="5" max="5" width="15.5546875" customWidth="1"/>
    <col min="6" max="26" width="8.6640625" customWidth="1"/>
  </cols>
  <sheetData>
    <row r="1" spans="1:6" ht="14.25" customHeight="1"/>
    <row r="2" spans="1:6" ht="14.25" customHeight="1">
      <c r="A2" s="5"/>
      <c r="B2" s="80" t="s">
        <v>101</v>
      </c>
      <c r="C2" s="80" t="s">
        <v>102</v>
      </c>
      <c r="D2" s="80" t="s">
        <v>51</v>
      </c>
      <c r="E2" s="80" t="s">
        <v>103</v>
      </c>
    </row>
    <row r="3" spans="1:6" ht="14.25" customHeight="1">
      <c r="A3" s="81" t="s">
        <v>104</v>
      </c>
      <c r="B3" s="82">
        <f>'4_Macromolecules_in_%'!E3</f>
        <v>16.560652338386532</v>
      </c>
      <c r="C3" s="83" t="s">
        <v>105</v>
      </c>
      <c r="D3" s="84" t="s">
        <v>105</v>
      </c>
      <c r="E3" s="84" t="s">
        <v>105</v>
      </c>
    </row>
    <row r="4" spans="1:6" ht="14.25" customHeight="1">
      <c r="A4" s="85" t="s">
        <v>106</v>
      </c>
      <c r="B4" s="86">
        <f>B3*0.51</f>
        <v>8.4459326925771308</v>
      </c>
      <c r="C4" s="83">
        <f>B4*'2_Larvae_weight'!C40/100</f>
        <v>3.2635083924118028E-4</v>
      </c>
      <c r="D4" s="82">
        <v>857.4</v>
      </c>
      <c r="E4" s="87">
        <f t="shared" ref="E4:E6" si="0">C4/D4*1000</f>
        <v>3.8062845724420375E-4</v>
      </c>
    </row>
    <row r="5" spans="1:6" ht="14.25" customHeight="1">
      <c r="A5" s="85" t="s">
        <v>107</v>
      </c>
      <c r="B5" s="86">
        <f>B3*0.49</f>
        <v>8.1147196458094015</v>
      </c>
      <c r="C5" s="83">
        <f>B5*'2_Larvae_weight'!C40/100</f>
        <v>3.1355276711407515E-4</v>
      </c>
      <c r="D5" s="82">
        <v>723.17700000000002</v>
      </c>
      <c r="E5" s="87">
        <f t="shared" si="0"/>
        <v>4.3357679670962316E-4</v>
      </c>
    </row>
    <row r="6" spans="1:6" ht="14.25" customHeight="1">
      <c r="A6" s="81" t="s">
        <v>108</v>
      </c>
      <c r="B6" s="82">
        <f>'4_Macromolecules_in_%'!E4</f>
        <v>5.6042816711967953</v>
      </c>
      <c r="C6" s="83">
        <f>B6*'2_Larvae_weight'!C40/100</f>
        <v>2.1654944377504413E-4</v>
      </c>
      <c r="D6" s="82">
        <v>666.6</v>
      </c>
      <c r="E6" s="87">
        <f t="shared" si="0"/>
        <v>3.2485665132769891E-4</v>
      </c>
    </row>
    <row r="7" spans="1:6" ht="14.25" customHeight="1">
      <c r="A7" s="81" t="s">
        <v>109</v>
      </c>
      <c r="B7" s="82">
        <f>'4_Macromolecules_in_%'!E5</f>
        <v>5.3240675876369554</v>
      </c>
      <c r="C7" s="83">
        <f>B7*'2_Larvae_weight'!C40/100</f>
        <v>2.0572197158629191E-4</v>
      </c>
      <c r="D7" s="88" t="s">
        <v>105</v>
      </c>
      <c r="E7" s="89">
        <v>1.451879329412876E-3</v>
      </c>
      <c r="F7" s="14" t="s">
        <v>110</v>
      </c>
    </row>
    <row r="8" spans="1:6" ht="14.25" customHeight="1">
      <c r="A8" s="81" t="s">
        <v>111</v>
      </c>
      <c r="B8" s="82">
        <f>'4_Macromolecules_in_%'!E6</f>
        <v>0.86025723652870811</v>
      </c>
      <c r="C8" s="83">
        <f>B8*'2_Larvae_weight'!C40/100</f>
        <v>3.3240339619469273E-5</v>
      </c>
      <c r="D8" s="84">
        <v>386.65</v>
      </c>
      <c r="E8" s="87">
        <f t="shared" ref="E8:E9" si="1">(C8/D8*1000)</f>
        <v>8.5970101175402236E-5</v>
      </c>
    </row>
    <row r="9" spans="1:6" ht="14.25" customHeight="1">
      <c r="A9" s="81" t="s">
        <v>98</v>
      </c>
      <c r="B9" s="82">
        <f>'4_Macromolecules_in_%'!E7</f>
        <v>1.5972202762910868</v>
      </c>
      <c r="C9" s="83">
        <f>B9*'2_Larvae_weight'!C40/100</f>
        <v>6.1716591475887572E-5</v>
      </c>
      <c r="D9" s="84">
        <v>92.093819999999994</v>
      </c>
      <c r="E9" s="87">
        <f t="shared" si="1"/>
        <v>6.7014910963501763E-4</v>
      </c>
    </row>
    <row r="10" spans="1:6" ht="14.25" customHeight="1">
      <c r="A10" s="81" t="s">
        <v>99</v>
      </c>
      <c r="B10" s="82">
        <f>'4_Macromolecules_in_%'!E8</f>
        <v>70.053520889959941</v>
      </c>
      <c r="C10" s="83">
        <f>B10*'2_Larvae_weight'!C40/100</f>
        <v>2.7068680471880515E-3</v>
      </c>
      <c r="D10" s="88" t="s">
        <v>105</v>
      </c>
      <c r="E10" s="90">
        <v>2.2748549496035605E-2</v>
      </c>
      <c r="F10" s="14" t="s">
        <v>112</v>
      </c>
    </row>
    <row r="11" spans="1:6" ht="14.25" customHeight="1">
      <c r="A11" s="81" t="s">
        <v>100</v>
      </c>
      <c r="B11" s="82">
        <f t="shared" ref="B11:C11" si="2">SUM(B4:B10)</f>
        <v>100.00000000000001</v>
      </c>
      <c r="C11" s="91">
        <f t="shared" si="2"/>
        <v>3.8639999999999998E-3</v>
      </c>
      <c r="D11" s="84" t="s">
        <v>105</v>
      </c>
      <c r="E11" s="84">
        <f>SUM(E3:E10)</f>
        <v>2.6095609941540428E-2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/>
  <cols>
    <col min="1" max="1" width="26" customWidth="1"/>
    <col min="2" max="2" width="8.6640625" customWidth="1"/>
    <col min="3" max="3" width="16.109375" customWidth="1"/>
    <col min="4" max="4" width="11.6640625" customWidth="1"/>
    <col min="5" max="5" width="17.44140625" customWidth="1"/>
    <col min="6" max="6" width="13.5546875" customWidth="1"/>
    <col min="7" max="7" width="13" customWidth="1"/>
    <col min="8" max="9" width="16.5546875" customWidth="1"/>
    <col min="10" max="10" width="20.5546875" customWidth="1"/>
    <col min="11" max="11" width="12.44140625" customWidth="1"/>
    <col min="12" max="12" width="15.88671875" customWidth="1"/>
    <col min="13" max="14" width="8.6640625" customWidth="1"/>
    <col min="15" max="15" width="10.44140625" customWidth="1"/>
    <col min="16" max="26" width="8.6640625" customWidth="1"/>
  </cols>
  <sheetData>
    <row r="1" spans="1:26" ht="14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92"/>
      <c r="B2" s="92"/>
      <c r="C2" s="80" t="s">
        <v>89</v>
      </c>
      <c r="D2" s="80" t="s">
        <v>113</v>
      </c>
      <c r="E2" s="80" t="s">
        <v>51</v>
      </c>
      <c r="F2" s="80" t="s">
        <v>114</v>
      </c>
      <c r="G2" s="80" t="s">
        <v>115</v>
      </c>
      <c r="H2" s="93" t="s">
        <v>116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94" t="s">
        <v>42</v>
      </c>
      <c r="B3" s="94" t="s">
        <v>117</v>
      </c>
      <c r="C3" s="95">
        <v>1.03</v>
      </c>
      <c r="D3" s="95">
        <f t="shared" ref="D3:D22" si="0">C3*100/$C$23</f>
        <v>8.24</v>
      </c>
      <c r="E3" s="96">
        <v>146.19</v>
      </c>
      <c r="F3" s="97">
        <f t="shared" ref="F3:F22" si="1">C3*$M$9/$C$23</f>
        <v>2.2303471679999991E-4</v>
      </c>
      <c r="G3" s="97">
        <f t="shared" ref="G3:G22" si="2">F3*1000</f>
        <v>0.22303471679999992</v>
      </c>
      <c r="H3" s="98">
        <f t="shared" ref="H3:H22" si="3">G3/E3</f>
        <v>1.5256496121485732E-3</v>
      </c>
      <c r="I3" s="5"/>
      <c r="J3" s="5"/>
      <c r="K3" s="99"/>
      <c r="L3" s="99"/>
      <c r="M3" s="9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94" t="s">
        <v>43</v>
      </c>
      <c r="B4" s="94" t="s">
        <v>118</v>
      </c>
      <c r="C4" s="100">
        <v>0.36</v>
      </c>
      <c r="D4" s="95">
        <f t="shared" si="0"/>
        <v>2.88</v>
      </c>
      <c r="E4" s="96">
        <v>149.21</v>
      </c>
      <c r="F4" s="97">
        <f t="shared" si="1"/>
        <v>7.795388159999997E-5</v>
      </c>
      <c r="G4" s="97">
        <f t="shared" si="2"/>
        <v>7.7953881599999969E-2</v>
      </c>
      <c r="H4" s="98">
        <f t="shared" si="3"/>
        <v>5.2244408283627078E-4</v>
      </c>
      <c r="I4" s="5"/>
      <c r="J4" s="5"/>
      <c r="K4" s="99"/>
      <c r="L4" s="101"/>
      <c r="M4" s="102"/>
      <c r="N4" s="10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71" t="s">
        <v>54</v>
      </c>
      <c r="B5" s="71" t="s">
        <v>119</v>
      </c>
      <c r="C5" s="84">
        <v>0.16</v>
      </c>
      <c r="D5" s="82">
        <f t="shared" si="0"/>
        <v>1.28</v>
      </c>
      <c r="E5" s="82">
        <v>240.3</v>
      </c>
      <c r="F5" s="103">
        <f t="shared" si="1"/>
        <v>3.4646169599999992E-5</v>
      </c>
      <c r="G5" s="103">
        <f t="shared" si="2"/>
        <v>3.4646169599999992E-2</v>
      </c>
      <c r="H5" s="98">
        <f t="shared" si="3"/>
        <v>1.4417881647940071E-4</v>
      </c>
      <c r="I5" s="5"/>
      <c r="J5" s="5"/>
      <c r="K5" s="99"/>
      <c r="L5" s="101"/>
      <c r="M5" s="104"/>
      <c r="N5" s="10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71" t="s">
        <v>80</v>
      </c>
      <c r="B6" s="71" t="s">
        <v>120</v>
      </c>
      <c r="C6" s="84">
        <v>0.51500000000000001</v>
      </c>
      <c r="D6" s="82">
        <f t="shared" si="0"/>
        <v>4.12</v>
      </c>
      <c r="E6" s="82">
        <v>133.11000000000001</v>
      </c>
      <c r="F6" s="103">
        <f t="shared" si="1"/>
        <v>1.1151735839999995E-4</v>
      </c>
      <c r="G6" s="103">
        <f t="shared" si="2"/>
        <v>0.11151735839999996</v>
      </c>
      <c r="H6" s="98">
        <f t="shared" si="3"/>
        <v>8.3778347532116257E-4</v>
      </c>
      <c r="I6" s="5"/>
      <c r="J6" s="5"/>
      <c r="K6" s="99"/>
      <c r="L6" s="101"/>
      <c r="M6" s="104"/>
      <c r="N6" s="10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71" t="s">
        <v>82</v>
      </c>
      <c r="B7" s="71" t="s">
        <v>121</v>
      </c>
      <c r="C7" s="84">
        <v>0.51500000000000001</v>
      </c>
      <c r="D7" s="82">
        <f t="shared" si="0"/>
        <v>4.12</v>
      </c>
      <c r="E7" s="82">
        <v>132.12</v>
      </c>
      <c r="F7" s="103">
        <f t="shared" si="1"/>
        <v>1.1151735839999995E-4</v>
      </c>
      <c r="G7" s="103">
        <f t="shared" si="2"/>
        <v>0.11151735839999996</v>
      </c>
      <c r="H7" s="98">
        <f t="shared" si="3"/>
        <v>8.4406114441416857E-4</v>
      </c>
      <c r="I7" s="5"/>
      <c r="J7" s="5"/>
      <c r="K7" s="99"/>
      <c r="L7" s="101" t="s">
        <v>122</v>
      </c>
      <c r="M7" s="104">
        <f>'2_Larvae_weight'!C40</f>
        <v>3.8639999999999989E-3</v>
      </c>
      <c r="N7" s="102" t="s">
        <v>6</v>
      </c>
      <c r="O7" s="5" t="s">
        <v>123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94" t="s">
        <v>56</v>
      </c>
      <c r="B8" s="94" t="s">
        <v>124</v>
      </c>
      <c r="C8" s="100">
        <v>0.53</v>
      </c>
      <c r="D8" s="95">
        <f t="shared" si="0"/>
        <v>4.24</v>
      </c>
      <c r="E8" s="96">
        <v>119.11920000000001</v>
      </c>
      <c r="F8" s="97">
        <f t="shared" si="1"/>
        <v>1.1476543679999995E-4</v>
      </c>
      <c r="G8" s="97">
        <f t="shared" si="2"/>
        <v>0.11476543679999995</v>
      </c>
      <c r="H8" s="98">
        <f t="shared" si="3"/>
        <v>9.6345036568412103E-4</v>
      </c>
      <c r="I8" s="5"/>
      <c r="J8" s="5"/>
      <c r="K8" s="99"/>
      <c r="L8" s="105" t="s">
        <v>125</v>
      </c>
      <c r="M8" s="106">
        <v>70.05</v>
      </c>
      <c r="N8" s="107" t="s">
        <v>5</v>
      </c>
      <c r="O8" s="5" t="s">
        <v>126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71" t="s">
        <v>57</v>
      </c>
      <c r="B9" s="71" t="s">
        <v>127</v>
      </c>
      <c r="C9" s="84">
        <v>0.54</v>
      </c>
      <c r="D9" s="82">
        <f t="shared" si="0"/>
        <v>4.32</v>
      </c>
      <c r="E9" s="82">
        <v>105.09</v>
      </c>
      <c r="F9" s="103">
        <f t="shared" si="1"/>
        <v>1.1693082239999995E-4</v>
      </c>
      <c r="G9" s="103">
        <f t="shared" si="2"/>
        <v>0.11693082239999995</v>
      </c>
      <c r="H9" s="98">
        <f t="shared" si="3"/>
        <v>1.1126731601484438E-3</v>
      </c>
      <c r="I9" s="5"/>
      <c r="J9" s="5"/>
      <c r="K9" s="99"/>
      <c r="L9" s="105" t="s">
        <v>128</v>
      </c>
      <c r="M9" s="108">
        <f>M7*M8/100</f>
        <v>2.706731999999999E-3</v>
      </c>
      <c r="N9" s="102" t="s">
        <v>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71" t="s">
        <v>86</v>
      </c>
      <c r="B10" s="71" t="s">
        <v>129</v>
      </c>
      <c r="C10" s="84">
        <v>0.82</v>
      </c>
      <c r="D10" s="82">
        <f t="shared" si="0"/>
        <v>6.56</v>
      </c>
      <c r="E10" s="82">
        <v>147.13</v>
      </c>
      <c r="F10" s="103">
        <f t="shared" si="1"/>
        <v>1.7756161919999991E-4</v>
      </c>
      <c r="G10" s="103">
        <f t="shared" si="2"/>
        <v>0.17756161919999991</v>
      </c>
      <c r="H10" s="98">
        <f t="shared" si="3"/>
        <v>1.2068349024672053E-3</v>
      </c>
      <c r="I10" s="5"/>
      <c r="J10" s="5"/>
      <c r="K10" s="99"/>
      <c r="L10" s="99"/>
      <c r="M10" s="99"/>
      <c r="N10" s="10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71" t="s">
        <v>87</v>
      </c>
      <c r="B11" s="71" t="s">
        <v>130</v>
      </c>
      <c r="C11" s="84">
        <v>0.82</v>
      </c>
      <c r="D11" s="82">
        <f t="shared" si="0"/>
        <v>6.56</v>
      </c>
      <c r="E11" s="82">
        <v>146.13999999999999</v>
      </c>
      <c r="F11" s="103">
        <f t="shared" si="1"/>
        <v>1.7756161919999991E-4</v>
      </c>
      <c r="G11" s="103">
        <f t="shared" si="2"/>
        <v>0.17756161919999991</v>
      </c>
      <c r="H11" s="98">
        <f t="shared" si="3"/>
        <v>1.2150103955111532E-3</v>
      </c>
      <c r="I11" s="5"/>
      <c r="J11" s="5"/>
      <c r="K11" s="99"/>
      <c r="L11" s="9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71" t="s">
        <v>60</v>
      </c>
      <c r="B12" s="71" t="s">
        <v>131</v>
      </c>
      <c r="C12" s="84">
        <v>0.73</v>
      </c>
      <c r="D12" s="82">
        <f t="shared" si="0"/>
        <v>5.84</v>
      </c>
      <c r="E12" s="82">
        <v>115.13</v>
      </c>
      <c r="F12" s="103">
        <f t="shared" si="1"/>
        <v>1.5807314879999991E-4</v>
      </c>
      <c r="G12" s="103">
        <f t="shared" si="2"/>
        <v>0.15807314879999992</v>
      </c>
      <c r="H12" s="98">
        <f t="shared" si="3"/>
        <v>1.3729970363936413E-3</v>
      </c>
      <c r="I12" s="5"/>
      <c r="J12" s="5"/>
      <c r="K12" s="99"/>
      <c r="L12" s="9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71" t="s">
        <v>61</v>
      </c>
      <c r="B13" s="71" t="s">
        <v>132</v>
      </c>
      <c r="C13" s="84">
        <v>0.67</v>
      </c>
      <c r="D13" s="82">
        <f t="shared" si="0"/>
        <v>5.36</v>
      </c>
      <c r="E13" s="82">
        <v>75.069999999999993</v>
      </c>
      <c r="F13" s="103">
        <f t="shared" si="1"/>
        <v>1.4508083519999997E-4</v>
      </c>
      <c r="G13" s="103">
        <f t="shared" si="2"/>
        <v>0.14508083519999998</v>
      </c>
      <c r="H13" s="98">
        <f t="shared" si="3"/>
        <v>1.9326073691221526E-3</v>
      </c>
      <c r="I13" s="5"/>
      <c r="J13" s="5"/>
      <c r="K13" s="99"/>
      <c r="L13" s="99"/>
      <c r="M13" s="110"/>
      <c r="N13" s="2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71" t="s">
        <v>62</v>
      </c>
      <c r="B14" s="71" t="s">
        <v>133</v>
      </c>
      <c r="C14" s="84">
        <v>1.08</v>
      </c>
      <c r="D14" s="82">
        <f t="shared" si="0"/>
        <v>8.64</v>
      </c>
      <c r="E14" s="82">
        <v>89.09</v>
      </c>
      <c r="F14" s="103">
        <f t="shared" si="1"/>
        <v>2.3386164479999991E-4</v>
      </c>
      <c r="G14" s="103">
        <f t="shared" si="2"/>
        <v>0.23386164479999991</v>
      </c>
      <c r="H14" s="98">
        <f t="shared" si="3"/>
        <v>2.6250044314737892E-3</v>
      </c>
      <c r="I14" s="5"/>
      <c r="J14" s="5"/>
      <c r="K14" s="5"/>
      <c r="L14" s="9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94" t="s">
        <v>64</v>
      </c>
      <c r="B15" s="94" t="s">
        <v>134</v>
      </c>
      <c r="C15" s="100">
        <v>0.84</v>
      </c>
      <c r="D15" s="95">
        <f t="shared" si="0"/>
        <v>6.72</v>
      </c>
      <c r="E15" s="96">
        <v>117.151</v>
      </c>
      <c r="F15" s="97">
        <f t="shared" si="1"/>
        <v>1.8189239039999991E-4</v>
      </c>
      <c r="G15" s="97">
        <f t="shared" si="2"/>
        <v>0.18189239039999991</v>
      </c>
      <c r="H15" s="98">
        <f t="shared" si="3"/>
        <v>1.5526319911908556E-3</v>
      </c>
      <c r="I15" s="5"/>
      <c r="J15" s="5"/>
      <c r="K15" s="5"/>
      <c r="L15" s="9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94" t="s">
        <v>75</v>
      </c>
      <c r="B16" s="94" t="s">
        <v>135</v>
      </c>
      <c r="C16" s="100">
        <v>0.62</v>
      </c>
      <c r="D16" s="95">
        <f t="shared" si="0"/>
        <v>4.96</v>
      </c>
      <c r="E16" s="96">
        <v>131.16999999999999</v>
      </c>
      <c r="F16" s="97">
        <f t="shared" si="1"/>
        <v>1.3425390719999994E-4</v>
      </c>
      <c r="G16" s="97">
        <f t="shared" si="2"/>
        <v>0.13425390719999994</v>
      </c>
      <c r="H16" s="98">
        <f t="shared" si="3"/>
        <v>1.023510766181291E-3</v>
      </c>
      <c r="I16" s="5"/>
      <c r="J16" s="5"/>
      <c r="K16" s="5"/>
      <c r="L16" s="99"/>
      <c r="M16" s="9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94" t="s">
        <v>76</v>
      </c>
      <c r="B17" s="94" t="s">
        <v>136</v>
      </c>
      <c r="C17" s="100">
        <v>0.9</v>
      </c>
      <c r="D17" s="95">
        <f t="shared" si="0"/>
        <v>7.2</v>
      </c>
      <c r="E17" s="96">
        <v>131.16999999999999</v>
      </c>
      <c r="F17" s="97">
        <f t="shared" si="1"/>
        <v>1.9488470399999991E-4</v>
      </c>
      <c r="G17" s="97">
        <f t="shared" si="2"/>
        <v>0.19488470399999991</v>
      </c>
      <c r="H17" s="98">
        <f t="shared" si="3"/>
        <v>1.4857414347792936E-3</v>
      </c>
      <c r="I17" s="5"/>
      <c r="J17" s="5"/>
      <c r="K17" s="5"/>
      <c r="L17" s="99"/>
      <c r="M17" s="2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71" t="s">
        <v>77</v>
      </c>
      <c r="B18" s="71" t="s">
        <v>137</v>
      </c>
      <c r="C18" s="84">
        <v>0.44</v>
      </c>
      <c r="D18" s="82">
        <f t="shared" si="0"/>
        <v>3.52</v>
      </c>
      <c r="E18" s="82">
        <v>181.19</v>
      </c>
      <c r="F18" s="103">
        <f t="shared" si="1"/>
        <v>9.5276966399999955E-5</v>
      </c>
      <c r="G18" s="103">
        <f t="shared" si="2"/>
        <v>9.5276966399999954E-2</v>
      </c>
      <c r="H18" s="98">
        <f t="shared" si="3"/>
        <v>5.2584009272034851E-4</v>
      </c>
      <c r="I18" s="5"/>
      <c r="J18" s="5"/>
      <c r="K18" s="5"/>
      <c r="L18" s="99"/>
      <c r="M18" s="2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94" t="s">
        <v>138</v>
      </c>
      <c r="B19" s="94" t="s">
        <v>139</v>
      </c>
      <c r="C19" s="100">
        <v>0.75</v>
      </c>
      <c r="D19" s="95">
        <f t="shared" si="0"/>
        <v>6</v>
      </c>
      <c r="E19" s="96">
        <v>165.19</v>
      </c>
      <c r="F19" s="97">
        <f t="shared" si="1"/>
        <v>1.6240391999999991E-4</v>
      </c>
      <c r="G19" s="97">
        <f t="shared" si="2"/>
        <v>0.16240391999999992</v>
      </c>
      <c r="H19" s="98">
        <f t="shared" si="3"/>
        <v>9.8313408801985538E-4</v>
      </c>
      <c r="I19" s="5"/>
      <c r="J19" s="5"/>
      <c r="K19" s="5"/>
      <c r="L19" s="99"/>
      <c r="M19" s="2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94" t="s">
        <v>81</v>
      </c>
      <c r="B20" s="94" t="s">
        <v>140</v>
      </c>
      <c r="C20" s="100">
        <v>0.4</v>
      </c>
      <c r="D20" s="95">
        <f t="shared" si="0"/>
        <v>3.2</v>
      </c>
      <c r="E20" s="96">
        <v>155.15459999999999</v>
      </c>
      <c r="F20" s="97">
        <f t="shared" si="1"/>
        <v>8.6615423999999983E-5</v>
      </c>
      <c r="G20" s="97">
        <f t="shared" si="2"/>
        <v>8.6615423999999983E-2</v>
      </c>
      <c r="H20" s="98">
        <f t="shared" si="3"/>
        <v>5.5825237537269275E-4</v>
      </c>
      <c r="I20" s="5"/>
      <c r="J20" s="5"/>
      <c r="K20" s="5"/>
      <c r="L20" s="99"/>
      <c r="M20" s="3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71" t="s">
        <v>88</v>
      </c>
      <c r="B21" s="71" t="s">
        <v>141</v>
      </c>
      <c r="C21" s="84">
        <v>0.61</v>
      </c>
      <c r="D21" s="82">
        <f t="shared" si="0"/>
        <v>4.88</v>
      </c>
      <c r="E21" s="82">
        <v>174.2</v>
      </c>
      <c r="F21" s="103">
        <f t="shared" si="1"/>
        <v>1.3208852159999994E-4</v>
      </c>
      <c r="G21" s="103">
        <f t="shared" si="2"/>
        <v>0.13208852159999995</v>
      </c>
      <c r="H21" s="98">
        <f t="shared" si="3"/>
        <v>7.5825787370838095E-4</v>
      </c>
      <c r="I21" s="5"/>
      <c r="J21" s="5"/>
      <c r="K21" s="5"/>
      <c r="L21" s="99"/>
      <c r="M21" s="9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94" t="s">
        <v>84</v>
      </c>
      <c r="B22" s="94" t="s">
        <v>142</v>
      </c>
      <c r="C22" s="100">
        <v>0.17</v>
      </c>
      <c r="D22" s="95">
        <f t="shared" si="0"/>
        <v>1.36</v>
      </c>
      <c r="E22" s="96">
        <v>204.23</v>
      </c>
      <c r="F22" s="97">
        <f t="shared" si="1"/>
        <v>3.6811555199999992E-5</v>
      </c>
      <c r="G22" s="97">
        <f t="shared" si="2"/>
        <v>3.6811555199999992E-2</v>
      </c>
      <c r="H22" s="98">
        <f t="shared" si="3"/>
        <v>1.8024558194192818E-4</v>
      </c>
      <c r="I22" s="5"/>
      <c r="J22" s="5"/>
      <c r="K22" s="5"/>
      <c r="L22" s="99"/>
      <c r="M22" s="9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71" t="s">
        <v>85</v>
      </c>
      <c r="B23" s="71"/>
      <c r="C23" s="84">
        <v>12.5</v>
      </c>
      <c r="D23" s="84">
        <f t="shared" ref="D23:H23" si="4">SUM(D3:D22)</f>
        <v>100</v>
      </c>
      <c r="E23" s="82">
        <f t="shared" si="4"/>
        <v>2857.1547999999998</v>
      </c>
      <c r="F23" s="83">
        <f t="shared" si="4"/>
        <v>2.7067319999999995E-3</v>
      </c>
      <c r="G23" s="83">
        <f t="shared" si="4"/>
        <v>2.7067319999999992</v>
      </c>
      <c r="H23" s="111">
        <f t="shared" si="4"/>
        <v>2.137030899591473E-2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5"/>
      <c r="C24" s="5"/>
      <c r="D24" s="5"/>
      <c r="E24" s="5"/>
      <c r="F24" s="21"/>
      <c r="G24" s="21"/>
      <c r="H24" s="21"/>
      <c r="I24" s="21"/>
      <c r="J24" s="2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5"/>
      <c r="C25" s="5"/>
      <c r="D25" s="5"/>
      <c r="E25" s="5"/>
      <c r="F25" s="21"/>
      <c r="G25" s="21"/>
      <c r="H25" s="21"/>
      <c r="I25" s="2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92"/>
      <c r="B26" s="92"/>
      <c r="C26" s="9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12" t="s">
        <v>143</v>
      </c>
      <c r="B27" s="92"/>
      <c r="C27" s="112" t="s">
        <v>144</v>
      </c>
      <c r="D27" s="113" t="s">
        <v>144</v>
      </c>
      <c r="E27" s="113" t="s">
        <v>144</v>
      </c>
      <c r="F27" s="113" t="s">
        <v>144</v>
      </c>
      <c r="G27" s="113" t="s">
        <v>144</v>
      </c>
      <c r="H27" s="113" t="s">
        <v>144</v>
      </c>
      <c r="I27" s="113" t="s">
        <v>144</v>
      </c>
      <c r="J27" s="113" t="s">
        <v>144</v>
      </c>
      <c r="K27" s="113" t="s">
        <v>144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/>
  </sheetViews>
  <sheetFormatPr defaultColWidth="14.44140625" defaultRowHeight="15" customHeight="1"/>
  <cols>
    <col min="1" max="1" width="34.6640625" customWidth="1"/>
    <col min="2" max="2" width="12.44140625" customWidth="1"/>
    <col min="3" max="3" width="11.44140625" customWidth="1"/>
    <col min="4" max="4" width="14.109375" customWidth="1"/>
    <col min="5" max="5" width="17.44140625" customWidth="1"/>
    <col min="6" max="6" width="11.88671875" customWidth="1"/>
    <col min="7" max="7" width="13.44140625" customWidth="1"/>
    <col min="8" max="8" width="15.5546875" customWidth="1"/>
    <col min="9" max="12" width="8.6640625" customWidth="1"/>
    <col min="13" max="13" width="9.44140625" customWidth="1"/>
    <col min="14" max="26" width="8.6640625" customWidth="1"/>
  </cols>
  <sheetData>
    <row r="1" spans="1:15" ht="14.25" customHeight="1">
      <c r="A1" s="11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4.25" customHeight="1">
      <c r="A2" s="115"/>
      <c r="B2" s="116" t="s">
        <v>145</v>
      </c>
      <c r="C2" s="116" t="s">
        <v>146</v>
      </c>
      <c r="D2" s="116" t="s">
        <v>147</v>
      </c>
      <c r="E2" s="116" t="s">
        <v>51</v>
      </c>
      <c r="F2" s="116" t="s">
        <v>148</v>
      </c>
      <c r="G2" s="116" t="s">
        <v>115</v>
      </c>
      <c r="H2" s="116" t="s">
        <v>149</v>
      </c>
      <c r="I2" s="5"/>
      <c r="J2" s="5"/>
      <c r="K2" s="99"/>
      <c r="L2" s="101"/>
      <c r="M2" s="102"/>
      <c r="N2" s="102"/>
      <c r="O2" s="5"/>
    </row>
    <row r="3" spans="1:15" ht="14.25" customHeight="1">
      <c r="A3" s="75" t="s">
        <v>150</v>
      </c>
      <c r="B3" s="117">
        <v>0.1</v>
      </c>
      <c r="C3" s="117">
        <v>0.1</v>
      </c>
      <c r="D3" s="118">
        <f t="shared" ref="D3:D7" si="0">AVERAGE(B3:C3)</f>
        <v>0.1</v>
      </c>
      <c r="E3" s="119">
        <v>342.3</v>
      </c>
      <c r="F3" s="120">
        <f t="shared" ref="F3:F7" si="1">D3*$M$7/$D$7</f>
        <v>2.1654669473684205E-5</v>
      </c>
      <c r="G3" s="120">
        <f t="shared" ref="G3:G6" si="2">F3*1000</f>
        <v>2.1654669473684204E-2</v>
      </c>
      <c r="H3" s="121">
        <f t="shared" ref="H3:H6" si="3">G3/E3</f>
        <v>6.3262253793994167E-5</v>
      </c>
      <c r="I3" s="122"/>
      <c r="J3" s="5"/>
      <c r="K3" s="99"/>
      <c r="L3" s="101"/>
      <c r="M3" s="104"/>
      <c r="N3" s="102"/>
      <c r="O3" s="5"/>
    </row>
    <row r="4" spans="1:15" ht="14.25" customHeight="1">
      <c r="A4" s="75" t="s">
        <v>7</v>
      </c>
      <c r="B4" s="118">
        <v>0.94</v>
      </c>
      <c r="C4" s="118">
        <v>0.96</v>
      </c>
      <c r="D4" s="118">
        <f t="shared" si="0"/>
        <v>0.95</v>
      </c>
      <c r="E4" s="119">
        <v>180.15600000000001</v>
      </c>
      <c r="F4" s="120">
        <f t="shared" si="1"/>
        <v>2.0571935999999993E-4</v>
      </c>
      <c r="G4" s="120">
        <f t="shared" si="2"/>
        <v>0.20571935999999993</v>
      </c>
      <c r="H4" s="121">
        <f t="shared" si="3"/>
        <v>1.1418956904016514E-3</v>
      </c>
      <c r="I4" s="122"/>
      <c r="J4" s="5"/>
      <c r="K4" s="99"/>
      <c r="L4" s="101"/>
      <c r="M4" s="104"/>
      <c r="N4" s="102"/>
      <c r="O4" s="5"/>
    </row>
    <row r="5" spans="1:15" ht="14.25" customHeight="1">
      <c r="A5" s="75" t="s">
        <v>151</v>
      </c>
      <c r="B5" s="117">
        <v>0.1</v>
      </c>
      <c r="C5" s="117">
        <v>0.1</v>
      </c>
      <c r="D5" s="118">
        <f t="shared" si="0"/>
        <v>0.1</v>
      </c>
      <c r="E5" s="119">
        <v>180.16</v>
      </c>
      <c r="F5" s="120">
        <f t="shared" si="1"/>
        <v>2.1654669473684205E-5</v>
      </c>
      <c r="G5" s="120">
        <f t="shared" si="2"/>
        <v>2.1654669473684204E-2</v>
      </c>
      <c r="H5" s="121">
        <f t="shared" si="3"/>
        <v>1.2019687762924181E-4</v>
      </c>
      <c r="I5" s="122"/>
      <c r="J5" s="5"/>
      <c r="K5" s="99"/>
      <c r="L5" s="123" t="s">
        <v>152</v>
      </c>
      <c r="M5" s="104">
        <f>'2_Larvae_weight'!C40</f>
        <v>3.8639999999999989E-3</v>
      </c>
      <c r="N5" s="102" t="s">
        <v>6</v>
      </c>
      <c r="O5" s="5" t="s">
        <v>153</v>
      </c>
    </row>
    <row r="6" spans="1:15" ht="14.25" customHeight="1">
      <c r="A6" s="75" t="s">
        <v>154</v>
      </c>
      <c r="B6" s="117">
        <v>0.2</v>
      </c>
      <c r="C6" s="117">
        <v>0.2</v>
      </c>
      <c r="D6" s="118">
        <f t="shared" si="0"/>
        <v>0.2</v>
      </c>
      <c r="E6" s="119">
        <v>342.3</v>
      </c>
      <c r="F6" s="120">
        <f t="shared" si="1"/>
        <v>4.3309338947368411E-5</v>
      </c>
      <c r="G6" s="120">
        <f t="shared" si="2"/>
        <v>4.3309338947368409E-2</v>
      </c>
      <c r="H6" s="121">
        <f t="shared" si="3"/>
        <v>1.2652450758798833E-4</v>
      </c>
      <c r="I6" s="122"/>
      <c r="J6" s="5"/>
      <c r="K6" s="99"/>
      <c r="L6" s="105" t="s">
        <v>155</v>
      </c>
      <c r="M6" s="106">
        <v>5.3239999999999998</v>
      </c>
      <c r="N6" s="102" t="s">
        <v>5</v>
      </c>
      <c r="O6" s="5" t="s">
        <v>156</v>
      </c>
    </row>
    <row r="7" spans="1:15" ht="14.25" customHeight="1">
      <c r="A7" s="75" t="s">
        <v>96</v>
      </c>
      <c r="B7" s="118">
        <v>0.94</v>
      </c>
      <c r="C7" s="118">
        <v>0.96</v>
      </c>
      <c r="D7" s="118">
        <f t="shared" si="0"/>
        <v>0.95</v>
      </c>
      <c r="E7" s="71"/>
      <c r="F7" s="120">
        <f t="shared" si="1"/>
        <v>2.0571935999999993E-4</v>
      </c>
      <c r="G7" s="120">
        <f t="shared" ref="G7:H7" si="4">SUM(G3:G6)</f>
        <v>0.29233803789473678</v>
      </c>
      <c r="H7" s="121">
        <f t="shared" si="4"/>
        <v>1.4518793294128758E-3</v>
      </c>
      <c r="I7" s="122"/>
      <c r="J7" s="5"/>
      <c r="K7" s="99"/>
      <c r="L7" s="105" t="s">
        <v>157</v>
      </c>
      <c r="M7" s="124">
        <f>M5*M6/100</f>
        <v>2.0571935999999993E-4</v>
      </c>
      <c r="N7" s="102" t="s">
        <v>6</v>
      </c>
      <c r="O7" s="5"/>
    </row>
    <row r="8" spans="1:15" ht="14.25" customHeight="1"/>
    <row r="9" spans="1:15" ht="14.25" customHeight="1"/>
    <row r="10" spans="1:15" ht="14.25" customHeight="1"/>
    <row r="11" spans="1:15" ht="14.25" customHeight="1">
      <c r="A11" s="112" t="s">
        <v>158</v>
      </c>
      <c r="B11" s="125"/>
      <c r="C11" s="126" t="s">
        <v>159</v>
      </c>
      <c r="D11" s="125"/>
    </row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4"/>
  <sheetViews>
    <sheetView workbookViewId="0"/>
  </sheetViews>
  <sheetFormatPr defaultColWidth="14.44140625" defaultRowHeight="15" customHeight="1"/>
  <cols>
    <col min="1" max="1" width="41.88671875" customWidth="1"/>
    <col min="2" max="3" width="27.44140625" customWidth="1"/>
    <col min="4" max="4" width="15.109375" customWidth="1"/>
    <col min="5" max="5" width="24.88671875" customWidth="1"/>
    <col min="6" max="10" width="8.6640625" customWidth="1"/>
    <col min="11" max="11" width="25.5546875" customWidth="1"/>
    <col min="12" max="26" width="8.6640625" customWidth="1"/>
  </cols>
  <sheetData>
    <row r="1" spans="1:26" ht="14.25" customHeight="1">
      <c r="A1" s="5"/>
      <c r="B1" s="127" t="s">
        <v>160</v>
      </c>
      <c r="C1" s="127" t="s">
        <v>161</v>
      </c>
      <c r="D1" s="128" t="s">
        <v>162</v>
      </c>
      <c r="E1" s="127" t="s">
        <v>163</v>
      </c>
      <c r="F1" s="5"/>
      <c r="G1" s="5"/>
      <c r="H1" s="5"/>
      <c r="I1" s="5"/>
      <c r="J1" s="5"/>
      <c r="K1" s="5"/>
      <c r="L1" s="5" t="s">
        <v>164</v>
      </c>
      <c r="M1" s="5"/>
      <c r="N1" s="5"/>
      <c r="O1" s="5" t="s">
        <v>165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29" t="s">
        <v>166</v>
      </c>
      <c r="B2" s="130">
        <v>0.1</v>
      </c>
      <c r="C2" s="130">
        <v>0.1</v>
      </c>
      <c r="D2" s="130">
        <f t="shared" ref="D2:D31" si="0">AVERAGE(B2:C2)</f>
        <v>0.1</v>
      </c>
      <c r="E2" s="131">
        <f t="shared" ref="E2:E17" si="1">ROUND(D2,0)</f>
        <v>0</v>
      </c>
      <c r="F2" s="5"/>
      <c r="G2" s="5"/>
      <c r="H2" s="5"/>
      <c r="I2" s="5"/>
      <c r="J2" s="5"/>
      <c r="K2" s="5"/>
      <c r="L2" s="5" t="s">
        <v>167</v>
      </c>
      <c r="M2" s="5"/>
      <c r="N2" s="5"/>
      <c r="O2" s="5" t="s">
        <v>168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29" t="s">
        <v>169</v>
      </c>
      <c r="B3" s="130">
        <v>0.1</v>
      </c>
      <c r="C3" s="130">
        <v>0.1</v>
      </c>
      <c r="D3" s="130">
        <f t="shared" si="0"/>
        <v>0.1</v>
      </c>
      <c r="E3" s="131">
        <f t="shared" si="1"/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132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29" t="s">
        <v>170</v>
      </c>
      <c r="B4" s="130">
        <v>0.14000000000000001</v>
      </c>
      <c r="C4" s="130">
        <v>0.11</v>
      </c>
      <c r="D4" s="130">
        <f t="shared" si="0"/>
        <v>0.125</v>
      </c>
      <c r="E4" s="131">
        <f t="shared" si="1"/>
        <v>0</v>
      </c>
      <c r="F4" s="5"/>
      <c r="G4" s="5"/>
      <c r="H4" s="5"/>
      <c r="I4" s="5"/>
      <c r="J4" s="5"/>
      <c r="K4" s="5"/>
      <c r="L4" s="21">
        <f>D6+D8+D11</f>
        <v>45.594999999999999</v>
      </c>
      <c r="M4" s="5" t="s">
        <v>5</v>
      </c>
      <c r="N4" s="5"/>
      <c r="O4" s="133">
        <f>D12+D15+D16</f>
        <v>46.540000000000006</v>
      </c>
      <c r="P4" s="5" t="s">
        <v>5</v>
      </c>
      <c r="Q4" s="5"/>
      <c r="R4" s="134"/>
      <c r="S4" s="5"/>
      <c r="T4" s="21"/>
      <c r="U4" s="5"/>
      <c r="V4" s="5"/>
      <c r="W4" s="5"/>
      <c r="X4" s="5"/>
      <c r="Y4" s="5"/>
      <c r="Z4" s="5"/>
    </row>
    <row r="5" spans="1:26" ht="14.25" customHeight="1">
      <c r="A5" s="135" t="s">
        <v>171</v>
      </c>
      <c r="B5" s="136">
        <v>1.93</v>
      </c>
      <c r="C5" s="136">
        <v>1.96</v>
      </c>
      <c r="D5" s="136">
        <f t="shared" si="0"/>
        <v>1.9449999999999998</v>
      </c>
      <c r="E5" s="137">
        <f t="shared" si="1"/>
        <v>2</v>
      </c>
      <c r="F5" s="138"/>
      <c r="G5" s="138"/>
      <c r="H5" s="138"/>
      <c r="I5" s="138"/>
      <c r="J5" s="138"/>
      <c r="K5" s="92" t="s">
        <v>172</v>
      </c>
      <c r="L5" s="92">
        <v>49</v>
      </c>
      <c r="M5" s="5" t="s">
        <v>5</v>
      </c>
      <c r="N5" s="92"/>
      <c r="O5" s="92">
        <v>51</v>
      </c>
      <c r="P5" s="5" t="s">
        <v>5</v>
      </c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spans="1:26" ht="14.25" customHeight="1">
      <c r="A6" s="139" t="s">
        <v>173</v>
      </c>
      <c r="B6" s="140">
        <v>29.2</v>
      </c>
      <c r="C6" s="140">
        <v>29.6</v>
      </c>
      <c r="D6" s="140">
        <f t="shared" si="0"/>
        <v>29.4</v>
      </c>
      <c r="E6" s="141">
        <f t="shared" si="1"/>
        <v>29</v>
      </c>
      <c r="F6" s="5" t="s">
        <v>174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29" t="s">
        <v>175</v>
      </c>
      <c r="B7" s="130">
        <v>0.1</v>
      </c>
      <c r="C7" s="130">
        <v>0.1</v>
      </c>
      <c r="D7" s="130">
        <f t="shared" si="0"/>
        <v>0.1</v>
      </c>
      <c r="E7" s="131">
        <f t="shared" si="1"/>
        <v>0</v>
      </c>
      <c r="F7" s="5"/>
      <c r="G7" s="5"/>
      <c r="H7" s="5"/>
      <c r="I7" s="5"/>
      <c r="J7" s="5"/>
      <c r="K7" s="5"/>
      <c r="L7" s="5"/>
      <c r="M7" s="92"/>
      <c r="N7" s="92"/>
      <c r="O7" s="92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39" t="s">
        <v>176</v>
      </c>
      <c r="B8" s="140">
        <v>5.71</v>
      </c>
      <c r="C8" s="140">
        <v>5.78</v>
      </c>
      <c r="D8" s="140">
        <f t="shared" si="0"/>
        <v>5.7450000000000001</v>
      </c>
      <c r="E8" s="141">
        <f t="shared" si="1"/>
        <v>6</v>
      </c>
      <c r="F8" s="5" t="s">
        <v>174</v>
      </c>
      <c r="G8" s="5"/>
      <c r="H8" s="5"/>
      <c r="I8" s="5"/>
      <c r="J8" s="5"/>
      <c r="K8" s="5"/>
      <c r="L8" s="142"/>
      <c r="M8" s="21"/>
      <c r="N8" s="14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35" t="s">
        <v>177</v>
      </c>
      <c r="B9" s="136">
        <v>0.72</v>
      </c>
      <c r="C9" s="136">
        <v>0.73</v>
      </c>
      <c r="D9" s="136">
        <f t="shared" si="0"/>
        <v>0.72499999999999998</v>
      </c>
      <c r="E9" s="137">
        <f t="shared" si="1"/>
        <v>1</v>
      </c>
      <c r="F9" s="138" t="s">
        <v>178</v>
      </c>
      <c r="G9" s="138"/>
      <c r="H9" s="138"/>
      <c r="I9" s="138"/>
      <c r="J9" s="138"/>
      <c r="K9" s="5"/>
      <c r="L9" s="5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spans="1:26" ht="14.25" customHeight="1">
      <c r="A10" s="129" t="s">
        <v>179</v>
      </c>
      <c r="B10" s="130">
        <v>0.1</v>
      </c>
      <c r="C10" s="130">
        <v>0.1</v>
      </c>
      <c r="D10" s="130">
        <f t="shared" si="0"/>
        <v>0.1</v>
      </c>
      <c r="E10" s="131">
        <f t="shared" si="1"/>
        <v>0</v>
      </c>
      <c r="F10" s="5"/>
      <c r="G10" s="5"/>
      <c r="H10" s="5"/>
      <c r="I10" s="5"/>
      <c r="J10" s="5"/>
      <c r="K10" s="5"/>
      <c r="L10" s="21"/>
      <c r="M10" s="142"/>
      <c r="N10" s="5"/>
      <c r="O10" s="5"/>
      <c r="P10" s="5"/>
      <c r="Q10" s="21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39" t="s">
        <v>180</v>
      </c>
      <c r="B11" s="140">
        <v>10.4</v>
      </c>
      <c r="C11" s="140">
        <v>10.5</v>
      </c>
      <c r="D11" s="140">
        <f t="shared" si="0"/>
        <v>10.45</v>
      </c>
      <c r="E11" s="141">
        <f t="shared" si="1"/>
        <v>10</v>
      </c>
      <c r="F11" s="5" t="s">
        <v>174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39" t="s">
        <v>181</v>
      </c>
      <c r="B12" s="140">
        <v>5.65</v>
      </c>
      <c r="C12" s="140">
        <v>5.73</v>
      </c>
      <c r="D12" s="140">
        <f t="shared" si="0"/>
        <v>5.69</v>
      </c>
      <c r="E12" s="141">
        <f t="shared" si="1"/>
        <v>6</v>
      </c>
      <c r="F12" s="5" t="s">
        <v>178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29" t="s">
        <v>182</v>
      </c>
      <c r="B13" s="130">
        <v>0.1</v>
      </c>
      <c r="C13" s="130">
        <v>0.1</v>
      </c>
      <c r="D13" s="130">
        <f t="shared" si="0"/>
        <v>0.1</v>
      </c>
      <c r="E13" s="131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35" t="s">
        <v>183</v>
      </c>
      <c r="B14" s="136">
        <v>3.47</v>
      </c>
      <c r="C14" s="136">
        <v>3.53</v>
      </c>
      <c r="D14" s="136">
        <f t="shared" si="0"/>
        <v>3.5</v>
      </c>
      <c r="E14" s="143">
        <f t="shared" si="1"/>
        <v>4</v>
      </c>
      <c r="F14" s="138" t="s">
        <v>174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spans="1:26" ht="14.25" customHeight="1">
      <c r="A15" s="139" t="s">
        <v>184</v>
      </c>
      <c r="B15" s="140">
        <v>21.3</v>
      </c>
      <c r="C15" s="140">
        <v>20.8</v>
      </c>
      <c r="D15" s="140">
        <f t="shared" si="0"/>
        <v>21.05</v>
      </c>
      <c r="E15" s="141">
        <f t="shared" si="1"/>
        <v>21</v>
      </c>
      <c r="F15" s="5" t="s">
        <v>178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39" t="s">
        <v>185</v>
      </c>
      <c r="B16" s="140">
        <v>19.8</v>
      </c>
      <c r="C16" s="140">
        <v>19.8</v>
      </c>
      <c r="D16" s="140">
        <f t="shared" si="0"/>
        <v>19.8</v>
      </c>
      <c r="E16" s="141">
        <f t="shared" si="1"/>
        <v>20</v>
      </c>
      <c r="F16" s="5" t="s">
        <v>186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29" t="s">
        <v>187</v>
      </c>
      <c r="B17" s="130">
        <v>0.1</v>
      </c>
      <c r="C17" s="130">
        <v>0.1</v>
      </c>
      <c r="D17" s="130">
        <f t="shared" si="0"/>
        <v>0.1</v>
      </c>
      <c r="E17" s="131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44" t="s">
        <v>188</v>
      </c>
      <c r="B18" s="145">
        <v>0.52</v>
      </c>
      <c r="C18" s="145">
        <v>0.44</v>
      </c>
      <c r="D18" s="145">
        <f t="shared" si="0"/>
        <v>0.48</v>
      </c>
      <c r="E18" s="146">
        <f>ROUND(D18,2)</f>
        <v>0.48</v>
      </c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:26" ht="14.25" customHeight="1">
      <c r="A19" s="129" t="s">
        <v>189</v>
      </c>
      <c r="B19" s="130">
        <v>0.1</v>
      </c>
      <c r="C19" s="130">
        <v>0.1</v>
      </c>
      <c r="D19" s="130">
        <f t="shared" si="0"/>
        <v>0.1</v>
      </c>
      <c r="E19" s="131">
        <f t="shared" ref="E19:E32" si="2">ROUND(D19,0)</f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29" t="s">
        <v>190</v>
      </c>
      <c r="B20" s="130">
        <v>0.36</v>
      </c>
      <c r="C20" s="130">
        <v>0.36</v>
      </c>
      <c r="D20" s="130">
        <f t="shared" si="0"/>
        <v>0.36</v>
      </c>
      <c r="E20" s="131">
        <f t="shared" si="2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29" t="s">
        <v>191</v>
      </c>
      <c r="B21" s="130">
        <v>0.1</v>
      </c>
      <c r="C21" s="130">
        <v>0.1</v>
      </c>
      <c r="D21" s="130">
        <f t="shared" si="0"/>
        <v>0.1</v>
      </c>
      <c r="E21" s="131">
        <f t="shared" si="2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44" t="s">
        <v>192</v>
      </c>
      <c r="B22" s="145">
        <v>0.1</v>
      </c>
      <c r="C22" s="145">
        <v>0.1</v>
      </c>
      <c r="D22" s="145">
        <f t="shared" si="0"/>
        <v>0.1</v>
      </c>
      <c r="E22" s="147">
        <f t="shared" si="2"/>
        <v>0</v>
      </c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ht="14.25" customHeight="1">
      <c r="A23" s="129" t="s">
        <v>193</v>
      </c>
      <c r="B23" s="130">
        <v>0.1</v>
      </c>
      <c r="C23" s="130">
        <v>0.1</v>
      </c>
      <c r="D23" s="130">
        <f t="shared" si="0"/>
        <v>0.1</v>
      </c>
      <c r="E23" s="131">
        <f t="shared" si="2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29" t="s">
        <v>194</v>
      </c>
      <c r="B24" s="130">
        <v>0.1</v>
      </c>
      <c r="C24" s="130">
        <v>0.1</v>
      </c>
      <c r="D24" s="130">
        <f t="shared" si="0"/>
        <v>0.1</v>
      </c>
      <c r="E24" s="131">
        <f t="shared" si="2"/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29" t="s">
        <v>195</v>
      </c>
      <c r="B25" s="130">
        <v>0.1</v>
      </c>
      <c r="C25" s="130">
        <v>0.1</v>
      </c>
      <c r="D25" s="130">
        <f t="shared" si="0"/>
        <v>0.1</v>
      </c>
      <c r="E25" s="131">
        <f t="shared" si="2"/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29" t="s">
        <v>196</v>
      </c>
      <c r="B26" s="130">
        <v>0.37</v>
      </c>
      <c r="C26" s="130">
        <v>0.39</v>
      </c>
      <c r="D26" s="130">
        <f t="shared" si="0"/>
        <v>0.38</v>
      </c>
      <c r="E26" s="131">
        <f t="shared" si="2"/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29" t="s">
        <v>197</v>
      </c>
      <c r="B27" s="130">
        <v>0.1</v>
      </c>
      <c r="C27" s="130">
        <v>0.1</v>
      </c>
      <c r="D27" s="130">
        <f t="shared" si="0"/>
        <v>0.1</v>
      </c>
      <c r="E27" s="131">
        <f t="shared" si="2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29" t="s">
        <v>198</v>
      </c>
      <c r="B28" s="130">
        <v>0.1</v>
      </c>
      <c r="C28" s="130">
        <v>0.1</v>
      </c>
      <c r="D28" s="130">
        <f t="shared" si="0"/>
        <v>0.1</v>
      </c>
      <c r="E28" s="131">
        <f t="shared" si="2"/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44" t="s">
        <v>199</v>
      </c>
      <c r="B29" s="145">
        <v>0.1</v>
      </c>
      <c r="C29" s="145">
        <v>0.1</v>
      </c>
      <c r="D29" s="145">
        <f t="shared" si="0"/>
        <v>0.1</v>
      </c>
      <c r="E29" s="147">
        <f t="shared" si="2"/>
        <v>0</v>
      </c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:26" ht="14.25" customHeight="1">
      <c r="A30" s="129" t="s">
        <v>200</v>
      </c>
      <c r="B30" s="130">
        <v>0.1</v>
      </c>
      <c r="C30" s="130">
        <v>0.1</v>
      </c>
      <c r="D30" s="130">
        <f t="shared" si="0"/>
        <v>0.1</v>
      </c>
      <c r="E30" s="131">
        <f t="shared" si="2"/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29" t="s">
        <v>201</v>
      </c>
      <c r="B31" s="130">
        <v>0.1</v>
      </c>
      <c r="C31" s="130">
        <v>0.1</v>
      </c>
      <c r="D31" s="130">
        <f t="shared" si="0"/>
        <v>0.1</v>
      </c>
      <c r="E31" s="131">
        <f t="shared" si="2"/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48" t="s">
        <v>10</v>
      </c>
      <c r="B32" s="149">
        <f t="shared" ref="B32:D32" si="3">SUM(B2:B31)</f>
        <v>101.26999999999992</v>
      </c>
      <c r="C32" s="150">
        <f t="shared" si="3"/>
        <v>101.42999999999994</v>
      </c>
      <c r="D32" s="150">
        <f t="shared" si="3"/>
        <v>101.34999999999994</v>
      </c>
      <c r="E32" s="151">
        <f t="shared" si="2"/>
        <v>101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21"/>
      <c r="E33" s="15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13"/>
      <c r="B34" s="5"/>
      <c r="C34" s="113"/>
      <c r="D34" s="2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13"/>
      <c r="B35" s="5"/>
      <c r="C35" s="113"/>
      <c r="D35" s="2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12" t="s">
        <v>202</v>
      </c>
      <c r="B36" s="92"/>
      <c r="C36" s="112" t="s">
        <v>203</v>
      </c>
      <c r="D36" s="2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92"/>
      <c r="B37" s="92"/>
      <c r="C37" s="92"/>
      <c r="D37" s="2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2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153" t="s">
        <v>5</v>
      </c>
      <c r="C39" s="5"/>
      <c r="D39" s="2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71" t="s">
        <v>174</v>
      </c>
      <c r="B40" s="154">
        <f>E6+E8+E11+E14</f>
        <v>49</v>
      </c>
      <c r="C40" s="5"/>
      <c r="D40" s="2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71" t="s">
        <v>204</v>
      </c>
      <c r="B41" s="154">
        <f>E9+E12+E15+E16</f>
        <v>48</v>
      </c>
      <c r="C41" s="5"/>
      <c r="D41" s="2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71" t="s">
        <v>178</v>
      </c>
      <c r="B42" s="154">
        <f>E9+E12+E15</f>
        <v>28</v>
      </c>
      <c r="C42" s="5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71" t="s">
        <v>186</v>
      </c>
      <c r="B43" s="154">
        <f>E16</f>
        <v>20</v>
      </c>
      <c r="C43" s="5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2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2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2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2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2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2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 t="s">
        <v>205</v>
      </c>
      <c r="B51" s="5">
        <v>29</v>
      </c>
      <c r="C51" s="5"/>
      <c r="D51" s="2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 t="s">
        <v>206</v>
      </c>
      <c r="B52" s="5">
        <v>21</v>
      </c>
      <c r="C52" s="5"/>
      <c r="D52" s="2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 t="s">
        <v>207</v>
      </c>
      <c r="B53" s="5">
        <v>20</v>
      </c>
      <c r="C53" s="5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 t="s">
        <v>208</v>
      </c>
      <c r="B54" s="5">
        <v>10</v>
      </c>
      <c r="C54" s="5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 t="s">
        <v>209</v>
      </c>
      <c r="B55" s="5">
        <v>6</v>
      </c>
      <c r="C55" s="5"/>
      <c r="D55" s="2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 t="s">
        <v>210</v>
      </c>
      <c r="B56" s="5">
        <v>6</v>
      </c>
      <c r="C56" s="5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 t="s">
        <v>211</v>
      </c>
      <c r="B57" s="5">
        <v>4</v>
      </c>
      <c r="C57" s="5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 t="s">
        <v>212</v>
      </c>
      <c r="B58" s="5">
        <v>2</v>
      </c>
      <c r="C58" s="5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 t="s">
        <v>213</v>
      </c>
      <c r="B59" s="5">
        <v>1</v>
      </c>
      <c r="C59" s="5"/>
      <c r="D59" s="2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2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2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2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2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2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2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2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2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2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2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2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2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2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2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2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2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2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2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2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2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2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2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2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2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2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2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2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2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2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2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2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2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2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2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2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2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2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2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2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2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2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2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2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2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2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2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2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2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2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2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2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2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2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2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2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2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2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2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2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2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2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2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2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2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2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2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2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2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2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2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2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2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2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2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2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2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2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2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2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2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2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2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2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2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2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2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2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2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2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2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2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2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2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2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2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2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2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2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2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2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2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2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2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2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2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2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2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2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2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2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2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2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2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2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2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2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2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2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2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2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2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2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2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2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2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2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2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2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2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2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2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2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2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2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2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2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2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2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2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2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2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2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2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2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2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2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2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2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2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21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21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2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21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2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21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21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21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21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2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21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21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21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21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2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2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2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2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2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2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2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2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2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2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2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2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2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2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2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2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2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2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2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2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2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2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2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2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2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2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2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2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2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2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2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2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2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2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2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2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2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2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2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2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2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2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2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2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2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2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2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2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2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2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2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2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2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2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2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2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2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2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2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2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2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2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2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2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2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2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2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2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2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2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2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2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2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2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2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2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2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2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2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2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2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2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2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2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2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2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2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2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2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2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2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2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2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2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2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2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2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2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2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2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2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2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2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2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2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2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2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2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2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2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2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2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2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2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2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2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2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2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2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2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2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2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2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2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2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2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2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2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2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2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2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2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2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2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2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2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2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2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2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2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2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2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2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2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2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2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2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2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2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2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2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2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2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2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2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2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2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2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2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2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2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2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2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2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2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2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2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2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2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2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2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2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2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2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2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2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2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2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2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2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2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2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2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2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2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2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2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2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2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2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2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2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2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2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2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2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2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2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2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21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21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21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21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21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21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2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21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21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21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21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21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21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21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21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21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21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21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21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21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21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21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21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21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21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21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21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21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2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2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21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21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21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21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21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21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21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21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21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21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21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21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21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21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21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21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21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21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21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21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21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21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21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21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21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21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21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21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21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21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21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21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21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21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21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21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21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21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21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21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21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21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21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21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21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21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21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21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21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21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21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21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21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21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21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21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21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21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21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21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21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21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21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21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21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21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21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21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21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21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21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2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21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21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21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21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21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21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21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21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21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21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21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21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21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21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21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21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21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21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21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21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21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21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21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21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21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21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21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21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21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21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21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21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21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21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21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21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21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21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21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21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21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21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21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21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21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21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21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21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21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21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21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21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21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21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21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21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21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21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21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21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21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21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21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21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21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21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21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21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21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21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21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21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21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21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21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21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21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21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21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21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21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21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21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2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21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21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21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21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21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21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21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21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21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21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21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21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21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21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21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21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21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21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21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21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21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21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21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21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21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21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21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21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21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21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21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21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21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21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21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21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21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21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21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21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21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21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21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21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21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21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21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21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21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21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21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21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21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21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21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21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21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21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21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21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21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21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21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21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21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21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21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21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21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21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2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21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21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21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21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21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21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21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21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21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21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21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21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21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21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21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21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21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21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21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21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21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21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21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21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21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21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21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21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21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21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21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21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21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21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21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21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21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21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21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21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21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21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21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21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21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21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21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21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21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21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21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21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21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21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21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21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21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21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21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21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21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21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21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21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21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21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21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21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21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21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21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21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21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21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21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21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21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21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21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21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21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21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21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21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21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21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21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21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21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21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21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21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21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21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2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21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21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21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21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21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21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21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21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21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21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21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21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21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21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2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21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21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21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21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21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21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21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21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21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21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21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21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21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21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21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21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21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21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21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21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21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21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21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21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21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21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21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21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21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21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21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21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21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21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21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21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21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21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21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21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21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21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21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21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21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21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21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21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21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21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21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21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21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21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21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21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21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21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21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21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21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21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21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21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21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21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21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21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21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21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21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21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21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21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21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21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21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21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21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21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21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21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21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21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21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21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21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21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21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21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21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21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21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21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21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21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21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21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21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21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21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21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21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21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21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21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21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21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21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21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21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21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21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21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21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21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21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21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21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21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21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21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21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21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21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21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21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21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21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21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21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21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21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21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21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21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21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21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21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21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21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21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2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21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21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21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21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21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21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21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21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21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21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21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21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21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21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21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21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21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21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21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21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21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21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21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21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21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21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21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21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21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21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21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21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21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21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21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21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21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21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21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21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21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21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2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21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21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21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21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21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21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21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21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21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21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21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21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21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21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21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>
      <c r="A1001" s="5"/>
      <c r="B1001" s="5"/>
      <c r="C1001" s="5"/>
      <c r="D1001" s="21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>
      <c r="A1002" s="5"/>
      <c r="B1002" s="5"/>
      <c r="C1002" s="5"/>
      <c r="D1002" s="21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customHeight="1">
      <c r="A1003" s="5"/>
      <c r="B1003" s="5"/>
      <c r="C1003" s="5"/>
      <c r="D1003" s="21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customHeight="1">
      <c r="A1004" s="5"/>
      <c r="B1004" s="5"/>
      <c r="C1004" s="5"/>
      <c r="D1004" s="21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:C8"/>
  <sheetViews>
    <sheetView workbookViewId="0"/>
  </sheetViews>
  <sheetFormatPr defaultColWidth="14.44140625" defaultRowHeight="15" customHeight="1"/>
  <sheetData>
    <row r="3" spans="1:3">
      <c r="A3" s="155" t="s">
        <v>214</v>
      </c>
      <c r="C3" s="155" t="s">
        <v>215</v>
      </c>
    </row>
    <row r="6" spans="1:3">
      <c r="A6" s="2" t="s">
        <v>216</v>
      </c>
      <c r="B6" s="2" t="s">
        <v>217</v>
      </c>
      <c r="C6" s="2" t="s">
        <v>218</v>
      </c>
    </row>
    <row r="8" spans="1:3">
      <c r="A8" s="2" t="s">
        <v>219</v>
      </c>
      <c r="B8" s="2" t="s">
        <v>220</v>
      </c>
      <c r="C8" s="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1_Sheet_Table_of_contents</vt:lpstr>
      <vt:lpstr>2_Larvae_weight</vt:lpstr>
      <vt:lpstr>3_Diet_Composition</vt:lpstr>
      <vt:lpstr>4_Macromolecules_in_%</vt:lpstr>
      <vt:lpstr>5_Macromolecules_per_1_larva</vt:lpstr>
      <vt:lpstr>6_Amino_acids_biomass</vt:lpstr>
      <vt:lpstr>7_Carbohydrates_biomass</vt:lpstr>
      <vt:lpstr>8_Fatty_acids_biomass</vt:lpstr>
      <vt:lpstr>9_Full_biomass_composition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Agris Pentjušs</dc:creator>
  <cp:lastModifiedBy>Agris Pentjušs</cp:lastModifiedBy>
  <dcterms:created xsi:type="dcterms:W3CDTF">2022-10-06T14:38:31Z</dcterms:created>
  <dcterms:modified xsi:type="dcterms:W3CDTF">2022-10-12T19:25:14Z</dcterms:modified>
</cp:coreProperties>
</file>