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northeastern-my.sharepoint.com/personal/jin_lu1_northeastern_edu/Documents/Data Analytics Case Study Projects/"/>
    </mc:Choice>
  </mc:AlternateContent>
  <xr:revisionPtr revIDLastSave="445" documentId="13_ncr:4000b_{3F106025-84CF-4132-8D4A-95153369B6A6}" xr6:coauthVersionLast="45" xr6:coauthVersionMax="45" xr10:uidLastSave="{41097C53-7E0B-40FC-BB4E-AB08AF2E49F1}"/>
  <bookViews>
    <workbookView xWindow="-96" yWindow="-96" windowWidth="23232" windowHeight="12552" xr2:uid="{00000000-000D-0000-FFFF-FFFF00000000}"/>
  </bookViews>
  <sheets>
    <sheet name="Sheet1" sheetId="1" r:id="rId1"/>
    <sheet name="Q4 - Use Data Table" sheetId="5" r:id="rId2"/>
    <sheet name="Q6 - Solver Answer Report" sheetId="7" r:id="rId3"/>
    <sheet name="Q7 - What-if Scenario Summary" sheetId="9" r:id="rId4"/>
  </sheets>
  <definedNames>
    <definedName name="solver_adj" localSheetId="0" hidden="1">Sheet1!$G$118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Sheet1!#REF!</definedName>
    <definedName name="solver_lhs2" localSheetId="0" hidden="1">Sheet1!#REF!</definedName>
    <definedName name="solver_lhs3" localSheetId="0" hidden="1">Sheet1!#REF!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Sheet1!$G$119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14900</definedName>
    <definedName name="solver_rhs2" localSheetId="0" hidden="1">75</definedName>
    <definedName name="solver_rhs3" localSheetId="0" hidden="1">225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" i="1" l="1"/>
  <c r="B57" i="5"/>
  <c r="B65" i="1"/>
  <c r="D65" i="1" s="1"/>
  <c r="B63" i="1"/>
  <c r="D62" i="1"/>
  <c r="C62" i="1"/>
  <c r="D70" i="1" l="1"/>
  <c r="E70" i="1" s="1"/>
  <c r="D57" i="5"/>
  <c r="C57" i="5"/>
  <c r="B58" i="5"/>
  <c r="D56" i="5"/>
  <c r="C56" i="5"/>
  <c r="E56" i="5" s="1"/>
  <c r="C65" i="1"/>
  <c r="E65" i="1" s="1"/>
  <c r="B66" i="1"/>
  <c r="E62" i="1"/>
  <c r="C63" i="1"/>
  <c r="D63" i="1"/>
  <c r="D150" i="1"/>
  <c r="G153" i="1" s="1"/>
  <c r="G119" i="1"/>
  <c r="C16" i="7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D3" i="5"/>
  <c r="C3" i="5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C53" i="5" s="1"/>
  <c r="D53" i="1"/>
  <c r="E57" i="5" l="1"/>
  <c r="C58" i="5"/>
  <c r="B59" i="5"/>
  <c r="D58" i="5"/>
  <c r="C66" i="1"/>
  <c r="B67" i="1"/>
  <c r="D66" i="1"/>
  <c r="E63" i="1"/>
  <c r="D4" i="5"/>
  <c r="C4" i="5"/>
  <c r="D42" i="5"/>
  <c r="D34" i="5"/>
  <c r="D22" i="5"/>
  <c r="D18" i="5"/>
  <c r="D14" i="5"/>
  <c r="D10" i="5"/>
  <c r="D6" i="5"/>
  <c r="C50" i="5"/>
  <c r="C46" i="5"/>
  <c r="C42" i="5"/>
  <c r="C38" i="5"/>
  <c r="C34" i="5"/>
  <c r="C30" i="5"/>
  <c r="C26" i="5"/>
  <c r="C22" i="5"/>
  <c r="C18" i="5"/>
  <c r="C14" i="5"/>
  <c r="C10" i="5"/>
  <c r="C6" i="5"/>
  <c r="D53" i="5"/>
  <c r="D49" i="5"/>
  <c r="D45" i="5"/>
  <c r="D41" i="5"/>
  <c r="D37" i="5"/>
  <c r="D33" i="5"/>
  <c r="D29" i="5"/>
  <c r="D25" i="5"/>
  <c r="D21" i="5"/>
  <c r="D17" i="5"/>
  <c r="D13" i="5"/>
  <c r="D9" i="5"/>
  <c r="D5" i="5"/>
  <c r="B54" i="5"/>
  <c r="D50" i="5"/>
  <c r="D38" i="5"/>
  <c r="D26" i="5"/>
  <c r="C45" i="5"/>
  <c r="C37" i="5"/>
  <c r="C29" i="5"/>
  <c r="C21" i="5"/>
  <c r="C13" i="5"/>
  <c r="C9" i="5"/>
  <c r="D44" i="5"/>
  <c r="D16" i="5"/>
  <c r="D46" i="5"/>
  <c r="D30" i="5"/>
  <c r="C49" i="5"/>
  <c r="C41" i="5"/>
  <c r="C33" i="5"/>
  <c r="C25" i="5"/>
  <c r="C17" i="5"/>
  <c r="C5" i="5"/>
  <c r="D52" i="5"/>
  <c r="D48" i="5"/>
  <c r="D40" i="5"/>
  <c r="D36" i="5"/>
  <c r="D32" i="5"/>
  <c r="D28" i="5"/>
  <c r="D24" i="5"/>
  <c r="D20" i="5"/>
  <c r="D12" i="5"/>
  <c r="D8" i="5"/>
  <c r="C52" i="5"/>
  <c r="C48" i="5"/>
  <c r="C44" i="5"/>
  <c r="C40" i="5"/>
  <c r="C36" i="5"/>
  <c r="C32" i="5"/>
  <c r="C28" i="5"/>
  <c r="C8" i="5"/>
  <c r="C24" i="5"/>
  <c r="C20" i="5"/>
  <c r="C16" i="5"/>
  <c r="C12" i="5"/>
  <c r="D51" i="5"/>
  <c r="D47" i="5"/>
  <c r="D43" i="5"/>
  <c r="D39" i="5"/>
  <c r="D35" i="5"/>
  <c r="D31" i="5"/>
  <c r="D27" i="5"/>
  <c r="D23" i="5"/>
  <c r="D19" i="5"/>
  <c r="D15" i="5"/>
  <c r="D11" i="5"/>
  <c r="D7" i="5"/>
  <c r="C51" i="5"/>
  <c r="C47" i="5"/>
  <c r="C43" i="5"/>
  <c r="C39" i="5"/>
  <c r="C35" i="5"/>
  <c r="C31" i="5"/>
  <c r="C27" i="5"/>
  <c r="C23" i="5"/>
  <c r="C19" i="5"/>
  <c r="C15" i="5"/>
  <c r="C11" i="5"/>
  <c r="C7" i="5"/>
  <c r="G144" i="1"/>
  <c r="E58" i="5" l="1"/>
  <c r="D59" i="5"/>
  <c r="C59" i="5"/>
  <c r="E59" i="5" s="1"/>
  <c r="E66" i="1"/>
  <c r="D67" i="1"/>
  <c r="B68" i="1"/>
  <c r="C67" i="1"/>
  <c r="C54" i="5"/>
  <c r="D54" i="5"/>
  <c r="B55" i="5"/>
  <c r="C68" i="1" l="1"/>
  <c r="D68" i="1"/>
  <c r="E67" i="1"/>
  <c r="C55" i="5"/>
  <c r="D55" i="5"/>
  <c r="E54" i="5"/>
  <c r="K54" i="5" s="1"/>
  <c r="D51" i="1"/>
  <c r="E68" i="1" l="1"/>
  <c r="E55" i="5"/>
  <c r="K55" i="5" s="1"/>
  <c r="D52" i="1"/>
  <c r="D54" i="1" s="1"/>
  <c r="K56" i="5" l="1"/>
  <c r="B60" i="5" l="1"/>
  <c r="K57" i="5"/>
  <c r="D60" i="5" l="1"/>
  <c r="C60" i="5"/>
  <c r="K58" i="5"/>
  <c r="E60" i="5" l="1"/>
  <c r="K59" i="5"/>
  <c r="B61" i="5"/>
  <c r="B62" i="5" l="1"/>
  <c r="C61" i="5"/>
  <c r="D61" i="5"/>
  <c r="K60" i="5"/>
  <c r="E61" i="5" l="1"/>
  <c r="K61" i="5" s="1"/>
  <c r="B63" i="5"/>
  <c r="C62" i="5"/>
  <c r="D62" i="5"/>
  <c r="E62" i="5" l="1"/>
  <c r="K62" i="5" s="1"/>
  <c r="B64" i="5"/>
  <c r="C63" i="5"/>
  <c r="D63" i="5"/>
  <c r="E63" i="5" l="1"/>
  <c r="K63" i="5" s="1"/>
  <c r="C64" i="5"/>
  <c r="B65" i="5"/>
  <c r="D64" i="5"/>
  <c r="B66" i="5" l="1"/>
  <c r="C65" i="5"/>
  <c r="D65" i="5"/>
  <c r="E64" i="5"/>
  <c r="K64" i="5" s="1"/>
  <c r="E65" i="5" l="1"/>
  <c r="K65" i="5" s="1"/>
  <c r="C66" i="5"/>
  <c r="B67" i="5"/>
  <c r="D66" i="5"/>
  <c r="E66" i="5" l="1"/>
  <c r="K66" i="5" s="1"/>
  <c r="C67" i="5"/>
  <c r="D67" i="5"/>
  <c r="B68" i="5"/>
  <c r="E67" i="5" l="1"/>
  <c r="K67" i="5" s="1"/>
  <c r="D68" i="5"/>
  <c r="B69" i="5"/>
  <c r="C68" i="5"/>
  <c r="E68" i="5" l="1"/>
  <c r="K68" i="5" s="1"/>
  <c r="B70" i="5"/>
  <c r="C69" i="5"/>
  <c r="D69" i="5"/>
  <c r="E69" i="5" l="1"/>
  <c r="K69" i="5" s="1"/>
  <c r="B71" i="5"/>
  <c r="C70" i="5"/>
  <c r="D70" i="5"/>
  <c r="E70" i="5" l="1"/>
  <c r="K70" i="5" s="1"/>
  <c r="B72" i="5"/>
  <c r="D71" i="5"/>
  <c r="C71" i="5"/>
  <c r="D72" i="5" l="1"/>
  <c r="C72" i="5"/>
  <c r="B73" i="5"/>
  <c r="E71" i="5"/>
  <c r="K71" i="5" s="1"/>
  <c r="E72" i="5" l="1"/>
  <c r="K72" i="5" s="1"/>
  <c r="D73" i="5"/>
  <c r="B74" i="5"/>
  <c r="C73" i="5"/>
  <c r="B75" i="5" l="1"/>
  <c r="D74" i="5"/>
  <c r="C74" i="5"/>
  <c r="E73" i="5"/>
  <c r="K73" i="5" s="1"/>
  <c r="C75" i="5" l="1"/>
  <c r="B76" i="5"/>
  <c r="D75" i="5"/>
  <c r="E74" i="5"/>
  <c r="K74" i="5" s="1"/>
  <c r="E75" i="5" l="1"/>
  <c r="K75" i="5" s="1"/>
  <c r="C76" i="5"/>
  <c r="B77" i="5"/>
  <c r="D76" i="5"/>
  <c r="B78" i="5" l="1"/>
  <c r="C77" i="5"/>
  <c r="D77" i="5"/>
  <c r="E76" i="5"/>
  <c r="K76" i="5" s="1"/>
  <c r="D78" i="5" l="1"/>
  <c r="B79" i="5"/>
  <c r="C78" i="5"/>
  <c r="E77" i="5"/>
  <c r="K77" i="5" s="1"/>
  <c r="E78" i="5" l="1"/>
  <c r="K78" i="5" s="1"/>
  <c r="B80" i="5"/>
  <c r="C79" i="5"/>
  <c r="D79" i="5"/>
  <c r="E79" i="5" l="1"/>
  <c r="K79" i="5" s="1"/>
  <c r="C80" i="5"/>
  <c r="D80" i="5"/>
  <c r="B81" i="5"/>
  <c r="B82" i="5" l="1"/>
  <c r="C81" i="5"/>
  <c r="D81" i="5"/>
  <c r="E80" i="5"/>
  <c r="K80" i="5" s="1"/>
  <c r="E81" i="5" l="1"/>
  <c r="K81" i="5" s="1"/>
  <c r="D82" i="5"/>
  <c r="B83" i="5"/>
  <c r="C82" i="5"/>
  <c r="E82" i="5" l="1"/>
  <c r="K82" i="5" s="1"/>
  <c r="C83" i="5"/>
  <c r="D83" i="5"/>
  <c r="B84" i="5"/>
  <c r="E83" i="5" l="1"/>
  <c r="K83" i="5" s="1"/>
  <c r="C84" i="5"/>
  <c r="B85" i="5"/>
  <c r="D84" i="5"/>
  <c r="E84" i="5" l="1"/>
  <c r="K84" i="5" s="1"/>
  <c r="D85" i="5"/>
  <c r="B86" i="5"/>
  <c r="C85" i="5"/>
  <c r="B87" i="5" l="1"/>
  <c r="C86" i="5"/>
  <c r="D86" i="5"/>
  <c r="E85" i="5"/>
  <c r="K85" i="5" s="1"/>
  <c r="E86" i="5" l="1"/>
  <c r="K86" i="5" s="1"/>
  <c r="C87" i="5"/>
  <c r="D87" i="5"/>
  <c r="B88" i="5"/>
  <c r="E87" i="5" l="1"/>
  <c r="K87" i="5" s="1"/>
  <c r="C88" i="5"/>
  <c r="B89" i="5"/>
  <c r="D88" i="5"/>
  <c r="C89" i="5" l="1"/>
  <c r="B90" i="5"/>
  <c r="D89" i="5"/>
  <c r="E88" i="5"/>
  <c r="K88" i="5" s="1"/>
  <c r="B91" i="5" l="1"/>
  <c r="D90" i="5"/>
  <c r="C90" i="5"/>
  <c r="E89" i="5"/>
  <c r="K89" i="5" s="1"/>
  <c r="E90" i="5" l="1"/>
  <c r="K90" i="5" s="1"/>
  <c r="C91" i="5"/>
  <c r="B92" i="5"/>
  <c r="D91" i="5"/>
  <c r="E91" i="5" l="1"/>
  <c r="K91" i="5" s="1"/>
  <c r="B93" i="5"/>
  <c r="D92" i="5"/>
  <c r="C92" i="5"/>
  <c r="E3" i="5"/>
  <c r="K3" i="5" s="1"/>
  <c r="E42" i="5"/>
  <c r="K42" i="5" s="1"/>
  <c r="E14" i="5"/>
  <c r="K14" i="5" s="1"/>
  <c r="E49" i="5"/>
  <c r="K49" i="5" s="1"/>
  <c r="E38" i="5"/>
  <c r="K38" i="5" s="1"/>
  <c r="E20" i="5"/>
  <c r="K20" i="5" s="1"/>
  <c r="E33" i="5"/>
  <c r="K33" i="5" s="1"/>
  <c r="E34" i="5"/>
  <c r="K34" i="5" s="1"/>
  <c r="E13" i="5"/>
  <c r="K13" i="5" s="1"/>
  <c r="E24" i="5"/>
  <c r="K24" i="5" s="1"/>
  <c r="E39" i="5"/>
  <c r="K39" i="5" s="1"/>
  <c r="E35" i="5"/>
  <c r="K35" i="5" s="1"/>
  <c r="E29" i="5"/>
  <c r="K29" i="5" s="1"/>
  <c r="E28" i="5"/>
  <c r="K28" i="5" s="1"/>
  <c r="E4" i="5"/>
  <c r="K4" i="5" s="1"/>
  <c r="E11" i="5"/>
  <c r="K11" i="5" s="1"/>
  <c r="E19" i="5"/>
  <c r="K19" i="5" s="1"/>
  <c r="E53" i="5"/>
  <c r="K53" i="5" s="1"/>
  <c r="E27" i="5"/>
  <c r="K27" i="5" s="1"/>
  <c r="E43" i="5"/>
  <c r="K43" i="5" s="1"/>
  <c r="E31" i="5"/>
  <c r="K31" i="5" s="1"/>
  <c r="E8" i="5"/>
  <c r="K8" i="5" s="1"/>
  <c r="E46" i="5"/>
  <c r="K46" i="5" s="1"/>
  <c r="E22" i="5"/>
  <c r="K22" i="5" s="1"/>
  <c r="E32" i="5"/>
  <c r="K32" i="5" s="1"/>
  <c r="E7" i="5"/>
  <c r="K7" i="5" s="1"/>
  <c r="E15" i="5"/>
  <c r="K15" i="5" s="1"/>
  <c r="E36" i="5"/>
  <c r="K36" i="5" s="1"/>
  <c r="E16" i="5"/>
  <c r="K16" i="5" s="1"/>
  <c r="E41" i="5"/>
  <c r="K41" i="5" s="1"/>
  <c r="E40" i="5"/>
  <c r="K40" i="5" s="1"/>
  <c r="E25" i="5"/>
  <c r="K25" i="5" s="1"/>
  <c r="E23" i="5"/>
  <c r="K23" i="5" s="1"/>
  <c r="E30" i="5"/>
  <c r="K30" i="5" s="1"/>
  <c r="E21" i="5"/>
  <c r="K21" i="5" s="1"/>
  <c r="E6" i="5"/>
  <c r="K6" i="5" s="1"/>
  <c r="E44" i="5"/>
  <c r="K44" i="5" s="1"/>
  <c r="E26" i="5"/>
  <c r="K26" i="5" s="1"/>
  <c r="E37" i="5"/>
  <c r="K37" i="5" s="1"/>
  <c r="E9" i="5"/>
  <c r="K9" i="5" s="1"/>
  <c r="E5" i="5"/>
  <c r="K5" i="5" s="1"/>
  <c r="E50" i="5"/>
  <c r="K50" i="5" s="1"/>
  <c r="E18" i="5"/>
  <c r="K18" i="5" s="1"/>
  <c r="E52" i="5"/>
  <c r="K52" i="5" s="1"/>
  <c r="E10" i="5"/>
  <c r="K10" i="5" s="1"/>
  <c r="E47" i="5"/>
  <c r="K47" i="5" s="1"/>
  <c r="E17" i="5"/>
  <c r="K17" i="5" s="1"/>
  <c r="E51" i="5"/>
  <c r="K51" i="5" s="1"/>
  <c r="E48" i="5"/>
  <c r="K48" i="5" s="1"/>
  <c r="E12" i="5"/>
  <c r="K12" i="5" s="1"/>
  <c r="E45" i="5"/>
  <c r="K45" i="5" s="1"/>
  <c r="E92" i="5" l="1"/>
  <c r="K92" i="5" s="1"/>
  <c r="B94" i="5"/>
  <c r="D93" i="5"/>
  <c r="C93" i="5"/>
  <c r="E93" i="5" l="1"/>
  <c r="K93" i="5" s="1"/>
  <c r="D94" i="5"/>
  <c r="C94" i="5"/>
  <c r="B95" i="5"/>
  <c r="E94" i="5" l="1"/>
  <c r="K94" i="5" s="1"/>
  <c r="C95" i="5"/>
  <c r="B96" i="5"/>
  <c r="D95" i="5"/>
  <c r="C96" i="5" l="1"/>
  <c r="B97" i="5"/>
  <c r="D96" i="5"/>
  <c r="E95" i="5"/>
  <c r="K95" i="5" s="1"/>
  <c r="B98" i="5" l="1"/>
  <c r="D97" i="5"/>
  <c r="C97" i="5"/>
  <c r="E96" i="5"/>
  <c r="K96" i="5" s="1"/>
  <c r="E97" i="5" l="1"/>
  <c r="K97" i="5" s="1"/>
  <c r="C98" i="5"/>
  <c r="B99" i="5"/>
  <c r="D98" i="5"/>
  <c r="D99" i="5" l="1"/>
  <c r="C99" i="5"/>
  <c r="B100" i="5"/>
  <c r="E98" i="5"/>
  <c r="K98" i="5" s="1"/>
  <c r="B101" i="5" l="1"/>
  <c r="C100" i="5"/>
  <c r="D100" i="5"/>
  <c r="E99" i="5"/>
  <c r="K99" i="5" s="1"/>
  <c r="E100" i="5" l="1"/>
  <c r="K100" i="5" s="1"/>
  <c r="D101" i="5"/>
  <c r="B102" i="5"/>
  <c r="B103" i="5" s="1"/>
  <c r="C101" i="5"/>
  <c r="C103" i="5" l="1"/>
  <c r="D103" i="5"/>
  <c r="E101" i="5"/>
  <c r="K101" i="5" s="1"/>
  <c r="D102" i="5"/>
  <c r="C102" i="5"/>
  <c r="E103" i="5" l="1"/>
  <c r="E102" i="5"/>
  <c r="K102" i="5" s="1"/>
  <c r="K103" i="5" l="1"/>
</calcChain>
</file>

<file path=xl/sharedStrings.xml><?xml version="1.0" encoding="utf-8"?>
<sst xmlns="http://schemas.openxmlformats.org/spreadsheetml/2006/main" count="174" uniqueCount="115">
  <si>
    <t>2)  Develop mathematical functions that compute the annual ordering cost and annual holding cost based on average inventory held throughout the year in order to arrive at a model for total cost.</t>
  </si>
  <si>
    <t>4)  Use data tables to find an approximate order quantity that results in the smallest total cost.</t>
  </si>
  <si>
    <t>1)  Define the data, uncontrollable inputs, and decision variables that influence total inventory cost.</t>
  </si>
  <si>
    <t>Annual Demand</t>
  </si>
  <si>
    <t>Order Cost</t>
  </si>
  <si>
    <t>Annual Demand (D)</t>
  </si>
  <si>
    <t>This inventory management dataset includes the following components</t>
  </si>
  <si>
    <t>C</t>
  </si>
  <si>
    <t>Order Cost (O)</t>
  </si>
  <si>
    <t>Holding Rate (H)</t>
  </si>
  <si>
    <t>Unit Cost</t>
  </si>
  <si>
    <t>Holding Rate</t>
  </si>
  <si>
    <t>O</t>
  </si>
  <si>
    <t>H</t>
  </si>
  <si>
    <t>Quantity of units per order</t>
  </si>
  <si>
    <t xml:space="preserve">D </t>
  </si>
  <si>
    <t xml:space="preserve">Average inventory </t>
  </si>
  <si>
    <t>Annual ordering cost</t>
  </si>
  <si>
    <t xml:space="preserve">Annual holding cost </t>
  </si>
  <si>
    <t>x</t>
  </si>
  <si>
    <t>= O * (D / x)</t>
  </si>
  <si>
    <t>= x/2</t>
  </si>
  <si>
    <t>= C * H * x/2</t>
  </si>
  <si>
    <t>therefore we would have to differentiate the total inventory cost with respect to x</t>
  </si>
  <si>
    <t>differentiate d(T)/d(x)</t>
  </si>
  <si>
    <t>= C*H/2 - D*O/x^2 = 0</t>
  </si>
  <si>
    <t xml:space="preserve">So, </t>
  </si>
  <si>
    <t>x = (2*D*O/(C*H))^0.5</t>
  </si>
  <si>
    <t>Total inventory cost (T)</t>
  </si>
  <si>
    <t>We would like to find out how the change of one variable (quantity of units per order, x), affects the total annual inventory cost (T)</t>
  </si>
  <si>
    <t>INPUTS:</t>
  </si>
  <si>
    <t>FORMULAS:</t>
  </si>
  <si>
    <t>INPUTS &amp; CONSTRAINTS:</t>
  </si>
  <si>
    <t>Christina Lu Jin</t>
  </si>
  <si>
    <t>DERIVED INPUTS &amp; OUTPUTS:</t>
  </si>
  <si>
    <t>Average Inventory</t>
  </si>
  <si>
    <t>Annual Holding Cost</t>
  </si>
  <si>
    <t>Annual Ordering Cost</t>
  </si>
  <si>
    <t>Total Inventory Cost (T)</t>
  </si>
  <si>
    <t>Unit Cost (C)</t>
  </si>
  <si>
    <r>
      <t xml:space="preserve">= annual ordering cost + annual holding cost </t>
    </r>
    <r>
      <rPr>
        <b/>
        <sz val="10"/>
        <rFont val="Arial"/>
        <family val="2"/>
      </rPr>
      <t>= O*(D/x) + C*H*x/2</t>
    </r>
  </si>
  <si>
    <t>Quantity per Order (x)</t>
  </si>
  <si>
    <t>Quantity per 
Order (650-700)</t>
  </si>
  <si>
    <t>Please refer to the next sheet (Q4 - Solve with Table) for solution of this question</t>
  </si>
  <si>
    <t>From the table in the next sheet, we could find that a order quantitiy of both 704 and 705 units would provide us with the minimum inventory cost of $9514.07</t>
  </si>
  <si>
    <t>5)  Plot the Toal Cost vs Order Quantity</t>
  </si>
  <si>
    <t>=(D117*D118*D122/2)+D119*(D116/D122)</t>
  </si>
  <si>
    <t>Microsoft Excel 16.0 Answer Report</t>
  </si>
  <si>
    <t>Worksheet: [EOQ.xls]Sheet1</t>
  </si>
  <si>
    <t>Result: Solver has converged to the current solution.  All Constraints are satisfied.</t>
  </si>
  <si>
    <t>Solver Engine</t>
  </si>
  <si>
    <t>Engine: GRG Nonlinear</t>
  </si>
  <si>
    <t>Solution Time: 0.25 Seconds.</t>
  </si>
  <si>
    <t>Iterations: 6 Subproblems: 0</t>
  </si>
  <si>
    <t>Solver Options</t>
  </si>
  <si>
    <t>Max Time 100 sec,  Iterations 100, Precision 0.000001</t>
  </si>
  <si>
    <t xml:space="preserve"> Convergence 0.0001, Population Size 100, Random Seed 0, Derivatives Forward, Require Bounds</t>
  </si>
  <si>
    <t>Max Subproblems Unlimited, Max Integer Sols Unlimited, Integer Tolerance 5%, Solve Without Integer Constraints,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</si>
  <si>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</si>
  <si>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</si>
  <si>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</si>
  <si>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</si>
  <si>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</si>
  <si>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</si>
  <si>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</si>
  <si>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</si>
  <si>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NONE</t>
  </si>
  <si>
    <t>$G$123</t>
  </si>
  <si>
    <t>$G$122</t>
  </si>
  <si>
    <t>Contin</t>
  </si>
  <si>
    <t>Report Created: 4/12/2021 3:08:44 PM</t>
  </si>
  <si>
    <t>SOLVER OUTPUT SOLUTION</t>
  </si>
  <si>
    <t>SOLVER ANSWER REPORT</t>
  </si>
  <si>
    <t>Model Parameters:</t>
  </si>
  <si>
    <t>What-if Two-way table results (Annual Demand vs Unit Cost)</t>
  </si>
  <si>
    <t>What-if Two-way table results (Order Cost vs Holding Rate)</t>
  </si>
  <si>
    <t xml:space="preserve">We can see from the chart that total inventory cost is most sensitive to holding rate, is second sensitive to to annual demand, and then unit cost and lastly order cost </t>
  </si>
  <si>
    <t>What-if Two-way Table Results</t>
  </si>
  <si>
    <t>Scenario Summary</t>
  </si>
  <si>
    <t>Current Values:</t>
  </si>
  <si>
    <t>Changing Cells:</t>
  </si>
  <si>
    <t>Result Cells:</t>
  </si>
  <si>
    <t>$D$141</t>
  </si>
  <si>
    <t>$D$142</t>
  </si>
  <si>
    <t>$D$143</t>
  </si>
  <si>
    <t>$D$144</t>
  </si>
  <si>
    <t>$D$147</t>
  </si>
  <si>
    <t>Demand = 14500</t>
  </si>
  <si>
    <t>Created by Lu Jin on 4/12/2021
Modified by Lu Jin on 4/13/2021</t>
  </si>
  <si>
    <t>Demand = 15300</t>
  </si>
  <si>
    <t>Created by Lu Jin on 4/13/2021
Modified by Lu Jin on 4/13/2021</t>
  </si>
  <si>
    <t>Unit Cost = 70</t>
  </si>
  <si>
    <t>Unit Cost = 80</t>
  </si>
  <si>
    <t>Holding Rate = 17%</t>
  </si>
  <si>
    <t>Holding Rate = 19%</t>
  </si>
  <si>
    <t>Created by Lu Jin on 4/13/2021</t>
  </si>
  <si>
    <t>Order Cost = 220</t>
  </si>
  <si>
    <t>Order Cost = 230</t>
  </si>
  <si>
    <t>Notes:  Current Values column represents values of changing cells at</t>
  </si>
  <si>
    <t>time Scenario Summary Report was created.  Changing cells for each</t>
  </si>
  <si>
    <t>scenario are highlighted in gray.</t>
  </si>
  <si>
    <t>7)  Conduct what-if analyses by using two-way tables to study the sensitivity of total cost to changes in the model parameters.</t>
  </si>
  <si>
    <t xml:space="preserve">  </t>
  </si>
  <si>
    <t>Demand = 
14500</t>
  </si>
  <si>
    <t>Demand = 
15300</t>
  </si>
  <si>
    <t>Unit Cost = 
70</t>
  </si>
  <si>
    <t>Unit Cost = 
80</t>
  </si>
  <si>
    <t>Order Cost =
220</t>
  </si>
  <si>
    <t>Order Cost = 
230</t>
  </si>
  <si>
    <t>6)  Use Solver to verify results</t>
  </si>
  <si>
    <t>3)  Implement model</t>
  </si>
  <si>
    <r>
      <rPr>
        <b/>
        <sz val="10"/>
        <rFont val="Arial"/>
        <family val="2"/>
      </rPr>
      <t>Uncontrollable Inputs:</t>
    </r>
    <r>
      <rPr>
        <sz val="10"/>
        <rFont val="Arial"/>
        <family val="2"/>
      </rPr>
      <t xml:space="preserve"> also include the components above: Annual demand, Unit cost, Holding rate and Order cost</t>
    </r>
  </si>
  <si>
    <r>
      <rPr>
        <b/>
        <sz val="10"/>
        <rFont val="Arial"/>
        <family val="2"/>
      </rPr>
      <t>Decision Variable:</t>
    </r>
    <r>
      <rPr>
        <sz val="10"/>
        <rFont val="Arial"/>
        <family val="2"/>
      </rPr>
      <t xml:space="preserve"> the quantity of units purchased in one order</t>
    </r>
  </si>
  <si>
    <t>···</t>
  </si>
  <si>
    <t>Inventory Management Optimized Decision Modelling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</si>
</sst>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0"/>
      <color indexed="18"/>
      <name val="Arial"/>
      <family val="2"/>
    </font>
    <font>
      <b/>
      <sz val="10"/>
      <color theme="0"/>
      <name val="Arial"/>
      <family val="2"/>
    </font>
    <font>
      <sz val="9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b/>
      <sz val="12"/>
      <color theme="0"/>
      <name val="Arial"/>
      <family val="2"/>
    </font>
    <font>
      <b/>
      <sz val="10"/>
      <color theme="7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ECBA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3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/>
    <xf numFmtId="8" fontId="0" fillId="0" borderId="0" xfId="0" applyNumberFormat="1" applyFill="1" applyBorder="1"/>
    <xf numFmtId="0" fontId="2" fillId="0" borderId="0" xfId="0" applyFont="1" applyAlignment="1">
      <alignment horizontal="right"/>
    </xf>
    <xf numFmtId="9" fontId="0" fillId="0" borderId="0" xfId="0" applyNumberFormat="1" applyBorder="1"/>
    <xf numFmtId="0" fontId="2" fillId="0" borderId="0" xfId="0" quotePrefix="1" applyFont="1"/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Border="1" applyAlignment="1">
      <alignment horizontal="left"/>
    </xf>
    <xf numFmtId="0" fontId="1" fillId="0" borderId="0" xfId="0" applyFont="1" applyBorder="1"/>
    <xf numFmtId="0" fontId="0" fillId="0" borderId="0" xfId="0" applyBorder="1" applyAlignment="1">
      <alignment horizontal="center"/>
    </xf>
    <xf numFmtId="8" fontId="0" fillId="0" borderId="0" xfId="0" applyNumberFormat="1" applyBorder="1"/>
    <xf numFmtId="0" fontId="0" fillId="2" borderId="0" xfId="0" applyFill="1" applyBorder="1"/>
    <xf numFmtId="0" fontId="2" fillId="2" borderId="0" xfId="0" applyFont="1" applyFill="1" applyBorder="1"/>
    <xf numFmtId="0" fontId="2" fillId="3" borderId="0" xfId="0" applyFont="1" applyFill="1" applyBorder="1"/>
    <xf numFmtId="0" fontId="0" fillId="3" borderId="0" xfId="0" applyFill="1" applyBorder="1"/>
    <xf numFmtId="2" fontId="1" fillId="3" borderId="0" xfId="0" applyNumberFormat="1" applyFont="1" applyFill="1" applyBorder="1"/>
    <xf numFmtId="2" fontId="0" fillId="3" borderId="0" xfId="0" applyNumberFormat="1" applyFill="1" applyBorder="1"/>
    <xf numFmtId="8" fontId="0" fillId="3" borderId="0" xfId="0" applyNumberFormat="1" applyFill="1" applyBorder="1"/>
    <xf numFmtId="0" fontId="1" fillId="4" borderId="0" xfId="0" applyFont="1" applyFill="1" applyBorder="1"/>
    <xf numFmtId="0" fontId="0" fillId="4" borderId="0" xfId="0" applyFill="1" applyBorder="1" applyAlignment="1">
      <alignment horizontal="center"/>
    </xf>
    <xf numFmtId="9" fontId="0" fillId="4" borderId="0" xfId="0" applyNumberFormat="1" applyFill="1" applyBorder="1"/>
    <xf numFmtId="0" fontId="0" fillId="5" borderId="0" xfId="0" applyFill="1" applyBorder="1"/>
    <xf numFmtId="0" fontId="2" fillId="5" borderId="0" xfId="0" applyFont="1" applyFill="1" applyBorder="1"/>
    <xf numFmtId="6" fontId="0" fillId="5" borderId="0" xfId="0" applyNumberFormat="1" applyFill="1" applyBorder="1"/>
    <xf numFmtId="9" fontId="0" fillId="5" borderId="0" xfId="0" applyNumberFormat="1" applyFill="1" applyBorder="1"/>
    <xf numFmtId="0" fontId="2" fillId="5" borderId="0" xfId="0" applyFont="1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164" fontId="0" fillId="5" borderId="0" xfId="0" applyNumberFormat="1" applyFill="1" applyBorder="1"/>
    <xf numFmtId="0" fontId="1" fillId="6" borderId="0" xfId="0" applyFont="1" applyFill="1" applyBorder="1"/>
    <xf numFmtId="0" fontId="0" fillId="6" borderId="0" xfId="0" applyFill="1" applyBorder="1"/>
    <xf numFmtId="8" fontId="1" fillId="3" borderId="0" xfId="0" applyNumberFormat="1" applyFont="1" applyFill="1" applyBorder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  <xf numFmtId="0" fontId="4" fillId="5" borderId="0" xfId="0" applyFont="1" applyFill="1"/>
    <xf numFmtId="0" fontId="5" fillId="5" borderId="0" xfId="0" applyFont="1" applyFill="1"/>
    <xf numFmtId="0" fontId="6" fillId="5" borderId="0" xfId="0" applyFont="1" applyFill="1"/>
    <xf numFmtId="0" fontId="0" fillId="0" borderId="0" xfId="0" applyFill="1"/>
    <xf numFmtId="0" fontId="2" fillId="7" borderId="0" xfId="0" applyFont="1" applyFill="1" applyBorder="1" applyAlignment="1">
      <alignment horizontal="left" vertical="center" wrapText="1"/>
    </xf>
    <xf numFmtId="0" fontId="1" fillId="3" borderId="0" xfId="0" applyFont="1" applyFill="1"/>
    <xf numFmtId="0" fontId="0" fillId="3" borderId="0" xfId="0" applyFill="1"/>
    <xf numFmtId="0" fontId="0" fillId="0" borderId="0" xfId="0" applyFill="1" applyBorder="1" applyAlignment="1">
      <alignment horizontal="left"/>
    </xf>
    <xf numFmtId="4" fontId="0" fillId="0" borderId="0" xfId="0" applyNumberForma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4" fontId="1" fillId="3" borderId="0" xfId="0" applyNumberFormat="1" applyFont="1" applyFill="1" applyBorder="1" applyAlignment="1">
      <alignment horizontal="left"/>
    </xf>
    <xf numFmtId="0" fontId="0" fillId="8" borderId="0" xfId="0" applyFill="1" applyBorder="1" applyAlignment="1">
      <alignment horizontal="left"/>
    </xf>
    <xf numFmtId="4" fontId="0" fillId="8" borderId="0" xfId="0" applyNumberFormat="1" applyFill="1" applyBorder="1" applyAlignment="1">
      <alignment horizontal="left"/>
    </xf>
    <xf numFmtId="0" fontId="2" fillId="8" borderId="0" xfId="0" applyFont="1" applyFill="1" applyBorder="1" applyAlignment="1">
      <alignment horizontal="left"/>
    </xf>
    <xf numFmtId="4" fontId="2" fillId="8" borderId="0" xfId="0" applyNumberFormat="1" applyFont="1" applyFill="1" applyBorder="1" applyAlignment="1">
      <alignment horizontal="left"/>
    </xf>
    <xf numFmtId="0" fontId="0" fillId="6" borderId="0" xfId="0" applyFill="1"/>
    <xf numFmtId="0" fontId="0" fillId="0" borderId="2" xfId="0" applyFill="1" applyBorder="1" applyAlignment="1"/>
    <xf numFmtId="0" fontId="7" fillId="0" borderId="1" xfId="0" applyFont="1" applyFill="1" applyBorder="1" applyAlignment="1">
      <alignment horizontal="center"/>
    </xf>
    <xf numFmtId="8" fontId="0" fillId="0" borderId="2" xfId="0" applyNumberFormat="1" applyFill="1" applyBorder="1" applyAlignment="1"/>
    <xf numFmtId="2" fontId="0" fillId="0" borderId="2" xfId="0" applyNumberFormat="1" applyFill="1" applyBorder="1" applyAlignment="1"/>
    <xf numFmtId="0" fontId="7" fillId="0" borderId="1" xfId="0" applyFont="1" applyFill="1" applyBorder="1" applyAlignment="1">
      <alignment horizontal="centerContinuous"/>
    </xf>
    <xf numFmtId="0" fontId="0" fillId="2" borderId="0" xfId="0" applyFill="1"/>
    <xf numFmtId="2" fontId="1" fillId="2" borderId="0" xfId="0" applyNumberFormat="1" applyFont="1" applyFill="1" applyBorder="1"/>
    <xf numFmtId="0" fontId="2" fillId="2" borderId="0" xfId="0" quotePrefix="1" applyFont="1" applyFill="1" applyBorder="1"/>
    <xf numFmtId="8" fontId="1" fillId="2" borderId="0" xfId="0" applyNumberFormat="1" applyFont="1" applyFill="1" applyBorder="1"/>
    <xf numFmtId="0" fontId="1" fillId="10" borderId="0" xfId="0" applyFont="1" applyFill="1" applyBorder="1"/>
    <xf numFmtId="0" fontId="0" fillId="10" borderId="0" xfId="0" applyFill="1" applyBorder="1" applyAlignment="1">
      <alignment horizontal="center"/>
    </xf>
    <xf numFmtId="0" fontId="0" fillId="10" borderId="0" xfId="0" applyFill="1"/>
    <xf numFmtId="9" fontId="0" fillId="10" borderId="0" xfId="0" applyNumberFormat="1" applyFill="1" applyBorder="1"/>
    <xf numFmtId="0" fontId="9" fillId="12" borderId="3" xfId="0" applyFont="1" applyFill="1" applyBorder="1" applyAlignment="1">
      <alignment horizontal="right"/>
    </xf>
    <xf numFmtId="0" fontId="9" fillId="12" borderId="4" xfId="0" applyFont="1" applyFill="1" applyBorder="1" applyAlignment="1">
      <alignment horizontal="right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6" fontId="0" fillId="0" borderId="0" xfId="0" applyNumberFormat="1" applyFill="1" applyBorder="1" applyAlignment="1"/>
    <xf numFmtId="9" fontId="0" fillId="0" borderId="0" xfId="0" applyNumberFormat="1" applyFill="1" applyBorder="1" applyAlignment="1"/>
    <xf numFmtId="164" fontId="0" fillId="0" borderId="0" xfId="0" applyNumberFormat="1" applyFill="1" applyBorder="1" applyAlignment="1"/>
    <xf numFmtId="0" fontId="10" fillId="12" borderId="4" xfId="0" applyFont="1" applyFill="1" applyBorder="1" applyAlignment="1">
      <alignment horizontal="left"/>
    </xf>
    <xf numFmtId="0" fontId="10" fillId="12" borderId="3" xfId="0" applyFont="1" applyFill="1" applyBorder="1" applyAlignment="1">
      <alignment horizontal="left"/>
    </xf>
    <xf numFmtId="0" fontId="0" fillId="0" borderId="5" xfId="0" applyFill="1" applyBorder="1" applyAlignment="1"/>
    <xf numFmtId="0" fontId="11" fillId="13" borderId="0" xfId="0" applyFont="1" applyFill="1" applyBorder="1" applyAlignment="1">
      <alignment horizontal="left"/>
    </xf>
    <xf numFmtId="0" fontId="12" fillId="13" borderId="5" xfId="0" applyFont="1" applyFill="1" applyBorder="1" applyAlignment="1">
      <alignment horizontal="left"/>
    </xf>
    <xf numFmtId="0" fontId="11" fillId="13" borderId="6" xfId="0" applyFont="1" applyFill="1" applyBorder="1" applyAlignment="1">
      <alignment horizontal="left"/>
    </xf>
    <xf numFmtId="165" fontId="0" fillId="14" borderId="0" xfId="0" applyNumberFormat="1" applyFill="1" applyBorder="1" applyAlignment="1"/>
    <xf numFmtId="6" fontId="0" fillId="14" borderId="0" xfId="0" applyNumberFormat="1" applyFill="1" applyBorder="1" applyAlignment="1"/>
    <xf numFmtId="9" fontId="0" fillId="14" borderId="0" xfId="0" applyNumberFormat="1" applyFill="1" applyBorder="1" applyAlignment="1"/>
    <xf numFmtId="164" fontId="0" fillId="14" borderId="0" xfId="0" applyNumberFormat="1" applyFill="1" applyBorder="1" applyAlignment="1"/>
    <xf numFmtId="0" fontId="3" fillId="0" borderId="0" xfId="0" applyFont="1" applyFill="1" applyBorder="1" applyAlignment="1">
      <alignment vertical="top" wrapText="1"/>
    </xf>
    <xf numFmtId="8" fontId="0" fillId="0" borderId="6" xfId="0" applyNumberFormat="1" applyFill="1" applyBorder="1" applyAlignment="1"/>
    <xf numFmtId="0" fontId="9" fillId="0" borderId="0" xfId="0" applyFont="1" applyFill="1" applyBorder="1" applyAlignment="1">
      <alignment horizontal="right"/>
    </xf>
    <xf numFmtId="6" fontId="0" fillId="0" borderId="0" xfId="0" applyNumberFormat="1" applyFill="1" applyBorder="1"/>
    <xf numFmtId="9" fontId="0" fillId="0" borderId="0" xfId="0" applyNumberFormat="1" applyFill="1" applyBorder="1"/>
    <xf numFmtId="0" fontId="0" fillId="5" borderId="0" xfId="0" applyNumberFormat="1" applyFill="1" applyBorder="1"/>
    <xf numFmtId="0" fontId="0" fillId="0" borderId="0" xfId="0" applyNumberFormat="1" applyFill="1" applyBorder="1" applyAlignment="1"/>
    <xf numFmtId="0" fontId="0" fillId="14" borderId="0" xfId="0" applyNumberFormat="1" applyFill="1" applyBorder="1" applyAlignment="1"/>
    <xf numFmtId="0" fontId="2" fillId="3" borderId="0" xfId="0" applyFont="1" applyFill="1"/>
    <xf numFmtId="0" fontId="1" fillId="4" borderId="0" xfId="0" applyFont="1" applyFill="1" applyAlignment="1">
      <alignment horizontal="left" vertical="center" indent="1"/>
    </xf>
    <xf numFmtId="8" fontId="14" fillId="8" borderId="0" xfId="0" applyNumberFormat="1" applyFont="1" applyFill="1" applyAlignment="1">
      <alignment horizontal="right" vertical="center"/>
    </xf>
    <xf numFmtId="6" fontId="1" fillId="8" borderId="0" xfId="0" applyNumberFormat="1" applyFont="1" applyFill="1" applyAlignment="1">
      <alignment horizontal="right" vertical="center"/>
    </xf>
    <xf numFmtId="8" fontId="0" fillId="8" borderId="0" xfId="0" applyNumberFormat="1" applyFill="1" applyAlignment="1">
      <alignment horizontal="right" vertical="center"/>
    </xf>
    <xf numFmtId="8" fontId="0" fillId="3" borderId="0" xfId="0" applyNumberFormat="1" applyFill="1" applyAlignment="1">
      <alignment horizontal="right" vertical="center"/>
    </xf>
    <xf numFmtId="6" fontId="1" fillId="3" borderId="0" xfId="0" applyNumberFormat="1" applyFont="1" applyFill="1" applyAlignment="1">
      <alignment horizontal="right" vertical="center"/>
    </xf>
    <xf numFmtId="8" fontId="2" fillId="3" borderId="0" xfId="0" applyNumberFormat="1" applyFont="1" applyFill="1" applyAlignment="1">
      <alignment horizontal="right" vertical="center"/>
    </xf>
    <xf numFmtId="8" fontId="1" fillId="3" borderId="0" xfId="0" applyNumberFormat="1" applyFont="1" applyFill="1" applyAlignment="1">
      <alignment horizontal="right" vertical="center"/>
    </xf>
    <xf numFmtId="9" fontId="1" fillId="8" borderId="0" xfId="0" applyNumberFormat="1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8" fontId="0" fillId="4" borderId="0" xfId="0" applyNumberFormat="1" applyFill="1" applyAlignment="1">
      <alignment horizontal="right" vertical="center"/>
    </xf>
    <xf numFmtId="9" fontId="1" fillId="8" borderId="0" xfId="0" applyNumberFormat="1" applyFont="1" applyFill="1" applyAlignment="1">
      <alignment horizontal="right" vertical="center"/>
    </xf>
    <xf numFmtId="9" fontId="1" fillId="3" borderId="0" xfId="0" applyNumberFormat="1" applyFont="1" applyFill="1" applyAlignment="1">
      <alignment horizontal="right" vertical="center"/>
    </xf>
    <xf numFmtId="6" fontId="1" fillId="8" borderId="0" xfId="0" applyNumberFormat="1" applyFont="1" applyFill="1" applyAlignment="1">
      <alignment vertical="center"/>
    </xf>
    <xf numFmtId="8" fontId="0" fillId="8" borderId="0" xfId="0" applyNumberFormat="1" applyFill="1" applyAlignment="1">
      <alignment vertical="center"/>
    </xf>
    <xf numFmtId="8" fontId="1" fillId="8" borderId="0" xfId="0" applyNumberFormat="1" applyFont="1" applyFill="1" applyAlignment="1">
      <alignment vertical="center"/>
    </xf>
    <xf numFmtId="8" fontId="1" fillId="8" borderId="0" xfId="0" applyNumberFormat="1" applyFont="1" applyFill="1" applyAlignment="1">
      <alignment horizontal="right" vertical="center"/>
    </xf>
    <xf numFmtId="0" fontId="9" fillId="12" borderId="4" xfId="0" applyFont="1" applyFill="1" applyBorder="1" applyAlignment="1">
      <alignment horizontal="right" wrapText="1"/>
    </xf>
    <xf numFmtId="0" fontId="8" fillId="9" borderId="0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13" fillId="11" borderId="0" xfId="0" applyFont="1" applyFill="1" applyAlignment="1">
      <alignment horizontal="center" vertical="center" textRotation="90" wrapText="1"/>
    </xf>
    <xf numFmtId="0" fontId="1" fillId="8" borderId="0" xfId="0" applyFont="1" applyFill="1" applyBorder="1" applyAlignment="1">
      <alignment horizontal="left"/>
    </xf>
    <xf numFmtId="4" fontId="1" fillId="8" borderId="0" xfId="0" applyNumberFormat="1" applyFont="1" applyFill="1" applyBorder="1" applyAlignment="1">
      <alignment horizontal="left"/>
    </xf>
    <xf numFmtId="0" fontId="1" fillId="8" borderId="0" xfId="0" applyFont="1" applyFill="1" applyAlignment="1">
      <alignment vertical="center"/>
    </xf>
    <xf numFmtId="0" fontId="1" fillId="7" borderId="0" xfId="0" applyFont="1" applyFill="1" applyBorder="1" applyAlignment="1">
      <alignment horizontal="left" vertical="center" wrapText="1"/>
    </xf>
    <xf numFmtId="0" fontId="2" fillId="5" borderId="7" xfId="0" applyFont="1" applyFill="1" applyBorder="1"/>
    <xf numFmtId="0" fontId="0" fillId="5" borderId="8" xfId="0" applyNumberFormat="1" applyFill="1" applyBorder="1"/>
    <xf numFmtId="0" fontId="2" fillId="5" borderId="9" xfId="0" applyFont="1" applyFill="1" applyBorder="1"/>
    <xf numFmtId="6" fontId="0" fillId="5" borderId="10" xfId="0" applyNumberFormat="1" applyFill="1" applyBorder="1"/>
    <xf numFmtId="9" fontId="0" fillId="5" borderId="10" xfId="0" applyNumberFormat="1" applyFill="1" applyBorder="1"/>
    <xf numFmtId="0" fontId="2" fillId="5" borderId="11" xfId="0" applyFont="1" applyFill="1" applyBorder="1"/>
    <xf numFmtId="6" fontId="0" fillId="5" borderId="12" xfId="0" applyNumberFormat="1" applyFill="1" applyBorder="1"/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9" defaultPivotStyle="PivotStyleLight16"/>
  <colors>
    <mruColors>
      <color rgb="FFBECBA5"/>
      <color rgb="FFA8B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vs Order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'Q4 - Use Data Table'!$J$3:$J$103</c:f>
              <c:numCache>
                <c:formatCode>General</c:formatCode>
                <c:ptCount val="101"/>
                <c:pt idx="0">
                  <c:v>650</c:v>
                </c:pt>
                <c:pt idx="1">
                  <c:v>651</c:v>
                </c:pt>
                <c:pt idx="2">
                  <c:v>652</c:v>
                </c:pt>
                <c:pt idx="3">
                  <c:v>653</c:v>
                </c:pt>
                <c:pt idx="4">
                  <c:v>654</c:v>
                </c:pt>
                <c:pt idx="5">
                  <c:v>655</c:v>
                </c:pt>
                <c:pt idx="6">
                  <c:v>656</c:v>
                </c:pt>
                <c:pt idx="7">
                  <c:v>657</c:v>
                </c:pt>
                <c:pt idx="8">
                  <c:v>658</c:v>
                </c:pt>
                <c:pt idx="9">
                  <c:v>659</c:v>
                </c:pt>
                <c:pt idx="10">
                  <c:v>660</c:v>
                </c:pt>
                <c:pt idx="11">
                  <c:v>661</c:v>
                </c:pt>
                <c:pt idx="12">
                  <c:v>662</c:v>
                </c:pt>
                <c:pt idx="13">
                  <c:v>663</c:v>
                </c:pt>
                <c:pt idx="14">
                  <c:v>664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671</c:v>
                </c:pt>
                <c:pt idx="22">
                  <c:v>672</c:v>
                </c:pt>
                <c:pt idx="23">
                  <c:v>673</c:v>
                </c:pt>
                <c:pt idx="24">
                  <c:v>674</c:v>
                </c:pt>
                <c:pt idx="25">
                  <c:v>675</c:v>
                </c:pt>
                <c:pt idx="26">
                  <c:v>676</c:v>
                </c:pt>
                <c:pt idx="27">
                  <c:v>677</c:v>
                </c:pt>
                <c:pt idx="28">
                  <c:v>678</c:v>
                </c:pt>
                <c:pt idx="29">
                  <c:v>679</c:v>
                </c:pt>
                <c:pt idx="30">
                  <c:v>680</c:v>
                </c:pt>
                <c:pt idx="31">
                  <c:v>681</c:v>
                </c:pt>
                <c:pt idx="32">
                  <c:v>682</c:v>
                </c:pt>
                <c:pt idx="33">
                  <c:v>683</c:v>
                </c:pt>
                <c:pt idx="34">
                  <c:v>684</c:v>
                </c:pt>
                <c:pt idx="35">
                  <c:v>685</c:v>
                </c:pt>
                <c:pt idx="36">
                  <c:v>686</c:v>
                </c:pt>
                <c:pt idx="37">
                  <c:v>687</c:v>
                </c:pt>
                <c:pt idx="38">
                  <c:v>688</c:v>
                </c:pt>
                <c:pt idx="39">
                  <c:v>689</c:v>
                </c:pt>
                <c:pt idx="40">
                  <c:v>690</c:v>
                </c:pt>
                <c:pt idx="41">
                  <c:v>691</c:v>
                </c:pt>
                <c:pt idx="42">
                  <c:v>692</c:v>
                </c:pt>
                <c:pt idx="43">
                  <c:v>693</c:v>
                </c:pt>
                <c:pt idx="44">
                  <c:v>694</c:v>
                </c:pt>
                <c:pt idx="45">
                  <c:v>695</c:v>
                </c:pt>
                <c:pt idx="46">
                  <c:v>696</c:v>
                </c:pt>
                <c:pt idx="47">
                  <c:v>697</c:v>
                </c:pt>
                <c:pt idx="48">
                  <c:v>698</c:v>
                </c:pt>
                <c:pt idx="49">
                  <c:v>699</c:v>
                </c:pt>
                <c:pt idx="50">
                  <c:v>700</c:v>
                </c:pt>
                <c:pt idx="51">
                  <c:v>701</c:v>
                </c:pt>
                <c:pt idx="52">
                  <c:v>702</c:v>
                </c:pt>
                <c:pt idx="53">
                  <c:v>703</c:v>
                </c:pt>
                <c:pt idx="54">
                  <c:v>704</c:v>
                </c:pt>
                <c:pt idx="55">
                  <c:v>705</c:v>
                </c:pt>
                <c:pt idx="56">
                  <c:v>706</c:v>
                </c:pt>
                <c:pt idx="57">
                  <c:v>707</c:v>
                </c:pt>
                <c:pt idx="58">
                  <c:v>708</c:v>
                </c:pt>
                <c:pt idx="59">
                  <c:v>709</c:v>
                </c:pt>
                <c:pt idx="60">
                  <c:v>710</c:v>
                </c:pt>
                <c:pt idx="61">
                  <c:v>711</c:v>
                </c:pt>
                <c:pt idx="62">
                  <c:v>712</c:v>
                </c:pt>
                <c:pt idx="63">
                  <c:v>713</c:v>
                </c:pt>
                <c:pt idx="64">
                  <c:v>714</c:v>
                </c:pt>
                <c:pt idx="65">
                  <c:v>715</c:v>
                </c:pt>
                <c:pt idx="66">
                  <c:v>716</c:v>
                </c:pt>
                <c:pt idx="67">
                  <c:v>717</c:v>
                </c:pt>
                <c:pt idx="68">
                  <c:v>718</c:v>
                </c:pt>
                <c:pt idx="69">
                  <c:v>719</c:v>
                </c:pt>
                <c:pt idx="70">
                  <c:v>720</c:v>
                </c:pt>
                <c:pt idx="71">
                  <c:v>721</c:v>
                </c:pt>
                <c:pt idx="72">
                  <c:v>722</c:v>
                </c:pt>
                <c:pt idx="73">
                  <c:v>723</c:v>
                </c:pt>
                <c:pt idx="74">
                  <c:v>724</c:v>
                </c:pt>
                <c:pt idx="75">
                  <c:v>725</c:v>
                </c:pt>
                <c:pt idx="76">
                  <c:v>726</c:v>
                </c:pt>
                <c:pt idx="77">
                  <c:v>727</c:v>
                </c:pt>
                <c:pt idx="78">
                  <c:v>728</c:v>
                </c:pt>
                <c:pt idx="79">
                  <c:v>729</c:v>
                </c:pt>
                <c:pt idx="80">
                  <c:v>730</c:v>
                </c:pt>
                <c:pt idx="81">
                  <c:v>731</c:v>
                </c:pt>
                <c:pt idx="82">
                  <c:v>732</c:v>
                </c:pt>
                <c:pt idx="83">
                  <c:v>733</c:v>
                </c:pt>
                <c:pt idx="84">
                  <c:v>734</c:v>
                </c:pt>
                <c:pt idx="85">
                  <c:v>735</c:v>
                </c:pt>
                <c:pt idx="86">
                  <c:v>736</c:v>
                </c:pt>
                <c:pt idx="87">
                  <c:v>737</c:v>
                </c:pt>
                <c:pt idx="88">
                  <c:v>738</c:v>
                </c:pt>
                <c:pt idx="89">
                  <c:v>739</c:v>
                </c:pt>
                <c:pt idx="90">
                  <c:v>740</c:v>
                </c:pt>
                <c:pt idx="91">
                  <c:v>741</c:v>
                </c:pt>
                <c:pt idx="92">
                  <c:v>742</c:v>
                </c:pt>
                <c:pt idx="93">
                  <c:v>743</c:v>
                </c:pt>
                <c:pt idx="94">
                  <c:v>744</c:v>
                </c:pt>
                <c:pt idx="95">
                  <c:v>745</c:v>
                </c:pt>
                <c:pt idx="96">
                  <c:v>746</c:v>
                </c:pt>
                <c:pt idx="97">
                  <c:v>747</c:v>
                </c:pt>
                <c:pt idx="98">
                  <c:v>748</c:v>
                </c:pt>
                <c:pt idx="99">
                  <c:v>749</c:v>
                </c:pt>
                <c:pt idx="100">
                  <c:v>750</c:v>
                </c:pt>
              </c:numCache>
            </c:numRef>
          </c:cat>
          <c:val>
            <c:numRef>
              <c:f>'Q4 - Use Data Table'!$K$3:$K$103</c:f>
              <c:numCache>
                <c:formatCode>#,##0.00</c:formatCode>
                <c:ptCount val="101"/>
                <c:pt idx="0">
                  <c:v>9545.1923076923085</c:v>
                </c:pt>
                <c:pt idx="1">
                  <c:v>9544.0195852534562</c:v>
                </c:pt>
                <c:pt idx="2">
                  <c:v>9542.8711656441719</c:v>
                </c:pt>
                <c:pt idx="3">
                  <c:v>9541.7469372128653</c:v>
                </c:pt>
                <c:pt idx="4">
                  <c:v>9540.6467889908272</c:v>
                </c:pt>
                <c:pt idx="5">
                  <c:v>9539.5706106870239</c:v>
                </c:pt>
                <c:pt idx="6">
                  <c:v>9538.5182926829275</c:v>
                </c:pt>
                <c:pt idx="7">
                  <c:v>9537.4897260273974</c:v>
                </c:pt>
                <c:pt idx="8">
                  <c:v>9536.4848024316107</c:v>
                </c:pt>
                <c:pt idx="9">
                  <c:v>9535.5034142640361</c:v>
                </c:pt>
                <c:pt idx="10">
                  <c:v>9534.545454545454</c:v>
                </c:pt>
                <c:pt idx="11">
                  <c:v>9533.6108169440231</c:v>
                </c:pt>
                <c:pt idx="12">
                  <c:v>9532.6993957703926</c:v>
                </c:pt>
                <c:pt idx="13">
                  <c:v>9531.8110859728513</c:v>
                </c:pt>
                <c:pt idx="14">
                  <c:v>9530.9457831325308</c:v>
                </c:pt>
                <c:pt idx="15">
                  <c:v>9530.1033834586469</c:v>
                </c:pt>
                <c:pt idx="16">
                  <c:v>9529.2837837837833</c:v>
                </c:pt>
                <c:pt idx="17">
                  <c:v>9528.4868815592199</c:v>
                </c:pt>
                <c:pt idx="18">
                  <c:v>9527.7125748502986</c:v>
                </c:pt>
                <c:pt idx="19">
                  <c:v>9526.960762331837</c:v>
                </c:pt>
                <c:pt idx="20">
                  <c:v>9526.2313432835836</c:v>
                </c:pt>
                <c:pt idx="21">
                  <c:v>9525.5242175856929</c:v>
                </c:pt>
                <c:pt idx="22">
                  <c:v>9524.8392857142862</c:v>
                </c:pt>
                <c:pt idx="23">
                  <c:v>9524.1764487369983</c:v>
                </c:pt>
                <c:pt idx="24">
                  <c:v>9523.5356083086044</c:v>
                </c:pt>
                <c:pt idx="25">
                  <c:v>9522.9166666666661</c:v>
                </c:pt>
                <c:pt idx="26">
                  <c:v>9522.3195266272196</c:v>
                </c:pt>
                <c:pt idx="27">
                  <c:v>9521.7440915805018</c:v>
                </c:pt>
                <c:pt idx="28">
                  <c:v>9521.1902654867263</c:v>
                </c:pt>
                <c:pt idx="29">
                  <c:v>9520.6579528718703</c:v>
                </c:pt>
                <c:pt idx="30">
                  <c:v>9520.1470588235279</c:v>
                </c:pt>
                <c:pt idx="31">
                  <c:v>9519.6574889867843</c:v>
                </c:pt>
                <c:pt idx="32">
                  <c:v>9519.1891495601176</c:v>
                </c:pt>
                <c:pt idx="33">
                  <c:v>9518.7419472913607</c:v>
                </c:pt>
                <c:pt idx="34">
                  <c:v>9518.3157894736833</c:v>
                </c:pt>
                <c:pt idx="35">
                  <c:v>9517.9105839416061</c:v>
                </c:pt>
                <c:pt idx="36">
                  <c:v>9517.5262390670559</c:v>
                </c:pt>
                <c:pt idx="37">
                  <c:v>9517.1626637554582</c:v>
                </c:pt>
                <c:pt idx="38">
                  <c:v>9516.8197674418607</c:v>
                </c:pt>
                <c:pt idx="39">
                  <c:v>9516.4974600870828</c:v>
                </c:pt>
                <c:pt idx="40">
                  <c:v>9516.1956521739121</c:v>
                </c:pt>
                <c:pt idx="41">
                  <c:v>9515.9142547033298</c:v>
                </c:pt>
                <c:pt idx="42">
                  <c:v>9515.653179190751</c:v>
                </c:pt>
                <c:pt idx="43">
                  <c:v>9515.4123376623374</c:v>
                </c:pt>
                <c:pt idx="44">
                  <c:v>9515.191642651298</c:v>
                </c:pt>
                <c:pt idx="45">
                  <c:v>9514.991007194245</c:v>
                </c:pt>
                <c:pt idx="46">
                  <c:v>9514.810344827587</c:v>
                </c:pt>
                <c:pt idx="47">
                  <c:v>9514.6495695839312</c:v>
                </c:pt>
                <c:pt idx="48">
                  <c:v>9514.50859598854</c:v>
                </c:pt>
                <c:pt idx="49">
                  <c:v>9514.3873390557947</c:v>
                </c:pt>
                <c:pt idx="50">
                  <c:v>9514.2857142857138</c:v>
                </c:pt>
                <c:pt idx="51">
                  <c:v>9514.2036376604847</c:v>
                </c:pt>
                <c:pt idx="52">
                  <c:v>9514.1410256410254</c:v>
                </c:pt>
                <c:pt idx="53">
                  <c:v>9514.0977951635832</c:v>
                </c:pt>
                <c:pt idx="54">
                  <c:v>9514.073863636364</c:v>
                </c:pt>
                <c:pt idx="55">
                  <c:v>9514.0691489361707</c:v>
                </c:pt>
                <c:pt idx="56">
                  <c:v>9514.0835694050984</c:v>
                </c:pt>
                <c:pt idx="57">
                  <c:v>9514.1170438472418</c:v>
                </c:pt>
                <c:pt idx="58">
                  <c:v>9514.1694915254229</c:v>
                </c:pt>
                <c:pt idx="59">
                  <c:v>9514.2408321579678</c:v>
                </c:pt>
                <c:pt idx="60">
                  <c:v>9514.3309859154942</c:v>
                </c:pt>
                <c:pt idx="61">
                  <c:v>9514.4398734177212</c:v>
                </c:pt>
                <c:pt idx="62">
                  <c:v>9514.5674157303365</c:v>
                </c:pt>
                <c:pt idx="63">
                  <c:v>9514.7135343618502</c:v>
                </c:pt>
                <c:pt idx="64">
                  <c:v>9514.8781512605055</c:v>
                </c:pt>
                <c:pt idx="65">
                  <c:v>9515.0611888111889</c:v>
                </c:pt>
                <c:pt idx="66">
                  <c:v>9515.2625698324009</c:v>
                </c:pt>
                <c:pt idx="67">
                  <c:v>9515.4822175732224</c:v>
                </c:pt>
                <c:pt idx="68">
                  <c:v>9515.720055710306</c:v>
                </c:pt>
                <c:pt idx="69">
                  <c:v>9515.9760083449237</c:v>
                </c:pt>
                <c:pt idx="70">
                  <c:v>9516.25</c:v>
                </c:pt>
                <c:pt idx="71">
                  <c:v>9516.5419556171983</c:v>
                </c:pt>
                <c:pt idx="72">
                  <c:v>9516.8518005540172</c:v>
                </c:pt>
                <c:pt idx="73">
                  <c:v>9517.1794605809118</c:v>
                </c:pt>
                <c:pt idx="74">
                  <c:v>9517.5248618784535</c:v>
                </c:pt>
                <c:pt idx="75">
                  <c:v>9517.8879310344819</c:v>
                </c:pt>
                <c:pt idx="76">
                  <c:v>9518.2685950413215</c:v>
                </c:pt>
                <c:pt idx="77">
                  <c:v>9518.6667812929845</c:v>
                </c:pt>
                <c:pt idx="78">
                  <c:v>9519.0824175824164</c:v>
                </c:pt>
                <c:pt idx="79">
                  <c:v>9519.5154320987658</c:v>
                </c:pt>
                <c:pt idx="80">
                  <c:v>9519.965753424658</c:v>
                </c:pt>
                <c:pt idx="81">
                  <c:v>9520.4333105335154</c:v>
                </c:pt>
                <c:pt idx="82">
                  <c:v>9520.9180327868853</c:v>
                </c:pt>
                <c:pt idx="83">
                  <c:v>9521.4198499317863</c:v>
                </c:pt>
                <c:pt idx="84">
                  <c:v>9521.9386920980942</c:v>
                </c:pt>
                <c:pt idx="85">
                  <c:v>9522.4744897959172</c:v>
                </c:pt>
                <c:pt idx="86">
                  <c:v>9523.027173913044</c:v>
                </c:pt>
                <c:pt idx="87">
                  <c:v>9523.596675712346</c:v>
                </c:pt>
                <c:pt idx="88">
                  <c:v>9524.1829268292677</c:v>
                </c:pt>
                <c:pt idx="89">
                  <c:v>9524.7858592692828</c:v>
                </c:pt>
                <c:pt idx="90">
                  <c:v>9525.4054054054068</c:v>
                </c:pt>
                <c:pt idx="91">
                  <c:v>9526.0414979757079</c:v>
                </c:pt>
                <c:pt idx="92">
                  <c:v>9526.6940700808627</c:v>
                </c:pt>
                <c:pt idx="93">
                  <c:v>9527.3630551816968</c:v>
                </c:pt>
                <c:pt idx="94">
                  <c:v>9528.0483870967746</c:v>
                </c:pt>
                <c:pt idx="95">
                  <c:v>9528.75</c:v>
                </c:pt>
                <c:pt idx="96">
                  <c:v>9529.4678284182301</c:v>
                </c:pt>
                <c:pt idx="97">
                  <c:v>9530.2018072289156</c:v>
                </c:pt>
                <c:pt idx="98">
                  <c:v>9530.951871657755</c:v>
                </c:pt>
                <c:pt idx="99">
                  <c:v>9531.7179572763671</c:v>
                </c:pt>
                <c:pt idx="100">
                  <c:v>9532.5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3-4A59-916A-D51515762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199904"/>
        <c:axId val="1628475952"/>
      </c:lineChart>
      <c:catAx>
        <c:axId val="163219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75952"/>
        <c:crosses val="autoZero"/>
        <c:auto val="1"/>
        <c:lblAlgn val="ctr"/>
        <c:lblOffset val="100"/>
        <c:noMultiLvlLbl val="0"/>
      </c:catAx>
      <c:valAx>
        <c:axId val="16284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75</xdr:row>
      <xdr:rowOff>0</xdr:rowOff>
    </xdr:from>
    <xdr:to>
      <xdr:col>9</xdr:col>
      <xdr:colOff>461010</xdr:colOff>
      <xdr:row>107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E302B6-30E1-4318-89CA-5C4BF5F70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162</xdr:row>
      <xdr:rowOff>0</xdr:rowOff>
    </xdr:from>
    <xdr:to>
      <xdr:col>4</xdr:col>
      <xdr:colOff>326545</xdr:colOff>
      <xdr:row>186</xdr:row>
      <xdr:rowOff>40236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13DDD9-2647-4494-8EF5-17F7010CD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7308175"/>
          <a:ext cx="3422170" cy="3812136"/>
        </a:xfrm>
        <a:prstGeom prst="rect">
          <a:avLst/>
        </a:prstGeom>
      </xdr:spPr>
    </xdr:pic>
    <xdr:clientData/>
  </xdr:twoCellAnchor>
  <xdr:twoCellAnchor editAs="oneCell">
    <xdr:from>
      <xdr:col>8</xdr:col>
      <xdr:colOff>33339</xdr:colOff>
      <xdr:row>111</xdr:row>
      <xdr:rowOff>28576</xdr:rowOff>
    </xdr:from>
    <xdr:to>
      <xdr:col>13</xdr:col>
      <xdr:colOff>884899</xdr:colOff>
      <xdr:row>134</xdr:row>
      <xdr:rowOff>61912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B407B36-F62C-4E02-9A43-4C99B0848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00902" y="17673639"/>
          <a:ext cx="5447372" cy="3648074"/>
        </a:xfrm>
        <a:prstGeom prst="rect">
          <a:avLst/>
        </a:prstGeom>
        <a:ln w="28575">
          <a:solidFill>
            <a:srgbClr val="A8B985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05"/>
  <sheetViews>
    <sheetView tabSelected="1" topLeftCell="A167" zoomScale="80" zoomScaleNormal="85" workbookViewId="0">
      <selection activeCell="A56" sqref="A56:XFD56"/>
    </sheetView>
  </sheetViews>
  <sheetFormatPr defaultRowHeight="12.3" x14ac:dyDescent="0.4"/>
  <cols>
    <col min="2" max="2" width="22.88671875" customWidth="1"/>
    <col min="3" max="3" width="10.1640625" customWidth="1"/>
    <col min="4" max="4" width="12.0546875" customWidth="1"/>
    <col min="5" max="5" width="13.88671875" customWidth="1"/>
    <col min="6" max="6" width="11.6640625" customWidth="1"/>
    <col min="7" max="7" width="11.5" customWidth="1"/>
    <col min="8" max="14" width="13.38671875" customWidth="1"/>
    <col min="15" max="15" width="14.5546875" customWidth="1"/>
  </cols>
  <sheetData>
    <row r="1" spans="1:7" s="40" customFormat="1" ht="20.100000000000001" x14ac:dyDescent="0.7">
      <c r="A1" s="41" t="s">
        <v>114</v>
      </c>
      <c r="B1" s="39"/>
    </row>
    <row r="2" spans="1:7" s="40" customFormat="1" ht="15" x14ac:dyDescent="0.5">
      <c r="A2" s="37" t="s">
        <v>33</v>
      </c>
      <c r="B2" s="39"/>
    </row>
    <row r="5" spans="1:7" x14ac:dyDescent="0.4">
      <c r="A5" s="1" t="s">
        <v>2</v>
      </c>
    </row>
    <row r="6" spans="1:7" x14ac:dyDescent="0.4">
      <c r="B6" s="1"/>
    </row>
    <row r="7" spans="1:7" x14ac:dyDescent="0.4">
      <c r="B7" s="2" t="s">
        <v>6</v>
      </c>
    </row>
    <row r="8" spans="1:7" ht="12.6" thickBot="1" x14ac:dyDescent="0.45"/>
    <row r="9" spans="1:7" ht="12.6" thickBot="1" x14ac:dyDescent="0.45">
      <c r="B9" s="119" t="s">
        <v>3</v>
      </c>
      <c r="C9" s="120">
        <v>14900</v>
      </c>
      <c r="D9" s="2"/>
      <c r="G9" s="2"/>
    </row>
    <row r="10" spans="1:7" ht="12.6" thickBot="1" x14ac:dyDescent="0.45">
      <c r="B10" s="124" t="s">
        <v>10</v>
      </c>
      <c r="C10" s="125">
        <v>75</v>
      </c>
    </row>
    <row r="11" spans="1:7" ht="12.6" thickBot="1" x14ac:dyDescent="0.45">
      <c r="B11" s="121" t="s">
        <v>11</v>
      </c>
      <c r="C11" s="123">
        <v>0.18</v>
      </c>
    </row>
    <row r="12" spans="1:7" ht="12.6" thickBot="1" x14ac:dyDescent="0.45">
      <c r="B12" s="121" t="s">
        <v>4</v>
      </c>
      <c r="C12" s="122">
        <v>225</v>
      </c>
    </row>
    <row r="14" spans="1:7" x14ac:dyDescent="0.4">
      <c r="B14" s="2" t="s">
        <v>111</v>
      </c>
      <c r="D14" s="2"/>
      <c r="G14" s="2"/>
    </row>
    <row r="15" spans="1:7" x14ac:dyDescent="0.4">
      <c r="B15" s="2" t="s">
        <v>112</v>
      </c>
    </row>
    <row r="19" spans="1:3" x14ac:dyDescent="0.4">
      <c r="A19" s="1" t="s">
        <v>0</v>
      </c>
    </row>
    <row r="21" spans="1:3" x14ac:dyDescent="0.4">
      <c r="B21" s="1" t="s">
        <v>30</v>
      </c>
    </row>
    <row r="22" spans="1:3" x14ac:dyDescent="0.4">
      <c r="B22" s="10" t="s">
        <v>3</v>
      </c>
      <c r="C22" s="1" t="s">
        <v>15</v>
      </c>
    </row>
    <row r="23" spans="1:3" x14ac:dyDescent="0.4">
      <c r="B23" s="10" t="s">
        <v>10</v>
      </c>
      <c r="C23" s="1" t="s">
        <v>7</v>
      </c>
    </row>
    <row r="24" spans="1:3" x14ac:dyDescent="0.4">
      <c r="B24" s="10" t="s">
        <v>11</v>
      </c>
      <c r="C24" s="1" t="s">
        <v>13</v>
      </c>
    </row>
    <row r="25" spans="1:3" x14ac:dyDescent="0.4">
      <c r="B25" s="10" t="s">
        <v>4</v>
      </c>
      <c r="C25" s="1" t="s">
        <v>12</v>
      </c>
    </row>
    <row r="26" spans="1:3" x14ac:dyDescent="0.4">
      <c r="B26" s="11" t="s">
        <v>14</v>
      </c>
      <c r="C26" s="1" t="s">
        <v>19</v>
      </c>
    </row>
    <row r="27" spans="1:3" x14ac:dyDescent="0.4">
      <c r="C27" s="1"/>
    </row>
    <row r="28" spans="1:3" x14ac:dyDescent="0.4">
      <c r="B28" s="1" t="s">
        <v>31</v>
      </c>
      <c r="C28" s="1"/>
    </row>
    <row r="29" spans="1:3" x14ac:dyDescent="0.4">
      <c r="B29" s="7" t="s">
        <v>17</v>
      </c>
      <c r="C29" s="36" t="s">
        <v>20</v>
      </c>
    </row>
    <row r="30" spans="1:3" x14ac:dyDescent="0.4">
      <c r="B30" s="7" t="s">
        <v>16</v>
      </c>
      <c r="C30" s="36" t="s">
        <v>21</v>
      </c>
    </row>
    <row r="31" spans="1:3" x14ac:dyDescent="0.4">
      <c r="B31" s="7" t="s">
        <v>18</v>
      </c>
      <c r="C31" s="36" t="s">
        <v>22</v>
      </c>
    </row>
    <row r="32" spans="1:3" x14ac:dyDescent="0.4">
      <c r="B32" s="7" t="s">
        <v>28</v>
      </c>
      <c r="C32" s="9" t="s">
        <v>40</v>
      </c>
    </row>
    <row r="34" spans="1:6" x14ac:dyDescent="0.4">
      <c r="B34" s="2" t="s">
        <v>29</v>
      </c>
    </row>
    <row r="35" spans="1:6" x14ac:dyDescent="0.4">
      <c r="B35" s="2" t="s">
        <v>23</v>
      </c>
    </row>
    <row r="36" spans="1:6" x14ac:dyDescent="0.4">
      <c r="B36" s="7" t="s">
        <v>24</v>
      </c>
      <c r="C36" s="36" t="s">
        <v>25</v>
      </c>
    </row>
    <row r="37" spans="1:6" x14ac:dyDescent="0.4">
      <c r="B37" s="7" t="s">
        <v>26</v>
      </c>
      <c r="C37" s="1" t="s">
        <v>27</v>
      </c>
    </row>
    <row r="40" spans="1:6" x14ac:dyDescent="0.4">
      <c r="B40" s="1"/>
    </row>
    <row r="41" spans="1:6" x14ac:dyDescent="0.4">
      <c r="A41" s="1" t="s">
        <v>110</v>
      </c>
    </row>
    <row r="42" spans="1:6" x14ac:dyDescent="0.4">
      <c r="B42" s="1"/>
    </row>
    <row r="43" spans="1:6" x14ac:dyDescent="0.4">
      <c r="B43" s="33" t="s">
        <v>32</v>
      </c>
      <c r="C43" s="34"/>
      <c r="D43" s="34"/>
      <c r="E43" s="3"/>
    </row>
    <row r="44" spans="1:6" x14ac:dyDescent="0.4">
      <c r="B44" s="27" t="s">
        <v>5</v>
      </c>
      <c r="C44" s="26"/>
      <c r="D44" s="90">
        <v>14900</v>
      </c>
      <c r="F44" s="3"/>
    </row>
    <row r="45" spans="1:6" x14ac:dyDescent="0.4">
      <c r="B45" s="27" t="s">
        <v>39</v>
      </c>
      <c r="C45" s="26"/>
      <c r="D45" s="28">
        <v>75</v>
      </c>
      <c r="F45" s="3"/>
    </row>
    <row r="46" spans="1:6" x14ac:dyDescent="0.4">
      <c r="B46" s="27" t="s">
        <v>9</v>
      </c>
      <c r="C46" s="26"/>
      <c r="D46" s="29">
        <v>0.18</v>
      </c>
      <c r="F46" s="3"/>
    </row>
    <row r="47" spans="1:6" x14ac:dyDescent="0.4">
      <c r="B47" s="30" t="s">
        <v>8</v>
      </c>
      <c r="C47" s="31"/>
      <c r="D47" s="32">
        <v>225</v>
      </c>
      <c r="F47" s="3"/>
    </row>
    <row r="48" spans="1:6" x14ac:dyDescent="0.4">
      <c r="B48" s="12"/>
      <c r="C48" s="14"/>
      <c r="D48" s="8"/>
      <c r="F48" s="3"/>
    </row>
    <row r="49" spans="1:15" x14ac:dyDescent="0.4">
      <c r="B49" s="23" t="s">
        <v>34</v>
      </c>
      <c r="C49" s="24"/>
      <c r="D49" s="25"/>
      <c r="F49" s="3"/>
    </row>
    <row r="50" spans="1:15" ht="12.75" customHeight="1" x14ac:dyDescent="0.4">
      <c r="B50" s="18" t="s">
        <v>41</v>
      </c>
      <c r="C50" s="19"/>
      <c r="D50" s="20">
        <v>704</v>
      </c>
      <c r="F50" s="3"/>
    </row>
    <row r="51" spans="1:15" x14ac:dyDescent="0.4">
      <c r="B51" s="18" t="s">
        <v>35</v>
      </c>
      <c r="C51" s="19"/>
      <c r="D51" s="21">
        <f>D50/2</f>
        <v>352</v>
      </c>
    </row>
    <row r="52" spans="1:15" x14ac:dyDescent="0.4">
      <c r="B52" s="18" t="s">
        <v>36</v>
      </c>
      <c r="C52" s="19"/>
      <c r="D52" s="22">
        <f>D45*D46*D51</f>
        <v>4752</v>
      </c>
    </row>
    <row r="53" spans="1:15" x14ac:dyDescent="0.4">
      <c r="B53" s="18" t="s">
        <v>37</v>
      </c>
      <c r="C53" s="19"/>
      <c r="D53" s="22">
        <f>D47*(D44/D50)</f>
        <v>4762.0738636363631</v>
      </c>
    </row>
    <row r="54" spans="1:15" x14ac:dyDescent="0.4">
      <c r="B54" s="18" t="s">
        <v>38</v>
      </c>
      <c r="C54" s="19"/>
      <c r="D54" s="35">
        <f>D52+D53</f>
        <v>9514.073863636364</v>
      </c>
    </row>
    <row r="55" spans="1:15" x14ac:dyDescent="0.4">
      <c r="B55" s="13"/>
      <c r="C55" s="3"/>
      <c r="D55" s="3"/>
      <c r="E55" s="15"/>
    </row>
    <row r="56" spans="1:15" x14ac:dyDescent="0.4">
      <c r="A56" s="1" t="s">
        <v>1</v>
      </c>
      <c r="L56" s="5"/>
      <c r="M56" s="5"/>
      <c r="N56" s="5"/>
      <c r="O56" s="5"/>
    </row>
    <row r="57" spans="1:15" x14ac:dyDescent="0.4">
      <c r="L57" s="5"/>
      <c r="M57" s="5"/>
      <c r="N57" s="5"/>
      <c r="O57" s="5"/>
    </row>
    <row r="58" spans="1:15" x14ac:dyDescent="0.4">
      <c r="B58" s="2" t="s">
        <v>43</v>
      </c>
      <c r="L58" s="5"/>
      <c r="M58" s="5"/>
      <c r="N58" s="5"/>
      <c r="O58" s="5"/>
    </row>
    <row r="59" spans="1:15" x14ac:dyDescent="0.4">
      <c r="B59" s="44" t="s">
        <v>44</v>
      </c>
      <c r="C59" s="45"/>
      <c r="D59" s="45"/>
      <c r="E59" s="45"/>
      <c r="F59" s="45"/>
      <c r="G59" s="45"/>
      <c r="H59" s="45"/>
      <c r="I59" s="45"/>
      <c r="J59" s="45"/>
      <c r="K59" s="45"/>
      <c r="L59" s="5"/>
      <c r="M59" s="5"/>
      <c r="N59" s="5"/>
      <c r="O59" s="5"/>
    </row>
    <row r="60" spans="1:15" x14ac:dyDescent="0.4">
      <c r="L60" s="5"/>
      <c r="M60" s="5"/>
      <c r="N60" s="5"/>
      <c r="O60" s="5"/>
    </row>
    <row r="61" spans="1:15" ht="36.9" x14ac:dyDescent="0.4">
      <c r="B61" s="118" t="s">
        <v>42</v>
      </c>
      <c r="C61" s="118" t="s">
        <v>36</v>
      </c>
      <c r="D61" s="118" t="s">
        <v>37</v>
      </c>
      <c r="E61" s="118" t="s">
        <v>38</v>
      </c>
      <c r="L61" s="5"/>
      <c r="M61" s="5"/>
      <c r="N61" s="5"/>
      <c r="O61" s="5"/>
    </row>
    <row r="62" spans="1:15" x14ac:dyDescent="0.4">
      <c r="B62" s="50">
        <v>650</v>
      </c>
      <c r="C62" s="51">
        <f>(Sheet1!$D$45*Sheet1!$D$46)*(B62/2)</f>
        <v>4387.5</v>
      </c>
      <c r="D62" s="51">
        <f>Sheet1!$D$47*(Sheet1!$D$44/B62)</f>
        <v>5157.6923076923076</v>
      </c>
      <c r="E62" s="51">
        <f>C62+D62</f>
        <v>9545.1923076923085</v>
      </c>
      <c r="L62" s="5"/>
      <c r="M62" s="5"/>
      <c r="N62" s="5"/>
      <c r="O62" s="5"/>
    </row>
    <row r="63" spans="1:15" x14ac:dyDescent="0.4">
      <c r="B63" s="50">
        <f>B62+1</f>
        <v>651</v>
      </c>
      <c r="C63" s="51">
        <f>(Sheet1!$D$45*Sheet1!$D$46)*(B63/2)</f>
        <v>4394.25</v>
      </c>
      <c r="D63" s="51">
        <f>Sheet1!$D$47*(Sheet1!$D$44/B63)</f>
        <v>5149.7695852534562</v>
      </c>
      <c r="E63" s="51">
        <f t="shared" ref="E63" si="0">C63+D63</f>
        <v>9544.0195852534562</v>
      </c>
      <c r="L63" s="5"/>
      <c r="M63" s="5"/>
      <c r="N63" s="5"/>
      <c r="O63" s="5"/>
    </row>
    <row r="64" spans="1:15" x14ac:dyDescent="0.4">
      <c r="B64" s="115" t="s">
        <v>113</v>
      </c>
      <c r="C64" s="116" t="s">
        <v>113</v>
      </c>
      <c r="D64" s="116" t="s">
        <v>113</v>
      </c>
      <c r="E64" s="116" t="s">
        <v>113</v>
      </c>
      <c r="L64" s="5"/>
      <c r="M64" s="5"/>
      <c r="N64" s="5"/>
      <c r="O64" s="5"/>
    </row>
    <row r="65" spans="1:15" x14ac:dyDescent="0.4">
      <c r="B65" s="50">
        <f>'Q4 - Use Data Table'!B55+1</f>
        <v>703</v>
      </c>
      <c r="C65" s="51">
        <f>(Sheet1!$D$45*Sheet1!$D$46)*(B65/2)</f>
        <v>4745.25</v>
      </c>
      <c r="D65" s="51">
        <f>Sheet1!$D$47*(Sheet1!$D$44/B65)</f>
        <v>4768.8477951635841</v>
      </c>
      <c r="E65" s="51">
        <f>C65+D65</f>
        <v>9514.0977951635832</v>
      </c>
      <c r="L65" s="5"/>
      <c r="M65" s="5"/>
      <c r="N65" s="5"/>
      <c r="O65" s="5"/>
    </row>
    <row r="66" spans="1:15" x14ac:dyDescent="0.4">
      <c r="B66" s="48">
        <f>B65+1</f>
        <v>704</v>
      </c>
      <c r="C66" s="49">
        <f>(Sheet1!$D$45*Sheet1!$D$46)*(B66/2)</f>
        <v>4752</v>
      </c>
      <c r="D66" s="49">
        <f>Sheet1!$D$47*(Sheet1!$D$44/B66)</f>
        <v>4762.0738636363631</v>
      </c>
      <c r="E66" s="49">
        <f>C66+D66</f>
        <v>9514.073863636364</v>
      </c>
      <c r="L66" s="5"/>
      <c r="M66" s="5"/>
      <c r="N66" s="5"/>
      <c r="O66" s="5"/>
    </row>
    <row r="67" spans="1:15" x14ac:dyDescent="0.4">
      <c r="B67" s="48">
        <f>B66+1</f>
        <v>705</v>
      </c>
      <c r="C67" s="49">
        <f>(Sheet1!$D$45*Sheet1!$D$46)*(B67/2)</f>
        <v>4758.75</v>
      </c>
      <c r="D67" s="49">
        <f>Sheet1!$D$47*(Sheet1!$D$44/B67)</f>
        <v>4755.3191489361707</v>
      </c>
      <c r="E67" s="49">
        <f>C67+D67</f>
        <v>9514.0691489361707</v>
      </c>
      <c r="L67" s="5"/>
      <c r="M67" s="5"/>
      <c r="N67" s="5"/>
      <c r="O67" s="5"/>
    </row>
    <row r="68" spans="1:15" x14ac:dyDescent="0.4">
      <c r="B68" s="50">
        <f>B67+1</f>
        <v>706</v>
      </c>
      <c r="C68" s="51">
        <f>(Sheet1!$D$45*Sheet1!$D$46)*(B68/2)</f>
        <v>4765.5</v>
      </c>
      <c r="D68" s="51">
        <f>Sheet1!$D$47*(Sheet1!$D$44/B68)</f>
        <v>4748.5835694050993</v>
      </c>
      <c r="E68" s="51">
        <f>C68+D68</f>
        <v>9514.0835694050984</v>
      </c>
      <c r="L68" s="5"/>
      <c r="M68" s="5"/>
      <c r="N68" s="5"/>
      <c r="O68" s="5"/>
    </row>
    <row r="69" spans="1:15" x14ac:dyDescent="0.4">
      <c r="B69" s="117" t="s">
        <v>113</v>
      </c>
      <c r="C69" s="117" t="s">
        <v>113</v>
      </c>
      <c r="D69" s="117" t="s">
        <v>113</v>
      </c>
      <c r="E69" s="117" t="s">
        <v>113</v>
      </c>
      <c r="L69" s="5"/>
      <c r="M69" s="5"/>
      <c r="N69" s="5"/>
      <c r="O69" s="5"/>
    </row>
    <row r="70" spans="1:15" x14ac:dyDescent="0.4">
      <c r="B70" s="50">
        <v>750</v>
      </c>
      <c r="C70" s="51">
        <f>(Sheet1!$D$45*Sheet1!$D$46)*(B70/2)</f>
        <v>5062.5</v>
      </c>
      <c r="D70" s="51">
        <f>Sheet1!$D$47*(Sheet1!$D$44/B70)</f>
        <v>4470</v>
      </c>
      <c r="E70" s="51">
        <f>C70+D70</f>
        <v>9532.5</v>
      </c>
      <c r="L70" s="5"/>
      <c r="M70" s="5"/>
      <c r="N70" s="5"/>
      <c r="O70" s="5"/>
    </row>
    <row r="71" spans="1:15" x14ac:dyDescent="0.4">
      <c r="L71" s="5"/>
      <c r="M71" s="5"/>
      <c r="N71" s="5"/>
      <c r="O71" s="5"/>
    </row>
    <row r="72" spans="1:15" x14ac:dyDescent="0.4">
      <c r="L72" s="5"/>
      <c r="M72" s="5"/>
      <c r="N72" s="5"/>
      <c r="O72" s="5"/>
    </row>
    <row r="73" spans="1:15" x14ac:dyDescent="0.4">
      <c r="L73" s="5"/>
      <c r="M73" s="5"/>
      <c r="N73" s="5"/>
      <c r="O73" s="5"/>
    </row>
    <row r="74" spans="1:15" x14ac:dyDescent="0.4">
      <c r="A74" s="1" t="s">
        <v>45</v>
      </c>
      <c r="L74" s="5"/>
      <c r="M74" s="5"/>
      <c r="N74" s="5"/>
      <c r="O74" s="5"/>
    </row>
    <row r="75" spans="1:15" x14ac:dyDescent="0.4">
      <c r="L75" s="5"/>
      <c r="M75" s="5"/>
      <c r="N75" s="5"/>
      <c r="O75" s="5"/>
    </row>
    <row r="76" spans="1:15" x14ac:dyDescent="0.4">
      <c r="L76" s="5"/>
      <c r="M76" s="5"/>
      <c r="N76" s="5"/>
      <c r="O76" s="5"/>
    </row>
    <row r="77" spans="1:15" x14ac:dyDescent="0.4">
      <c r="L77" s="5"/>
      <c r="M77" s="5"/>
      <c r="N77" s="5"/>
      <c r="O77" s="5"/>
    </row>
    <row r="78" spans="1:15" x14ac:dyDescent="0.4">
      <c r="L78" s="5"/>
      <c r="M78" s="5"/>
      <c r="N78" s="5"/>
      <c r="O78" s="5"/>
    </row>
    <row r="79" spans="1:15" x14ac:dyDescent="0.4">
      <c r="L79" s="5"/>
      <c r="M79" s="5"/>
      <c r="N79" s="5"/>
      <c r="O79" s="5"/>
    </row>
    <row r="80" spans="1:15" x14ac:dyDescent="0.4">
      <c r="L80" s="5"/>
      <c r="M80" s="5"/>
      <c r="N80" s="5"/>
      <c r="O80" s="5"/>
    </row>
    <row r="81" spans="12:15" x14ac:dyDescent="0.4">
      <c r="L81" s="5"/>
      <c r="M81" s="5"/>
      <c r="N81" s="5"/>
      <c r="O81" s="5"/>
    </row>
    <row r="82" spans="12:15" x14ac:dyDescent="0.4">
      <c r="L82" s="5"/>
      <c r="M82" s="5"/>
      <c r="N82" s="5"/>
      <c r="O82" s="5"/>
    </row>
    <row r="83" spans="12:15" x14ac:dyDescent="0.4">
      <c r="L83" s="5"/>
      <c r="M83" s="5"/>
      <c r="N83" s="5"/>
      <c r="O83" s="5"/>
    </row>
    <row r="84" spans="12:15" x14ac:dyDescent="0.4">
      <c r="L84" s="5"/>
      <c r="M84" s="5"/>
      <c r="N84" s="5"/>
      <c r="O84" s="5"/>
    </row>
    <row r="85" spans="12:15" x14ac:dyDescent="0.4">
      <c r="L85" s="5"/>
      <c r="M85" s="5"/>
      <c r="N85" s="5"/>
      <c r="O85" s="5"/>
    </row>
    <row r="86" spans="12:15" x14ac:dyDescent="0.4">
      <c r="L86" s="5"/>
      <c r="M86" s="5"/>
      <c r="N86" s="5"/>
      <c r="O86" s="5"/>
    </row>
    <row r="87" spans="12:15" x14ac:dyDescent="0.4">
      <c r="L87" s="5"/>
      <c r="M87" s="5"/>
      <c r="N87" s="5"/>
      <c r="O87" s="5"/>
    </row>
    <row r="88" spans="12:15" x14ac:dyDescent="0.4">
      <c r="L88" s="5"/>
      <c r="M88" s="5"/>
      <c r="N88" s="5"/>
      <c r="O88" s="5"/>
    </row>
    <row r="89" spans="12:15" x14ac:dyDescent="0.4">
      <c r="L89" s="5"/>
      <c r="M89" s="5"/>
      <c r="N89" s="5"/>
      <c r="O89" s="5"/>
    </row>
    <row r="90" spans="12:15" x14ac:dyDescent="0.4">
      <c r="L90" s="5"/>
      <c r="M90" s="5"/>
      <c r="N90" s="5"/>
      <c r="O90" s="5"/>
    </row>
    <row r="91" spans="12:15" x14ac:dyDescent="0.4">
      <c r="L91" s="5"/>
      <c r="M91" s="5"/>
      <c r="N91" s="5"/>
      <c r="O91" s="5"/>
    </row>
    <row r="92" spans="12:15" x14ac:dyDescent="0.4">
      <c r="L92" s="5"/>
      <c r="M92" s="5"/>
      <c r="N92" s="5"/>
      <c r="O92" s="5"/>
    </row>
    <row r="93" spans="12:15" x14ac:dyDescent="0.4">
      <c r="L93" s="5"/>
      <c r="M93" s="5"/>
      <c r="N93" s="5"/>
      <c r="O93" s="5"/>
    </row>
    <row r="94" spans="12:15" x14ac:dyDescent="0.4">
      <c r="L94" s="5"/>
      <c r="M94" s="5"/>
      <c r="N94" s="5"/>
      <c r="O94" s="5"/>
    </row>
    <row r="95" spans="12:15" x14ac:dyDescent="0.4">
      <c r="L95" s="5"/>
      <c r="M95" s="5"/>
      <c r="N95" s="5"/>
      <c r="O95" s="5"/>
    </row>
    <row r="96" spans="12:15" x14ac:dyDescent="0.4">
      <c r="L96" s="5"/>
      <c r="M96" s="5"/>
      <c r="N96" s="5"/>
      <c r="O96" s="5"/>
    </row>
    <row r="97" spans="1:15" x14ac:dyDescent="0.4">
      <c r="L97" s="5"/>
      <c r="M97" s="5"/>
      <c r="N97" s="5"/>
      <c r="O97" s="5"/>
    </row>
    <row r="98" spans="1:15" x14ac:dyDescent="0.4">
      <c r="L98" s="5"/>
      <c r="M98" s="5"/>
      <c r="N98" s="5"/>
      <c r="O98" s="5"/>
    </row>
    <row r="99" spans="1:15" x14ac:dyDescent="0.4">
      <c r="L99" s="5"/>
      <c r="M99" s="5"/>
      <c r="N99" s="5"/>
      <c r="O99" s="5"/>
    </row>
    <row r="100" spans="1:15" x14ac:dyDescent="0.4">
      <c r="L100" s="5"/>
      <c r="M100" s="5"/>
      <c r="N100" s="5"/>
      <c r="O100" s="5"/>
    </row>
    <row r="101" spans="1:15" x14ac:dyDescent="0.4">
      <c r="L101" s="5"/>
      <c r="M101" s="5"/>
      <c r="N101" s="5"/>
      <c r="O101" s="5"/>
    </row>
    <row r="102" spans="1:15" x14ac:dyDescent="0.4">
      <c r="L102" s="5"/>
      <c r="M102" s="5"/>
      <c r="N102" s="5"/>
      <c r="O102" s="5"/>
    </row>
    <row r="103" spans="1:15" x14ac:dyDescent="0.4">
      <c r="L103" s="5"/>
      <c r="M103" s="5"/>
      <c r="N103" s="5"/>
      <c r="O103" s="5"/>
    </row>
    <row r="104" spans="1:15" x14ac:dyDescent="0.4">
      <c r="L104" s="5"/>
      <c r="M104" s="5"/>
      <c r="N104" s="5"/>
      <c r="O104" s="5"/>
    </row>
    <row r="105" spans="1:15" x14ac:dyDescent="0.4">
      <c r="L105" s="5"/>
      <c r="M105" s="5"/>
      <c r="N105" s="5"/>
      <c r="O105" s="5"/>
    </row>
    <row r="106" spans="1:15" x14ac:dyDescent="0.4">
      <c r="L106" s="5"/>
      <c r="M106" s="5"/>
      <c r="N106" s="5"/>
      <c r="O106" s="5"/>
    </row>
    <row r="107" spans="1:15" x14ac:dyDescent="0.4">
      <c r="L107" s="5"/>
      <c r="M107" s="5"/>
      <c r="N107" s="5"/>
      <c r="O107" s="5"/>
    </row>
    <row r="108" spans="1:15" x14ac:dyDescent="0.4">
      <c r="L108" s="5"/>
      <c r="M108" s="5"/>
      <c r="N108" s="5"/>
      <c r="O108" s="5"/>
    </row>
    <row r="109" spans="1:15" x14ac:dyDescent="0.4">
      <c r="A109" s="1" t="s">
        <v>109</v>
      </c>
    </row>
    <row r="111" spans="1:15" x14ac:dyDescent="0.4">
      <c r="B111" s="112" t="s">
        <v>71</v>
      </c>
      <c r="C111" s="112"/>
      <c r="D111" s="112"/>
      <c r="E111" s="112"/>
      <c r="F111" s="112"/>
      <c r="G111" s="112"/>
      <c r="I111" s="113" t="s">
        <v>72</v>
      </c>
      <c r="J111" s="113"/>
      <c r="K111" s="113"/>
      <c r="L111" s="113"/>
      <c r="M111" s="113"/>
      <c r="N111" s="113"/>
    </row>
    <row r="112" spans="1:15" x14ac:dyDescent="0.4">
      <c r="B112" s="33" t="s">
        <v>32</v>
      </c>
      <c r="C112" s="34"/>
      <c r="D112" s="54"/>
      <c r="E112" s="54"/>
      <c r="F112" s="54"/>
      <c r="G112" s="34"/>
    </row>
    <row r="113" spans="2:7" x14ac:dyDescent="0.4">
      <c r="B113" s="27" t="s">
        <v>5</v>
      </c>
      <c r="C113" s="26"/>
      <c r="D113" s="38"/>
      <c r="E113" s="38"/>
      <c r="F113" s="38"/>
      <c r="G113" s="90">
        <v>14900</v>
      </c>
    </row>
    <row r="114" spans="2:7" x14ac:dyDescent="0.4">
      <c r="B114" s="27" t="s">
        <v>39</v>
      </c>
      <c r="C114" s="26"/>
      <c r="D114" s="38"/>
      <c r="E114" s="38"/>
      <c r="F114" s="38"/>
      <c r="G114" s="28">
        <v>75</v>
      </c>
    </row>
    <row r="115" spans="2:7" x14ac:dyDescent="0.4">
      <c r="B115" s="27" t="s">
        <v>9</v>
      </c>
      <c r="C115" s="26"/>
      <c r="D115" s="38"/>
      <c r="E115" s="38"/>
      <c r="F115" s="38"/>
      <c r="G115" s="29">
        <v>0.18</v>
      </c>
    </row>
    <row r="116" spans="2:7" x14ac:dyDescent="0.4">
      <c r="B116" s="30" t="s">
        <v>8</v>
      </c>
      <c r="C116" s="31"/>
      <c r="D116" s="38"/>
      <c r="E116" s="38"/>
      <c r="F116" s="38"/>
      <c r="G116" s="32">
        <v>225</v>
      </c>
    </row>
    <row r="117" spans="2:7" x14ac:dyDescent="0.4">
      <c r="B117" s="64" t="s">
        <v>34</v>
      </c>
      <c r="C117" s="65"/>
      <c r="D117" s="66"/>
      <c r="E117" s="66"/>
      <c r="F117" s="66"/>
      <c r="G117" s="67"/>
    </row>
    <row r="118" spans="2:7" x14ac:dyDescent="0.4">
      <c r="B118" s="17" t="s">
        <v>41</v>
      </c>
      <c r="C118" s="16"/>
      <c r="D118" s="60"/>
      <c r="E118" s="60"/>
      <c r="F118" s="60"/>
      <c r="G118" s="61">
        <v>704.74580667578675</v>
      </c>
    </row>
    <row r="119" spans="2:7" x14ac:dyDescent="0.4">
      <c r="B119" s="17" t="s">
        <v>38</v>
      </c>
      <c r="C119" s="60"/>
      <c r="D119" s="62" t="s">
        <v>46</v>
      </c>
      <c r="E119" s="60"/>
      <c r="F119" s="60"/>
      <c r="G119" s="63">
        <f>(G114*G115*G118/2)+G116*(G113/G118)</f>
        <v>9514.0685303396895</v>
      </c>
    </row>
    <row r="120" spans="2:7" x14ac:dyDescent="0.4">
      <c r="B120" s="4"/>
      <c r="C120" s="5"/>
      <c r="D120" s="5"/>
      <c r="E120" s="6"/>
    </row>
    <row r="121" spans="2:7" x14ac:dyDescent="0.4">
      <c r="B121" s="4"/>
      <c r="C121" s="5"/>
      <c r="D121" s="5"/>
      <c r="E121" s="6"/>
    </row>
    <row r="123" spans="2:7" x14ac:dyDescent="0.4">
      <c r="B123" s="4"/>
      <c r="C123" s="5"/>
      <c r="D123" s="5"/>
      <c r="E123" s="6"/>
    </row>
    <row r="124" spans="2:7" x14ac:dyDescent="0.4">
      <c r="B124" s="4"/>
      <c r="C124" s="5"/>
      <c r="D124" s="5"/>
      <c r="E124" s="6"/>
    </row>
    <row r="125" spans="2:7" x14ac:dyDescent="0.4">
      <c r="B125" s="4"/>
      <c r="C125" s="5"/>
      <c r="D125" s="5"/>
      <c r="E125" s="6"/>
    </row>
    <row r="126" spans="2:7" x14ac:dyDescent="0.4">
      <c r="B126" s="4"/>
      <c r="C126" s="5"/>
      <c r="D126" s="5"/>
      <c r="E126" s="6"/>
    </row>
    <row r="127" spans="2:7" x14ac:dyDescent="0.4">
      <c r="B127" s="4"/>
      <c r="C127" s="5"/>
      <c r="D127" s="5"/>
      <c r="E127" s="6"/>
    </row>
    <row r="128" spans="2:7" x14ac:dyDescent="0.4">
      <c r="B128" s="4"/>
      <c r="C128" s="5"/>
      <c r="D128" s="5"/>
      <c r="E128" s="6"/>
    </row>
    <row r="129" spans="1:15" x14ac:dyDescent="0.4">
      <c r="B129" s="4"/>
      <c r="C129" s="5"/>
      <c r="D129" s="5"/>
      <c r="E129" s="6"/>
    </row>
    <row r="130" spans="1:15" x14ac:dyDescent="0.4">
      <c r="B130" s="4"/>
      <c r="C130" s="5"/>
      <c r="D130" s="5"/>
      <c r="E130" s="6"/>
    </row>
    <row r="131" spans="1:15" x14ac:dyDescent="0.4">
      <c r="B131" s="4"/>
      <c r="C131" s="5"/>
      <c r="D131" s="5"/>
      <c r="E131" s="6"/>
    </row>
    <row r="132" spans="1:15" x14ac:dyDescent="0.4">
      <c r="B132" s="4"/>
      <c r="C132" s="5"/>
      <c r="D132" s="5"/>
      <c r="E132" s="6"/>
    </row>
    <row r="133" spans="1:15" x14ac:dyDescent="0.4">
      <c r="B133" s="4"/>
      <c r="C133" s="5"/>
      <c r="D133" s="5"/>
      <c r="E133" s="6"/>
    </row>
    <row r="134" spans="1:15" x14ac:dyDescent="0.4">
      <c r="B134" s="4"/>
      <c r="C134" s="5"/>
      <c r="D134" s="5"/>
      <c r="E134" s="6"/>
    </row>
    <row r="135" spans="1:15" x14ac:dyDescent="0.4">
      <c r="B135" s="4"/>
      <c r="C135" s="5"/>
      <c r="D135" s="5"/>
      <c r="E135" s="6"/>
    </row>
    <row r="136" spans="1:15" x14ac:dyDescent="0.4">
      <c r="B136" s="4"/>
      <c r="C136" s="5"/>
      <c r="D136" s="5"/>
      <c r="E136" s="6"/>
    </row>
    <row r="137" spans="1:15" x14ac:dyDescent="0.4">
      <c r="B137" s="4"/>
      <c r="C137" s="5"/>
      <c r="D137" s="5"/>
      <c r="E137" s="6"/>
    </row>
    <row r="138" spans="1:15" x14ac:dyDescent="0.4">
      <c r="B138" s="4"/>
      <c r="C138" s="5"/>
      <c r="D138" s="5"/>
      <c r="E138" s="6"/>
    </row>
    <row r="139" spans="1:15" x14ac:dyDescent="0.4">
      <c r="B139" s="4"/>
      <c r="C139" s="5"/>
      <c r="D139" s="5"/>
      <c r="E139" s="6"/>
    </row>
    <row r="140" spans="1:15" x14ac:dyDescent="0.4">
      <c r="A140" s="1" t="s">
        <v>101</v>
      </c>
    </row>
    <row r="143" spans="1:15" ht="12.3" customHeight="1" x14ac:dyDescent="0.4">
      <c r="B143" s="33" t="s">
        <v>73</v>
      </c>
      <c r="C143" s="34"/>
      <c r="D143" s="34"/>
      <c r="E143" s="42"/>
      <c r="F143" s="114" t="s">
        <v>77</v>
      </c>
      <c r="G143" s="94" t="s">
        <v>74</v>
      </c>
      <c r="H143" s="103"/>
      <c r="I143" s="103"/>
      <c r="J143" s="103"/>
      <c r="K143" s="103"/>
      <c r="L143" s="103"/>
      <c r="M143" s="103"/>
      <c r="N143" s="103"/>
      <c r="O143" s="42"/>
    </row>
    <row r="144" spans="1:15" x14ac:dyDescent="0.4">
      <c r="B144" s="27" t="s">
        <v>5</v>
      </c>
      <c r="C144" s="26"/>
      <c r="D144" s="90">
        <v>14900</v>
      </c>
      <c r="E144" s="42"/>
      <c r="F144" s="114"/>
      <c r="G144" s="95">
        <f>D150</f>
        <v>9514.0685303396895</v>
      </c>
      <c r="H144" s="109">
        <v>14600</v>
      </c>
      <c r="I144" s="110">
        <v>14700</v>
      </c>
      <c r="J144" s="110">
        <v>14800</v>
      </c>
      <c r="K144" s="101">
        <v>14900</v>
      </c>
      <c r="L144" s="110">
        <v>15000</v>
      </c>
      <c r="M144" s="110">
        <v>15100</v>
      </c>
      <c r="N144" s="110">
        <v>15200</v>
      </c>
      <c r="O144" s="42"/>
    </row>
    <row r="145" spans="2:15" x14ac:dyDescent="0.4">
      <c r="B145" s="27" t="s">
        <v>39</v>
      </c>
      <c r="C145" s="26"/>
      <c r="D145" s="28">
        <v>75</v>
      </c>
      <c r="E145" s="42"/>
      <c r="F145" s="114"/>
      <c r="G145" s="107">
        <v>72</v>
      </c>
      <c r="H145" s="108">
        <f t="dataTable" ref="H145:N151" dt2D="1" dtr="1" r1="D144" r2="D145" ca="1"/>
        <v>9228.0079477329691</v>
      </c>
      <c r="I145" s="97">
        <v>9259.9343526677221</v>
      </c>
      <c r="J145" s="97">
        <v>9291.8607576024733</v>
      </c>
      <c r="K145" s="98">
        <v>9323.7871625372281</v>
      </c>
      <c r="L145" s="97">
        <v>9355.7135674719793</v>
      </c>
      <c r="M145" s="97">
        <v>9387.6399724067323</v>
      </c>
      <c r="N145" s="97">
        <v>9419.5663773414853</v>
      </c>
      <c r="O145" s="42"/>
    </row>
    <row r="146" spans="2:15" x14ac:dyDescent="0.4">
      <c r="B146" s="27" t="s">
        <v>9</v>
      </c>
      <c r="C146" s="26"/>
      <c r="D146" s="29">
        <v>0.18</v>
      </c>
      <c r="E146" s="42"/>
      <c r="F146" s="114"/>
      <c r="G146" s="96">
        <v>73</v>
      </c>
      <c r="H146" s="97">
        <v>9291.4350703337896</v>
      </c>
      <c r="I146" s="97">
        <v>9323.3614752685426</v>
      </c>
      <c r="J146" s="97">
        <v>9355.2878802032938</v>
      </c>
      <c r="K146" s="98">
        <v>9387.2142851380486</v>
      </c>
      <c r="L146" s="97">
        <v>9419.1406900727998</v>
      </c>
      <c r="M146" s="97">
        <v>9451.0670950075528</v>
      </c>
      <c r="N146" s="97">
        <v>9482.9934999423058</v>
      </c>
      <c r="O146" s="42"/>
    </row>
    <row r="147" spans="2:15" x14ac:dyDescent="0.4">
      <c r="B147" s="30" t="s">
        <v>8</v>
      </c>
      <c r="C147" s="31"/>
      <c r="D147" s="32">
        <v>225</v>
      </c>
      <c r="E147" s="42"/>
      <c r="F147" s="114"/>
      <c r="G147" s="96">
        <v>74</v>
      </c>
      <c r="H147" s="97">
        <v>9354.8621929346118</v>
      </c>
      <c r="I147" s="97">
        <v>9386.788597869363</v>
      </c>
      <c r="J147" s="97">
        <v>9418.715002804116</v>
      </c>
      <c r="K147" s="98">
        <v>9450.641407738869</v>
      </c>
      <c r="L147" s="97">
        <v>9482.5678126736202</v>
      </c>
      <c r="M147" s="97">
        <v>9514.494217608375</v>
      </c>
      <c r="N147" s="97">
        <v>9546.4206225431262</v>
      </c>
      <c r="O147" s="42"/>
    </row>
    <row r="148" spans="2:15" x14ac:dyDescent="0.4">
      <c r="B148" s="23" t="s">
        <v>34</v>
      </c>
      <c r="C148" s="24"/>
      <c r="D148" s="25"/>
      <c r="E148" s="42"/>
      <c r="F148" s="114"/>
      <c r="G148" s="99">
        <v>75</v>
      </c>
      <c r="H148" s="100">
        <v>9418.2893155354323</v>
      </c>
      <c r="I148" s="100">
        <v>9450.2157204701834</v>
      </c>
      <c r="J148" s="100">
        <v>9482.1421254049365</v>
      </c>
      <c r="K148" s="101">
        <v>9514.0685303396895</v>
      </c>
      <c r="L148" s="100">
        <v>9545.9949352744406</v>
      </c>
      <c r="M148" s="100">
        <v>9577.9213402091955</v>
      </c>
      <c r="N148" s="100">
        <v>9609.8477451439467</v>
      </c>
      <c r="O148" s="42"/>
    </row>
    <row r="149" spans="2:15" x14ac:dyDescent="0.4">
      <c r="B149" s="18" t="s">
        <v>41</v>
      </c>
      <c r="C149" s="19"/>
      <c r="D149" s="20">
        <v>704.74580667578675</v>
      </c>
      <c r="E149" s="42"/>
      <c r="F149" s="114"/>
      <c r="G149" s="96">
        <v>76</v>
      </c>
      <c r="H149" s="97">
        <v>9481.7164381362527</v>
      </c>
      <c r="I149" s="97">
        <v>9513.6428430710039</v>
      </c>
      <c r="J149" s="97">
        <v>9545.5692480057587</v>
      </c>
      <c r="K149" s="98">
        <v>9577.4956529405099</v>
      </c>
      <c r="L149" s="97">
        <v>9609.4220578752629</v>
      </c>
      <c r="M149" s="97">
        <v>9641.3484628100159</v>
      </c>
      <c r="N149" s="97">
        <v>9673.2748677447671</v>
      </c>
      <c r="O149" s="42"/>
    </row>
    <row r="150" spans="2:15" x14ac:dyDescent="0.4">
      <c r="B150" s="18" t="s">
        <v>38</v>
      </c>
      <c r="C150" s="45"/>
      <c r="D150" s="35">
        <f>(D145*D146*D149/2)+D147*(D144/D149)</f>
        <v>9514.0685303396895</v>
      </c>
      <c r="E150" s="42"/>
      <c r="F150" s="114"/>
      <c r="G150" s="96">
        <v>77</v>
      </c>
      <c r="H150" s="97">
        <v>9545.1435607370731</v>
      </c>
      <c r="I150" s="97">
        <v>9577.0699656718243</v>
      </c>
      <c r="J150" s="97">
        <v>9608.9963706065791</v>
      </c>
      <c r="K150" s="98">
        <v>9640.9227755413303</v>
      </c>
      <c r="L150" s="97">
        <v>9672.8491804760833</v>
      </c>
      <c r="M150" s="97">
        <v>9704.7755854108364</v>
      </c>
      <c r="N150" s="97">
        <v>9736.7019903455875</v>
      </c>
      <c r="O150" s="42"/>
    </row>
    <row r="151" spans="2:15" x14ac:dyDescent="0.4">
      <c r="F151" s="114"/>
      <c r="G151" s="96">
        <v>78</v>
      </c>
      <c r="H151" s="97">
        <v>9608.5706833378936</v>
      </c>
      <c r="I151" s="97">
        <v>9640.4970882726448</v>
      </c>
      <c r="J151" s="97">
        <v>9672.4234932073996</v>
      </c>
      <c r="K151" s="98">
        <v>9704.3498981421508</v>
      </c>
      <c r="L151" s="97">
        <v>9736.2763030769038</v>
      </c>
      <c r="M151" s="97">
        <v>9768.2027080116568</v>
      </c>
      <c r="N151" s="97">
        <v>9800.129112946408</v>
      </c>
      <c r="O151" s="42"/>
    </row>
    <row r="152" spans="2:15" x14ac:dyDescent="0.4">
      <c r="F152" s="114"/>
      <c r="G152" s="94" t="s">
        <v>75</v>
      </c>
      <c r="H152" s="104"/>
      <c r="I152" s="104"/>
      <c r="J152" s="104"/>
      <c r="K152" s="104"/>
      <c r="L152" s="104"/>
      <c r="M152" s="104"/>
      <c r="N152" s="104"/>
      <c r="O152" s="42"/>
    </row>
    <row r="153" spans="2:15" x14ac:dyDescent="0.4">
      <c r="F153" s="114"/>
      <c r="G153" s="95">
        <f>D150</f>
        <v>9514.0685303396895</v>
      </c>
      <c r="H153" s="109">
        <v>222</v>
      </c>
      <c r="I153" s="110">
        <v>223</v>
      </c>
      <c r="J153" s="110">
        <v>224</v>
      </c>
      <c r="K153" s="101">
        <v>225</v>
      </c>
      <c r="L153" s="110">
        <v>226</v>
      </c>
      <c r="M153" s="110">
        <v>227</v>
      </c>
      <c r="N153" s="110">
        <v>228</v>
      </c>
      <c r="O153" s="42"/>
    </row>
    <row r="154" spans="2:15" ht="18.3" customHeight="1" x14ac:dyDescent="0.4">
      <c r="F154" s="114"/>
      <c r="G154" s="102">
        <v>0.15</v>
      </c>
      <c r="H154" s="108">
        <f t="dataTable" ref="H154:N159" dt2D="1" dtr="1" r1="D147" r2="D146"/>
        <v>8657.8023733590544</v>
      </c>
      <c r="I154" s="97">
        <v>8678.9447481825136</v>
      </c>
      <c r="J154" s="97">
        <v>8700.0871230059711</v>
      </c>
      <c r="K154" s="98">
        <v>8721.2294978294303</v>
      </c>
      <c r="L154" s="97">
        <v>8742.3718726528878</v>
      </c>
      <c r="M154" s="97">
        <v>8763.514247476347</v>
      </c>
      <c r="N154" s="97">
        <v>8784.6566222998044</v>
      </c>
      <c r="O154" s="42"/>
    </row>
    <row r="155" spans="2:15" x14ac:dyDescent="0.4">
      <c r="F155" s="114"/>
      <c r="G155" s="105">
        <v>0.16</v>
      </c>
      <c r="H155" s="97">
        <v>8922.0820508624747</v>
      </c>
      <c r="I155" s="97">
        <v>8943.224425685934</v>
      </c>
      <c r="J155" s="97">
        <v>8964.3668005093914</v>
      </c>
      <c r="K155" s="98">
        <v>8985.5091753328488</v>
      </c>
      <c r="L155" s="97">
        <v>9006.6515501563081</v>
      </c>
      <c r="M155" s="97">
        <v>9027.7939249797673</v>
      </c>
      <c r="N155" s="97">
        <v>9048.9362998032248</v>
      </c>
      <c r="O155" s="42"/>
    </row>
    <row r="156" spans="2:15" x14ac:dyDescent="0.4">
      <c r="F156" s="114"/>
      <c r="G156" s="105">
        <v>0.17</v>
      </c>
      <c r="H156" s="97">
        <v>9186.361728365895</v>
      </c>
      <c r="I156" s="97">
        <v>9207.5041031893525</v>
      </c>
      <c r="J156" s="97">
        <v>9228.6464780128117</v>
      </c>
      <c r="K156" s="98">
        <v>9249.788852836271</v>
      </c>
      <c r="L156" s="97">
        <v>9270.9312276597284</v>
      </c>
      <c r="M156" s="97">
        <v>9292.0736024831858</v>
      </c>
      <c r="N156" s="97">
        <v>9313.2159773066451</v>
      </c>
      <c r="O156" s="42"/>
    </row>
    <row r="157" spans="2:15" x14ac:dyDescent="0.4">
      <c r="F157" s="114"/>
      <c r="G157" s="106">
        <v>0.18</v>
      </c>
      <c r="H157" s="100">
        <v>9450.6414058693153</v>
      </c>
      <c r="I157" s="100">
        <v>9471.7837806927728</v>
      </c>
      <c r="J157" s="100">
        <v>9492.9261555162302</v>
      </c>
      <c r="K157" s="101">
        <v>9514.0685303396895</v>
      </c>
      <c r="L157" s="100">
        <v>9535.2109051631487</v>
      </c>
      <c r="M157" s="100">
        <v>9556.3532799866061</v>
      </c>
      <c r="N157" s="100">
        <v>9577.4956548100636</v>
      </c>
    </row>
    <row r="158" spans="2:15" x14ac:dyDescent="0.4">
      <c r="F158" s="114"/>
      <c r="G158" s="105">
        <v>0.19</v>
      </c>
      <c r="H158" s="97">
        <v>9714.9210833727338</v>
      </c>
      <c r="I158" s="97">
        <v>9736.0634581961931</v>
      </c>
      <c r="J158" s="97">
        <v>9757.2058330196523</v>
      </c>
      <c r="K158" s="98">
        <v>9778.3482078431098</v>
      </c>
      <c r="L158" s="97">
        <v>9799.4905826665672</v>
      </c>
      <c r="M158" s="97">
        <v>9820.6329574900265</v>
      </c>
      <c r="N158" s="97">
        <v>9841.7753323134857</v>
      </c>
    </row>
    <row r="159" spans="2:15" x14ac:dyDescent="0.4">
      <c r="F159" s="114"/>
      <c r="G159" s="105">
        <v>0.2</v>
      </c>
      <c r="H159" s="97">
        <v>9979.200760876156</v>
      </c>
      <c r="I159" s="97">
        <v>10000.343135699613</v>
      </c>
      <c r="J159" s="97">
        <v>10021.485510523071</v>
      </c>
      <c r="K159" s="98">
        <v>10042.62788534653</v>
      </c>
      <c r="L159" s="97">
        <v>10063.770260169989</v>
      </c>
      <c r="M159" s="97">
        <v>10084.912634993447</v>
      </c>
      <c r="N159" s="97">
        <v>10106.055009816904</v>
      </c>
    </row>
    <row r="160" spans="2:15" x14ac:dyDescent="0.4">
      <c r="F160" s="114"/>
      <c r="G160" s="105">
        <v>0.21</v>
      </c>
      <c r="H160" s="97">
        <v>0.15</v>
      </c>
      <c r="I160" s="97">
        <v>0.15</v>
      </c>
      <c r="J160" s="97">
        <v>0.15</v>
      </c>
      <c r="K160" s="98">
        <v>0.15</v>
      </c>
      <c r="L160" s="97">
        <v>0.15</v>
      </c>
      <c r="M160" s="97">
        <v>0.15</v>
      </c>
      <c r="N160" s="97">
        <v>0.15</v>
      </c>
    </row>
    <row r="162" spans="11:16" x14ac:dyDescent="0.4">
      <c r="L162" s="5"/>
      <c r="M162" s="5"/>
      <c r="N162" s="5"/>
      <c r="O162" s="5"/>
      <c r="P162" s="5"/>
    </row>
    <row r="163" spans="11:16" x14ac:dyDescent="0.4">
      <c r="L163" s="87"/>
      <c r="M163" s="87"/>
      <c r="N163" s="87"/>
      <c r="O163" s="87"/>
      <c r="P163" s="87"/>
    </row>
    <row r="164" spans="11:16" x14ac:dyDescent="0.4">
      <c r="L164" s="87"/>
      <c r="M164" s="87"/>
      <c r="N164" s="87"/>
      <c r="O164" s="87"/>
      <c r="P164" s="87"/>
    </row>
    <row r="165" spans="11:16" x14ac:dyDescent="0.4">
      <c r="L165" s="85"/>
      <c r="M165" s="85"/>
      <c r="N165" s="85"/>
      <c r="O165" s="85"/>
      <c r="P165" s="85"/>
    </row>
    <row r="166" spans="11:16" x14ac:dyDescent="0.4">
      <c r="L166" s="5"/>
      <c r="M166" s="5"/>
      <c r="N166" s="5"/>
      <c r="O166" s="5"/>
      <c r="P166" s="5"/>
    </row>
    <row r="167" spans="11:16" x14ac:dyDescent="0.4">
      <c r="L167" s="5"/>
      <c r="M167" s="5"/>
      <c r="N167" s="5"/>
      <c r="O167" s="5"/>
      <c r="P167" s="5"/>
    </row>
    <row r="168" spans="11:16" x14ac:dyDescent="0.4">
      <c r="L168" s="88"/>
      <c r="M168" s="88"/>
      <c r="N168" s="88"/>
      <c r="O168" s="88"/>
      <c r="P168" s="88"/>
    </row>
    <row r="169" spans="11:16" x14ac:dyDescent="0.4">
      <c r="L169" s="88"/>
      <c r="M169" s="88"/>
      <c r="N169" s="88"/>
      <c r="O169" s="88"/>
      <c r="P169" s="88"/>
    </row>
    <row r="170" spans="11:16" x14ac:dyDescent="0.4">
      <c r="L170" s="89"/>
      <c r="M170" s="89"/>
      <c r="N170" s="89"/>
      <c r="O170" s="89"/>
      <c r="P170" s="89"/>
    </row>
    <row r="171" spans="11:16" x14ac:dyDescent="0.4">
      <c r="L171" s="5"/>
      <c r="M171" s="5"/>
      <c r="N171" s="5"/>
      <c r="O171" s="5"/>
      <c r="P171" s="5"/>
    </row>
    <row r="172" spans="11:16" x14ac:dyDescent="0.4">
      <c r="K172" s="6"/>
      <c r="L172" s="6"/>
      <c r="M172" s="6"/>
      <c r="N172" s="6"/>
      <c r="O172" s="6"/>
      <c r="P172" s="6"/>
    </row>
    <row r="173" spans="11:16" x14ac:dyDescent="0.4">
      <c r="N173" s="5"/>
      <c r="O173" s="5"/>
      <c r="P173" s="5"/>
    </row>
    <row r="174" spans="11:16" x14ac:dyDescent="0.4">
      <c r="N174" s="5"/>
      <c r="O174" s="5"/>
      <c r="P174" s="5"/>
    </row>
    <row r="175" spans="11:16" x14ac:dyDescent="0.4">
      <c r="N175" s="5"/>
      <c r="O175" s="5"/>
      <c r="P175" s="5"/>
    </row>
    <row r="176" spans="11:16" x14ac:dyDescent="0.4">
      <c r="K176" s="6"/>
      <c r="L176" s="6"/>
      <c r="M176" s="6"/>
      <c r="N176" s="6"/>
      <c r="O176" s="6"/>
      <c r="P176" s="6"/>
    </row>
    <row r="177" spans="2:16" x14ac:dyDescent="0.4">
      <c r="N177" s="5"/>
      <c r="O177" s="5"/>
      <c r="P177" s="5"/>
    </row>
    <row r="178" spans="2:16" x14ac:dyDescent="0.4">
      <c r="N178" s="5"/>
      <c r="O178" s="5"/>
      <c r="P178" s="5"/>
    </row>
    <row r="179" spans="2:16" x14ac:dyDescent="0.4">
      <c r="N179" s="5"/>
      <c r="O179" s="5"/>
      <c r="P179" s="5"/>
    </row>
    <row r="180" spans="2:16" x14ac:dyDescent="0.4">
      <c r="K180" s="6"/>
      <c r="L180" s="6"/>
      <c r="M180" s="6"/>
      <c r="N180" s="6"/>
      <c r="O180" s="6"/>
      <c r="P180" s="6"/>
    </row>
    <row r="181" spans="2:16" x14ac:dyDescent="0.4">
      <c r="N181" s="5"/>
      <c r="O181" s="5"/>
      <c r="P181" s="5"/>
    </row>
    <row r="182" spans="2:16" x14ac:dyDescent="0.4">
      <c r="N182" s="5"/>
      <c r="O182" s="5"/>
      <c r="P182" s="5"/>
    </row>
    <row r="183" spans="2:16" x14ac:dyDescent="0.4">
      <c r="N183" s="5"/>
      <c r="O183" s="5"/>
      <c r="P183" s="5"/>
    </row>
    <row r="184" spans="2:16" x14ac:dyDescent="0.4">
      <c r="K184" s="6"/>
      <c r="L184" s="6"/>
      <c r="M184" s="6"/>
      <c r="N184" s="6"/>
      <c r="O184" s="6"/>
      <c r="P184" s="6"/>
    </row>
    <row r="185" spans="2:16" x14ac:dyDescent="0.4">
      <c r="N185" s="5"/>
      <c r="O185" s="5"/>
      <c r="P185" s="5"/>
    </row>
    <row r="186" spans="2:16" x14ac:dyDescent="0.4">
      <c r="N186" s="5"/>
      <c r="O186" s="5"/>
      <c r="P186" s="5"/>
    </row>
    <row r="187" spans="2:16" x14ac:dyDescent="0.4">
      <c r="N187" s="5"/>
      <c r="O187" s="5"/>
      <c r="P187" s="5"/>
    </row>
    <row r="188" spans="2:16" x14ac:dyDescent="0.4">
      <c r="N188" s="5"/>
      <c r="O188" s="5"/>
      <c r="P188" s="5"/>
    </row>
    <row r="189" spans="2:16" ht="12.6" thickBot="1" x14ac:dyDescent="0.45">
      <c r="N189" s="5"/>
      <c r="O189" s="5"/>
      <c r="P189" s="5"/>
    </row>
    <row r="190" spans="2:16" ht="14.1" x14ac:dyDescent="0.5">
      <c r="B190" s="76" t="s">
        <v>78</v>
      </c>
      <c r="C190" s="76"/>
      <c r="D190" s="68"/>
      <c r="E190" s="68"/>
      <c r="F190" s="68"/>
      <c r="G190" s="68"/>
      <c r="H190" s="68"/>
      <c r="I190" s="68"/>
      <c r="J190" s="68"/>
      <c r="K190" s="68"/>
      <c r="L190" s="68"/>
      <c r="N190" s="5"/>
      <c r="O190" s="5"/>
      <c r="P190" s="5"/>
    </row>
    <row r="191" spans="2:16" ht="14.1" x14ac:dyDescent="0.5">
      <c r="B191" s="75"/>
      <c r="C191" s="75"/>
      <c r="D191" s="69" t="s">
        <v>79</v>
      </c>
      <c r="E191" s="69" t="s">
        <v>87</v>
      </c>
      <c r="F191" s="69" t="s">
        <v>89</v>
      </c>
      <c r="G191" s="69" t="s">
        <v>91</v>
      </c>
      <c r="H191" s="69" t="s">
        <v>92</v>
      </c>
      <c r="I191" s="69" t="s">
        <v>93</v>
      </c>
      <c r="J191" s="69" t="s">
        <v>94</v>
      </c>
      <c r="K191" s="69" t="s">
        <v>96</v>
      </c>
      <c r="L191" s="69" t="s">
        <v>97</v>
      </c>
    </row>
    <row r="192" spans="2:16" x14ac:dyDescent="0.4">
      <c r="B192" s="79" t="s">
        <v>80</v>
      </c>
      <c r="C192" s="79"/>
      <c r="D192" s="77"/>
      <c r="E192" s="77"/>
      <c r="F192" s="77"/>
      <c r="G192" s="77"/>
      <c r="H192" s="77"/>
      <c r="I192" s="77"/>
      <c r="J192" s="77"/>
      <c r="K192" s="77"/>
      <c r="L192" s="77"/>
    </row>
    <row r="193" spans="2:12" x14ac:dyDescent="0.4">
      <c r="B193" s="78"/>
      <c r="C193" s="78" t="s">
        <v>82</v>
      </c>
      <c r="D193" s="91">
        <v>14900</v>
      </c>
      <c r="E193" s="92">
        <v>14500</v>
      </c>
      <c r="F193" s="92">
        <v>15300</v>
      </c>
      <c r="G193" s="91">
        <v>14900</v>
      </c>
      <c r="H193" s="91">
        <v>14900</v>
      </c>
      <c r="I193" s="91">
        <v>14900</v>
      </c>
      <c r="J193" s="91">
        <v>14900</v>
      </c>
      <c r="K193" s="91">
        <v>14900</v>
      </c>
      <c r="L193" s="91">
        <v>14900</v>
      </c>
    </row>
    <row r="194" spans="2:12" x14ac:dyDescent="0.4">
      <c r="B194" s="78"/>
      <c r="C194" s="78" t="s">
        <v>83</v>
      </c>
      <c r="D194" s="72">
        <v>75</v>
      </c>
      <c r="E194" s="72">
        <v>75</v>
      </c>
      <c r="F194" s="72">
        <v>75</v>
      </c>
      <c r="G194" s="82">
        <v>70</v>
      </c>
      <c r="H194" s="82">
        <v>80</v>
      </c>
      <c r="I194" s="72">
        <v>75</v>
      </c>
      <c r="J194" s="72">
        <v>75</v>
      </c>
      <c r="K194" s="72">
        <v>75</v>
      </c>
      <c r="L194" s="72">
        <v>75</v>
      </c>
    </row>
    <row r="195" spans="2:12" x14ac:dyDescent="0.4">
      <c r="B195" s="78"/>
      <c r="C195" s="78" t="s">
        <v>84</v>
      </c>
      <c r="D195" s="73">
        <v>0.18</v>
      </c>
      <c r="E195" s="73">
        <v>0.18</v>
      </c>
      <c r="F195" s="73">
        <v>0.18</v>
      </c>
      <c r="G195" s="73">
        <v>0.18</v>
      </c>
      <c r="H195" s="73">
        <v>0.18</v>
      </c>
      <c r="I195" s="83">
        <v>0.17</v>
      </c>
      <c r="J195" s="83">
        <v>0.19</v>
      </c>
      <c r="K195" s="73">
        <v>0.18</v>
      </c>
      <c r="L195" s="73">
        <v>0.18</v>
      </c>
    </row>
    <row r="196" spans="2:12" x14ac:dyDescent="0.4">
      <c r="B196" s="78"/>
      <c r="C196" s="78" t="s">
        <v>85</v>
      </c>
      <c r="D196" s="74">
        <v>225</v>
      </c>
      <c r="E196" s="74">
        <v>225</v>
      </c>
      <c r="F196" s="74">
        <v>225</v>
      </c>
      <c r="G196" s="74">
        <v>225</v>
      </c>
      <c r="H196" s="74">
        <v>225</v>
      </c>
      <c r="I196" s="74">
        <v>225</v>
      </c>
      <c r="J196" s="74">
        <v>225</v>
      </c>
      <c r="K196" s="84">
        <v>220</v>
      </c>
      <c r="L196" s="84">
        <v>230</v>
      </c>
    </row>
    <row r="197" spans="2:12" x14ac:dyDescent="0.4">
      <c r="B197" s="79" t="s">
        <v>81</v>
      </c>
      <c r="C197" s="79"/>
      <c r="D197" s="77"/>
      <c r="E197" s="77"/>
      <c r="F197" s="77"/>
      <c r="G197" s="77"/>
      <c r="H197" s="77"/>
      <c r="I197" s="77"/>
      <c r="J197" s="77"/>
      <c r="K197" s="77"/>
      <c r="L197" s="77"/>
    </row>
    <row r="198" spans="2:12" ht="12.6" thickBot="1" x14ac:dyDescent="0.45">
      <c r="B198" s="80"/>
      <c r="C198" s="80" t="s">
        <v>86</v>
      </c>
      <c r="D198" s="86">
        <v>9514.0685303396895</v>
      </c>
      <c r="E198" s="86">
        <v>9386.3629106006792</v>
      </c>
      <c r="F198" s="86">
        <v>9641.7741500786997</v>
      </c>
      <c r="G198" s="86">
        <v>9196.9329173355909</v>
      </c>
      <c r="H198" s="86">
        <v>9831.2041433437898</v>
      </c>
      <c r="I198" s="86">
        <v>9249.7888528362691</v>
      </c>
      <c r="J198" s="86">
        <v>9778.3482078431098</v>
      </c>
      <c r="K198" s="86">
        <v>9408.3566562224005</v>
      </c>
      <c r="L198" s="86">
        <v>9619.7804044569802</v>
      </c>
    </row>
    <row r="199" spans="2:12" x14ac:dyDescent="0.4">
      <c r="B199" t="s">
        <v>98</v>
      </c>
    </row>
    <row r="200" spans="2:12" x14ac:dyDescent="0.4">
      <c r="B200" t="s">
        <v>99</v>
      </c>
    </row>
    <row r="201" spans="2:12" x14ac:dyDescent="0.4">
      <c r="B201" t="s">
        <v>100</v>
      </c>
    </row>
    <row r="204" spans="2:12" x14ac:dyDescent="0.4">
      <c r="B204" s="93" t="s">
        <v>76</v>
      </c>
      <c r="C204" s="45"/>
      <c r="D204" s="45"/>
      <c r="E204" s="45"/>
      <c r="F204" s="45"/>
      <c r="G204" s="45"/>
      <c r="H204" s="45"/>
      <c r="I204" s="45"/>
      <c r="J204" s="45"/>
      <c r="K204" s="45"/>
    </row>
    <row r="205" spans="2:12" x14ac:dyDescent="0.4">
      <c r="F205" s="2" t="s">
        <v>102</v>
      </c>
    </row>
  </sheetData>
  <scenarios current="0" show="2" sqref="D147">
    <scenario name="Demand = 14500" locked="1" count="1" user="Lu Jin" comment="Created by Lu Jin on 4/12/2021_x000a_Modified by Lu Jin on 4/13/2021">
      <inputCells r="D144" val="14500" numFmtId="165"/>
    </scenario>
    <scenario name="Demand = 15300" locked="1" count="1" user="Lu Jin" comment="Created by Lu Jin on 4/13/2021_x000a_Modified by Lu Jin on 4/13/2021">
      <inputCells r="D144" val="15300" numFmtId="165"/>
    </scenario>
    <scenario name="Unit Cost = 70" locked="1" count="1" user="Lu Jin" comment="Created by Lu Jin on 4/13/2021_x000a_Modified by Lu Jin on 4/13/2021">
      <inputCells r="D145" val="70" numFmtId="6"/>
    </scenario>
    <scenario name="Unit Cost = 80" locked="1" count="1" user="Lu Jin" comment="Created by Lu Jin on 4/13/2021_x000a_Modified by Lu Jin on 4/13/2021">
      <inputCells r="D145" val="80" numFmtId="6"/>
    </scenario>
    <scenario name="Holding Rate = 17%" locked="1" count="1" user="Lu Jin" comment="Created by Lu Jin on 4/13/2021_x000a_Modified by Lu Jin on 4/13/2021">
      <inputCells r="D146" val="0.17" numFmtId="9"/>
    </scenario>
    <scenario name="Holding Rate = 19%" locked="1" count="1" user="Lu Jin" comment="Created by Lu Jin on 4/13/2021">
      <inputCells r="D146" val="0.19" numFmtId="9"/>
    </scenario>
    <scenario name="Order Cost = 220" locked="1" count="1" user="Lu Jin" comment="Created by Lu Jin on 4/13/2021">
      <inputCells r="D147" val="220" numFmtId="164"/>
    </scenario>
    <scenario name="Order Cost = 230" locked="1" count="1" user="Lu Jin" comment="Created by Lu Jin on 4/13/2021">
      <inputCells r="D147" val="230" numFmtId="164"/>
    </scenario>
  </scenarios>
  <mergeCells count="3">
    <mergeCell ref="B111:G111"/>
    <mergeCell ref="F143:F160"/>
    <mergeCell ref="I111:N111"/>
  </mergeCells>
  <phoneticPr fontId="3" type="noConversion"/>
  <conditionalFormatting sqref="B59:D59">
    <cfRule type="expression" dxfId="0" priority="2" stopIfTrue="1">
      <formula>MIN((#REF!)&amp;(#REF!)&amp;(#REF!))</formula>
    </cfRule>
    <cfRule type="colorScale" priority="4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3" fitToHeight="0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13"/>
  <sheetViews>
    <sheetView topLeftCell="A88" workbookViewId="0">
      <selection activeCell="B103" sqref="B103:E103"/>
    </sheetView>
  </sheetViews>
  <sheetFormatPr defaultRowHeight="12.3" x14ac:dyDescent="0.4"/>
  <cols>
    <col min="1" max="1" width="8.88671875" style="3"/>
    <col min="2" max="2" width="16.0546875" style="3" customWidth="1"/>
    <col min="3" max="3" width="14.609375" style="3" customWidth="1"/>
    <col min="4" max="4" width="15.1640625" style="3" customWidth="1"/>
    <col min="5" max="5" width="14.33203125" style="3" customWidth="1"/>
    <col min="6" max="9" width="8.88671875" style="3"/>
    <col min="10" max="10" width="16.0546875" style="3" customWidth="1"/>
    <col min="11" max="11" width="14.33203125" style="3" customWidth="1"/>
    <col min="12" max="16384" width="8.88671875" style="3"/>
  </cols>
  <sheetData>
    <row r="2" spans="2:11" ht="36" customHeight="1" x14ac:dyDescent="0.4">
      <c r="B2" s="43" t="s">
        <v>42</v>
      </c>
      <c r="C2" s="43" t="s">
        <v>36</v>
      </c>
      <c r="D2" s="43" t="s">
        <v>37</v>
      </c>
      <c r="E2" s="43" t="s">
        <v>38</v>
      </c>
      <c r="J2" s="43" t="s">
        <v>42</v>
      </c>
      <c r="K2" s="43" t="s">
        <v>38</v>
      </c>
    </row>
    <row r="3" spans="2:11" x14ac:dyDescent="0.4">
      <c r="B3" s="50">
        <v>650</v>
      </c>
      <c r="C3" s="51">
        <f>(Sheet1!$D$45*Sheet1!$D$46)*(B3/2)</f>
        <v>4387.5</v>
      </c>
      <c r="D3" s="51">
        <f>Sheet1!$D$47*(Sheet1!$D$44/B3)</f>
        <v>5157.6923076923076</v>
      </c>
      <c r="E3" s="51">
        <f>C3+D3</f>
        <v>9545.1923076923085</v>
      </c>
      <c r="J3" s="50">
        <v>650</v>
      </c>
      <c r="K3" s="51">
        <f>E3</f>
        <v>9545.1923076923085</v>
      </c>
    </row>
    <row r="4" spans="2:11" x14ac:dyDescent="0.4">
      <c r="B4" s="50">
        <f>B3+1</f>
        <v>651</v>
      </c>
      <c r="C4" s="51">
        <f>(Sheet1!$D$45*Sheet1!$D$46)*(B4/2)</f>
        <v>4394.25</v>
      </c>
      <c r="D4" s="51">
        <f>Sheet1!$D$47*(Sheet1!$D$44/B4)</f>
        <v>5149.7695852534562</v>
      </c>
      <c r="E4" s="51">
        <f>C4+D4</f>
        <v>9544.0195852534562</v>
      </c>
      <c r="J4" s="50">
        <f>J3+1</f>
        <v>651</v>
      </c>
      <c r="K4" s="51">
        <f>E4</f>
        <v>9544.0195852534562</v>
      </c>
    </row>
    <row r="5" spans="2:11" x14ac:dyDescent="0.4">
      <c r="B5" s="50">
        <f>B4+1</f>
        <v>652</v>
      </c>
      <c r="C5" s="51">
        <f>(Sheet1!$D$45*Sheet1!$D$46)*(B5/2)</f>
        <v>4401</v>
      </c>
      <c r="D5" s="51">
        <f>Sheet1!$D$47*(Sheet1!$D$44/B5)</f>
        <v>5141.8711656441719</v>
      </c>
      <c r="E5" s="51">
        <f>C5+D5</f>
        <v>9542.8711656441719</v>
      </c>
      <c r="J5" s="50">
        <f t="shared" ref="J5:J68" si="0">J4+1</f>
        <v>652</v>
      </c>
      <c r="K5" s="51">
        <f>E5</f>
        <v>9542.8711656441719</v>
      </c>
    </row>
    <row r="6" spans="2:11" x14ac:dyDescent="0.4">
      <c r="B6" s="50">
        <f>B5+1</f>
        <v>653</v>
      </c>
      <c r="C6" s="51">
        <f>(Sheet1!$D$45*Sheet1!$D$46)*(B6/2)</f>
        <v>4407.75</v>
      </c>
      <c r="D6" s="51">
        <f>Sheet1!$D$47*(Sheet1!$D$44/B6)</f>
        <v>5133.9969372128644</v>
      </c>
      <c r="E6" s="51">
        <f>C6+D6</f>
        <v>9541.7469372128653</v>
      </c>
      <c r="J6" s="50">
        <f t="shared" si="0"/>
        <v>653</v>
      </c>
      <c r="K6" s="51">
        <f>E6</f>
        <v>9541.7469372128653</v>
      </c>
    </row>
    <row r="7" spans="2:11" x14ac:dyDescent="0.4">
      <c r="B7" s="50">
        <f>B6+1</f>
        <v>654</v>
      </c>
      <c r="C7" s="51">
        <f>(Sheet1!$D$45*Sheet1!$D$46)*(B7/2)</f>
        <v>4414.5</v>
      </c>
      <c r="D7" s="51">
        <f>Sheet1!$D$47*(Sheet1!$D$44/B7)</f>
        <v>5126.1467889908263</v>
      </c>
      <c r="E7" s="51">
        <f>C7+D7</f>
        <v>9540.6467889908272</v>
      </c>
      <c r="J7" s="50">
        <f t="shared" si="0"/>
        <v>654</v>
      </c>
      <c r="K7" s="51">
        <f>E7</f>
        <v>9540.6467889908272</v>
      </c>
    </row>
    <row r="8" spans="2:11" x14ac:dyDescent="0.4">
      <c r="B8" s="50">
        <f>B7+1</f>
        <v>655</v>
      </c>
      <c r="C8" s="51">
        <f>(Sheet1!$D$45*Sheet1!$D$46)*(B8/2)</f>
        <v>4421.25</v>
      </c>
      <c r="D8" s="51">
        <f>Sheet1!$D$47*(Sheet1!$D$44/B8)</f>
        <v>5118.320610687023</v>
      </c>
      <c r="E8" s="51">
        <f>C8+D8</f>
        <v>9539.5706106870239</v>
      </c>
      <c r="J8" s="50">
        <f t="shared" si="0"/>
        <v>655</v>
      </c>
      <c r="K8" s="51">
        <f>E8</f>
        <v>9539.5706106870239</v>
      </c>
    </row>
    <row r="9" spans="2:11" x14ac:dyDescent="0.4">
      <c r="B9" s="50">
        <f>B8+1</f>
        <v>656</v>
      </c>
      <c r="C9" s="51">
        <f>(Sheet1!$D$45*Sheet1!$D$46)*(B9/2)</f>
        <v>4428</v>
      </c>
      <c r="D9" s="51">
        <f>Sheet1!$D$47*(Sheet1!$D$44/B9)</f>
        <v>5110.5182926829275</v>
      </c>
      <c r="E9" s="51">
        <f>C9+D9</f>
        <v>9538.5182926829275</v>
      </c>
      <c r="J9" s="50">
        <f t="shared" si="0"/>
        <v>656</v>
      </c>
      <c r="K9" s="51">
        <f>E9</f>
        <v>9538.5182926829275</v>
      </c>
    </row>
    <row r="10" spans="2:11" x14ac:dyDescent="0.4">
      <c r="B10" s="50">
        <f>B9+1</f>
        <v>657</v>
      </c>
      <c r="C10" s="51">
        <f>(Sheet1!$D$45*Sheet1!$D$46)*(B10/2)</f>
        <v>4434.75</v>
      </c>
      <c r="D10" s="51">
        <f>Sheet1!$D$47*(Sheet1!$D$44/B10)</f>
        <v>5102.7397260273974</v>
      </c>
      <c r="E10" s="51">
        <f>C10+D10</f>
        <v>9537.4897260273974</v>
      </c>
      <c r="J10" s="50">
        <f t="shared" si="0"/>
        <v>657</v>
      </c>
      <c r="K10" s="51">
        <f>E10</f>
        <v>9537.4897260273974</v>
      </c>
    </row>
    <row r="11" spans="2:11" x14ac:dyDescent="0.4">
      <c r="B11" s="50">
        <f>B10+1</f>
        <v>658</v>
      </c>
      <c r="C11" s="51">
        <f>(Sheet1!$D$45*Sheet1!$D$46)*(B11/2)</f>
        <v>4441.5</v>
      </c>
      <c r="D11" s="51">
        <f>Sheet1!$D$47*(Sheet1!$D$44/B11)</f>
        <v>5094.9848024316107</v>
      </c>
      <c r="E11" s="51">
        <f>C11+D11</f>
        <v>9536.4848024316107</v>
      </c>
      <c r="J11" s="50">
        <f t="shared" si="0"/>
        <v>658</v>
      </c>
      <c r="K11" s="51">
        <f>E11</f>
        <v>9536.4848024316107</v>
      </c>
    </row>
    <row r="12" spans="2:11" x14ac:dyDescent="0.4">
      <c r="B12" s="50">
        <f>B11+1</f>
        <v>659</v>
      </c>
      <c r="C12" s="51">
        <f>(Sheet1!$D$45*Sheet1!$D$46)*(B12/2)</f>
        <v>4448.25</v>
      </c>
      <c r="D12" s="51">
        <f>Sheet1!$D$47*(Sheet1!$D$44/B12)</f>
        <v>5087.2534142640361</v>
      </c>
      <c r="E12" s="51">
        <f>C12+D12</f>
        <v>9535.5034142640361</v>
      </c>
      <c r="J12" s="50">
        <f t="shared" si="0"/>
        <v>659</v>
      </c>
      <c r="K12" s="51">
        <f>E12</f>
        <v>9535.5034142640361</v>
      </c>
    </row>
    <row r="13" spans="2:11" x14ac:dyDescent="0.4">
      <c r="B13" s="50">
        <f>B12+1</f>
        <v>660</v>
      </c>
      <c r="C13" s="51">
        <f>(Sheet1!$D$45*Sheet1!$D$46)*(B13/2)</f>
        <v>4455</v>
      </c>
      <c r="D13" s="51">
        <f>Sheet1!$D$47*(Sheet1!$D$44/B13)</f>
        <v>5079.545454545454</v>
      </c>
      <c r="E13" s="51">
        <f>C13+D13</f>
        <v>9534.545454545454</v>
      </c>
      <c r="J13" s="50">
        <f t="shared" si="0"/>
        <v>660</v>
      </c>
      <c r="K13" s="51">
        <f>E13</f>
        <v>9534.545454545454</v>
      </c>
    </row>
    <row r="14" spans="2:11" x14ac:dyDescent="0.4">
      <c r="B14" s="50">
        <f>B13+1</f>
        <v>661</v>
      </c>
      <c r="C14" s="51">
        <f>(Sheet1!$D$45*Sheet1!$D$46)*(B14/2)</f>
        <v>4461.75</v>
      </c>
      <c r="D14" s="51">
        <f>Sheet1!$D$47*(Sheet1!$D$44/B14)</f>
        <v>5071.860816944024</v>
      </c>
      <c r="E14" s="51">
        <f>C14+D14</f>
        <v>9533.6108169440231</v>
      </c>
      <c r="J14" s="50">
        <f t="shared" si="0"/>
        <v>661</v>
      </c>
      <c r="K14" s="51">
        <f>E14</f>
        <v>9533.6108169440231</v>
      </c>
    </row>
    <row r="15" spans="2:11" x14ac:dyDescent="0.4">
      <c r="B15" s="50">
        <f>B14+1</f>
        <v>662</v>
      </c>
      <c r="C15" s="51">
        <f>(Sheet1!$D$45*Sheet1!$D$46)*(B15/2)</f>
        <v>4468.5</v>
      </c>
      <c r="D15" s="51">
        <f>Sheet1!$D$47*(Sheet1!$D$44/B15)</f>
        <v>5064.1993957703926</v>
      </c>
      <c r="E15" s="51">
        <f>C15+D15</f>
        <v>9532.6993957703926</v>
      </c>
      <c r="J15" s="50">
        <f t="shared" si="0"/>
        <v>662</v>
      </c>
      <c r="K15" s="51">
        <f>E15</f>
        <v>9532.6993957703926</v>
      </c>
    </row>
    <row r="16" spans="2:11" x14ac:dyDescent="0.4">
      <c r="B16" s="50">
        <f>B15+1</f>
        <v>663</v>
      </c>
      <c r="C16" s="51">
        <f>(Sheet1!$D$45*Sheet1!$D$46)*(B16/2)</f>
        <v>4475.25</v>
      </c>
      <c r="D16" s="51">
        <f>Sheet1!$D$47*(Sheet1!$D$44/B16)</f>
        <v>5056.5610859728504</v>
      </c>
      <c r="E16" s="51">
        <f>C16+D16</f>
        <v>9531.8110859728513</v>
      </c>
      <c r="J16" s="50">
        <f t="shared" si="0"/>
        <v>663</v>
      </c>
      <c r="K16" s="51">
        <f>E16</f>
        <v>9531.8110859728513</v>
      </c>
    </row>
    <row r="17" spans="2:11" x14ac:dyDescent="0.4">
      <c r="B17" s="50">
        <f>B16+1</f>
        <v>664</v>
      </c>
      <c r="C17" s="51">
        <f>(Sheet1!$D$45*Sheet1!$D$46)*(B17/2)</f>
        <v>4482</v>
      </c>
      <c r="D17" s="51">
        <f>Sheet1!$D$47*(Sheet1!$D$44/B17)</f>
        <v>5048.9457831325308</v>
      </c>
      <c r="E17" s="51">
        <f>C17+D17</f>
        <v>9530.9457831325308</v>
      </c>
      <c r="J17" s="50">
        <f t="shared" si="0"/>
        <v>664</v>
      </c>
      <c r="K17" s="51">
        <f>E17</f>
        <v>9530.9457831325308</v>
      </c>
    </row>
    <row r="18" spans="2:11" x14ac:dyDescent="0.4">
      <c r="B18" s="50">
        <f>B17+1</f>
        <v>665</v>
      </c>
      <c r="C18" s="51">
        <f>(Sheet1!$D$45*Sheet1!$D$46)*(B18/2)</f>
        <v>4488.75</v>
      </c>
      <c r="D18" s="51">
        <f>Sheet1!$D$47*(Sheet1!$D$44/B18)</f>
        <v>5041.3533834586469</v>
      </c>
      <c r="E18" s="51">
        <f>C18+D18</f>
        <v>9530.1033834586469</v>
      </c>
      <c r="J18" s="50">
        <f t="shared" si="0"/>
        <v>665</v>
      </c>
      <c r="K18" s="51">
        <f>E18</f>
        <v>9530.1033834586469</v>
      </c>
    </row>
    <row r="19" spans="2:11" x14ac:dyDescent="0.4">
      <c r="B19" s="50">
        <f>B18+1</f>
        <v>666</v>
      </c>
      <c r="C19" s="51">
        <f>(Sheet1!$D$45*Sheet1!$D$46)*(B19/2)</f>
        <v>4495.5</v>
      </c>
      <c r="D19" s="51">
        <f>Sheet1!$D$47*(Sheet1!$D$44/B19)</f>
        <v>5033.7837837837833</v>
      </c>
      <c r="E19" s="51">
        <f>C19+D19</f>
        <v>9529.2837837837833</v>
      </c>
      <c r="J19" s="50">
        <f t="shared" si="0"/>
        <v>666</v>
      </c>
      <c r="K19" s="51">
        <f>E19</f>
        <v>9529.2837837837833</v>
      </c>
    </row>
    <row r="20" spans="2:11" x14ac:dyDescent="0.4">
      <c r="B20" s="50">
        <f>B19+1</f>
        <v>667</v>
      </c>
      <c r="C20" s="51">
        <f>(Sheet1!$D$45*Sheet1!$D$46)*(B20/2)</f>
        <v>4502.25</v>
      </c>
      <c r="D20" s="51">
        <f>Sheet1!$D$47*(Sheet1!$D$44/B20)</f>
        <v>5026.2368815592208</v>
      </c>
      <c r="E20" s="51">
        <f>C20+D20</f>
        <v>9528.4868815592199</v>
      </c>
      <c r="J20" s="50">
        <f t="shared" si="0"/>
        <v>667</v>
      </c>
      <c r="K20" s="51">
        <f>E20</f>
        <v>9528.4868815592199</v>
      </c>
    </row>
    <row r="21" spans="2:11" x14ac:dyDescent="0.4">
      <c r="B21" s="50">
        <f>B20+1</f>
        <v>668</v>
      </c>
      <c r="C21" s="51">
        <f>(Sheet1!$D$45*Sheet1!$D$46)*(B21/2)</f>
        <v>4509</v>
      </c>
      <c r="D21" s="51">
        <f>Sheet1!$D$47*(Sheet1!$D$44/B21)</f>
        <v>5018.7125748502995</v>
      </c>
      <c r="E21" s="51">
        <f>C21+D21</f>
        <v>9527.7125748502986</v>
      </c>
      <c r="J21" s="50">
        <f t="shared" si="0"/>
        <v>668</v>
      </c>
      <c r="K21" s="51">
        <f>E21</f>
        <v>9527.7125748502986</v>
      </c>
    </row>
    <row r="22" spans="2:11" x14ac:dyDescent="0.4">
      <c r="B22" s="50">
        <f>B21+1</f>
        <v>669</v>
      </c>
      <c r="C22" s="51">
        <f>(Sheet1!$D$45*Sheet1!$D$46)*(B22/2)</f>
        <v>4515.75</v>
      </c>
      <c r="D22" s="51">
        <f>Sheet1!$D$47*(Sheet1!$D$44/B22)</f>
        <v>5011.2107623318379</v>
      </c>
      <c r="E22" s="51">
        <f>C22+D22</f>
        <v>9526.960762331837</v>
      </c>
      <c r="J22" s="50">
        <f t="shared" si="0"/>
        <v>669</v>
      </c>
      <c r="K22" s="51">
        <f>E22</f>
        <v>9526.960762331837</v>
      </c>
    </row>
    <row r="23" spans="2:11" x14ac:dyDescent="0.4">
      <c r="B23" s="50">
        <f>B22+1</f>
        <v>670</v>
      </c>
      <c r="C23" s="51">
        <f>(Sheet1!$D$45*Sheet1!$D$46)*(B23/2)</f>
        <v>4522.5</v>
      </c>
      <c r="D23" s="51">
        <f>Sheet1!$D$47*(Sheet1!$D$44/B23)</f>
        <v>5003.7313432835826</v>
      </c>
      <c r="E23" s="51">
        <f>C23+D23</f>
        <v>9526.2313432835836</v>
      </c>
      <c r="J23" s="50">
        <f>J22+1</f>
        <v>670</v>
      </c>
      <c r="K23" s="51">
        <f>E23</f>
        <v>9526.2313432835836</v>
      </c>
    </row>
    <row r="24" spans="2:11" x14ac:dyDescent="0.4">
      <c r="B24" s="50">
        <f>B23+1</f>
        <v>671</v>
      </c>
      <c r="C24" s="51">
        <f>(Sheet1!$D$45*Sheet1!$D$46)*(B24/2)</f>
        <v>4529.25</v>
      </c>
      <c r="D24" s="51">
        <f>Sheet1!$D$47*(Sheet1!$D$44/B24)</f>
        <v>4996.2742175856929</v>
      </c>
      <c r="E24" s="51">
        <f>C24+D24</f>
        <v>9525.5242175856929</v>
      </c>
      <c r="J24" s="50">
        <f t="shared" si="0"/>
        <v>671</v>
      </c>
      <c r="K24" s="51">
        <f>E24</f>
        <v>9525.5242175856929</v>
      </c>
    </row>
    <row r="25" spans="2:11" x14ac:dyDescent="0.4">
      <c r="B25" s="50">
        <f>B24+1</f>
        <v>672</v>
      </c>
      <c r="C25" s="51">
        <f>(Sheet1!$D$45*Sheet1!$D$46)*(B25/2)</f>
        <v>4536</v>
      </c>
      <c r="D25" s="51">
        <f>Sheet1!$D$47*(Sheet1!$D$44/B25)</f>
        <v>4988.8392857142853</v>
      </c>
      <c r="E25" s="51">
        <f>C25+D25</f>
        <v>9524.8392857142862</v>
      </c>
      <c r="J25" s="50">
        <f t="shared" si="0"/>
        <v>672</v>
      </c>
      <c r="K25" s="51">
        <f>E25</f>
        <v>9524.8392857142862</v>
      </c>
    </row>
    <row r="26" spans="2:11" x14ac:dyDescent="0.4">
      <c r="B26" s="50">
        <f>B25+1</f>
        <v>673</v>
      </c>
      <c r="C26" s="51">
        <f>(Sheet1!$D$45*Sheet1!$D$46)*(B26/2)</f>
        <v>4542.75</v>
      </c>
      <c r="D26" s="51">
        <f>Sheet1!$D$47*(Sheet1!$D$44/B26)</f>
        <v>4981.4264487369983</v>
      </c>
      <c r="E26" s="51">
        <f>C26+D26</f>
        <v>9524.1764487369983</v>
      </c>
      <c r="J26" s="50">
        <f t="shared" si="0"/>
        <v>673</v>
      </c>
      <c r="K26" s="51">
        <f>E26</f>
        <v>9524.1764487369983</v>
      </c>
    </row>
    <row r="27" spans="2:11" x14ac:dyDescent="0.4">
      <c r="B27" s="50">
        <f>B26+1</f>
        <v>674</v>
      </c>
      <c r="C27" s="51">
        <f>(Sheet1!$D$45*Sheet1!$D$46)*(B27/2)</f>
        <v>4549.5</v>
      </c>
      <c r="D27" s="51">
        <f>Sheet1!$D$47*(Sheet1!$D$44/B27)</f>
        <v>4974.0356083086053</v>
      </c>
      <c r="E27" s="51">
        <f>C27+D27</f>
        <v>9523.5356083086044</v>
      </c>
      <c r="J27" s="50">
        <f t="shared" si="0"/>
        <v>674</v>
      </c>
      <c r="K27" s="51">
        <f>E27</f>
        <v>9523.5356083086044</v>
      </c>
    </row>
    <row r="28" spans="2:11" x14ac:dyDescent="0.4">
      <c r="B28" s="50">
        <f>B27+1</f>
        <v>675</v>
      </c>
      <c r="C28" s="51">
        <f>(Sheet1!$D$45*Sheet1!$D$46)*(B28/2)</f>
        <v>4556.25</v>
      </c>
      <c r="D28" s="51">
        <f>Sheet1!$D$47*(Sheet1!$D$44/B28)</f>
        <v>4966.6666666666661</v>
      </c>
      <c r="E28" s="51">
        <f>C28+D28</f>
        <v>9522.9166666666661</v>
      </c>
      <c r="J28" s="50">
        <f t="shared" si="0"/>
        <v>675</v>
      </c>
      <c r="K28" s="51">
        <f>E28</f>
        <v>9522.9166666666661</v>
      </c>
    </row>
    <row r="29" spans="2:11" x14ac:dyDescent="0.4">
      <c r="B29" s="50">
        <f>B28+1</f>
        <v>676</v>
      </c>
      <c r="C29" s="51">
        <f>(Sheet1!$D$45*Sheet1!$D$46)*(B29/2)</f>
        <v>4563</v>
      </c>
      <c r="D29" s="51">
        <f>Sheet1!$D$47*(Sheet1!$D$44/B29)</f>
        <v>4959.3195266272196</v>
      </c>
      <c r="E29" s="51">
        <f>C29+D29</f>
        <v>9522.3195266272196</v>
      </c>
      <c r="J29" s="50">
        <f t="shared" si="0"/>
        <v>676</v>
      </c>
      <c r="K29" s="51">
        <f>E29</f>
        <v>9522.3195266272196</v>
      </c>
    </row>
    <row r="30" spans="2:11" x14ac:dyDescent="0.4">
      <c r="B30" s="52">
        <f>B29+1</f>
        <v>677</v>
      </c>
      <c r="C30" s="51">
        <f>(Sheet1!$D$45*Sheet1!$D$46)*(B30/2)</f>
        <v>4569.75</v>
      </c>
      <c r="D30" s="51">
        <f>Sheet1!$D$47*(Sheet1!$D$44/B30)</f>
        <v>4951.9940915805018</v>
      </c>
      <c r="E30" s="53">
        <f>C30+D30</f>
        <v>9521.7440915805018</v>
      </c>
      <c r="J30" s="52">
        <f t="shared" si="0"/>
        <v>677</v>
      </c>
      <c r="K30" s="51">
        <f>E30</f>
        <v>9521.7440915805018</v>
      </c>
    </row>
    <row r="31" spans="2:11" x14ac:dyDescent="0.4">
      <c r="B31" s="52">
        <f>B30+1</f>
        <v>678</v>
      </c>
      <c r="C31" s="51">
        <f>(Sheet1!$D$45*Sheet1!$D$46)*(B31/2)</f>
        <v>4576.5</v>
      </c>
      <c r="D31" s="51">
        <f>Sheet1!$D$47*(Sheet1!$D$44/B31)</f>
        <v>4944.6902654867254</v>
      </c>
      <c r="E31" s="53">
        <f>C31+D31</f>
        <v>9521.1902654867263</v>
      </c>
      <c r="J31" s="52">
        <f t="shared" si="0"/>
        <v>678</v>
      </c>
      <c r="K31" s="51">
        <f>E31</f>
        <v>9521.1902654867263</v>
      </c>
    </row>
    <row r="32" spans="2:11" x14ac:dyDescent="0.4">
      <c r="B32" s="50">
        <f>B31+1</f>
        <v>679</v>
      </c>
      <c r="C32" s="51">
        <f>(Sheet1!$D$45*Sheet1!$D$46)*(B32/2)</f>
        <v>4583.25</v>
      </c>
      <c r="D32" s="51">
        <f>Sheet1!$D$47*(Sheet1!$D$44/B32)</f>
        <v>4937.4079528718703</v>
      </c>
      <c r="E32" s="51">
        <f>C32+D32</f>
        <v>9520.6579528718703</v>
      </c>
      <c r="J32" s="50">
        <f t="shared" si="0"/>
        <v>679</v>
      </c>
      <c r="K32" s="51">
        <f>E32</f>
        <v>9520.6579528718703</v>
      </c>
    </row>
    <row r="33" spans="2:11" x14ac:dyDescent="0.4">
      <c r="B33" s="50">
        <f>B32+1</f>
        <v>680</v>
      </c>
      <c r="C33" s="51">
        <f>(Sheet1!$D$45*Sheet1!$D$46)*(B33/2)</f>
        <v>4590</v>
      </c>
      <c r="D33" s="51">
        <f>Sheet1!$D$47*(Sheet1!$D$44/B33)</f>
        <v>4930.1470588235288</v>
      </c>
      <c r="E33" s="51">
        <f>C33+D33</f>
        <v>9520.1470588235279</v>
      </c>
      <c r="J33" s="50">
        <f t="shared" si="0"/>
        <v>680</v>
      </c>
      <c r="K33" s="51">
        <f>E33</f>
        <v>9520.1470588235279</v>
      </c>
    </row>
    <row r="34" spans="2:11" x14ac:dyDescent="0.4">
      <c r="B34" s="50">
        <f>B33+1</f>
        <v>681</v>
      </c>
      <c r="C34" s="51">
        <f>(Sheet1!$D$45*Sheet1!$D$46)*(B34/2)</f>
        <v>4596.75</v>
      </c>
      <c r="D34" s="51">
        <f>Sheet1!$D$47*(Sheet1!$D$44/B34)</f>
        <v>4922.9074889867843</v>
      </c>
      <c r="E34" s="51">
        <f>C34+D34</f>
        <v>9519.6574889867843</v>
      </c>
      <c r="J34" s="50">
        <f t="shared" si="0"/>
        <v>681</v>
      </c>
      <c r="K34" s="51">
        <f>E34</f>
        <v>9519.6574889867843</v>
      </c>
    </row>
    <row r="35" spans="2:11" x14ac:dyDescent="0.4">
      <c r="B35" s="50">
        <f>B34+1</f>
        <v>682</v>
      </c>
      <c r="C35" s="51">
        <f>(Sheet1!$D$45*Sheet1!$D$46)*(B35/2)</f>
        <v>4603.5</v>
      </c>
      <c r="D35" s="51">
        <f>Sheet1!$D$47*(Sheet1!$D$44/B35)</f>
        <v>4915.6891495601176</v>
      </c>
      <c r="E35" s="51">
        <f>C35+D35</f>
        <v>9519.1891495601176</v>
      </c>
      <c r="J35" s="50">
        <f t="shared" si="0"/>
        <v>682</v>
      </c>
      <c r="K35" s="51">
        <f>E35</f>
        <v>9519.1891495601176</v>
      </c>
    </row>
    <row r="36" spans="2:11" x14ac:dyDescent="0.4">
      <c r="B36" s="50">
        <f>B35+1</f>
        <v>683</v>
      </c>
      <c r="C36" s="51">
        <f>(Sheet1!$D$45*Sheet1!$D$46)*(B36/2)</f>
        <v>4610.25</v>
      </c>
      <c r="D36" s="51">
        <f>Sheet1!$D$47*(Sheet1!$D$44/B36)</f>
        <v>4908.4919472913616</v>
      </c>
      <c r="E36" s="51">
        <f>C36+D36</f>
        <v>9518.7419472913607</v>
      </c>
      <c r="J36" s="50">
        <f t="shared" si="0"/>
        <v>683</v>
      </c>
      <c r="K36" s="51">
        <f>E36</f>
        <v>9518.7419472913607</v>
      </c>
    </row>
    <row r="37" spans="2:11" x14ac:dyDescent="0.4">
      <c r="B37" s="50">
        <f>B36+1</f>
        <v>684</v>
      </c>
      <c r="C37" s="51">
        <f>(Sheet1!$D$45*Sheet1!$D$46)*(B37/2)</f>
        <v>4617</v>
      </c>
      <c r="D37" s="51">
        <f>Sheet1!$D$47*(Sheet1!$D$44/B37)</f>
        <v>4901.3157894736842</v>
      </c>
      <c r="E37" s="51">
        <f>C37+D37</f>
        <v>9518.3157894736833</v>
      </c>
      <c r="J37" s="50">
        <f t="shared" si="0"/>
        <v>684</v>
      </c>
      <c r="K37" s="51">
        <f>E37</f>
        <v>9518.3157894736833</v>
      </c>
    </row>
    <row r="38" spans="2:11" x14ac:dyDescent="0.4">
      <c r="B38" s="50">
        <f>B37+1</f>
        <v>685</v>
      </c>
      <c r="C38" s="51">
        <f>(Sheet1!$D$45*Sheet1!$D$46)*(B38/2)</f>
        <v>4623.75</v>
      </c>
      <c r="D38" s="51">
        <f>Sheet1!$D$47*(Sheet1!$D$44/B38)</f>
        <v>4894.1605839416061</v>
      </c>
      <c r="E38" s="51">
        <f>C38+D38</f>
        <v>9517.9105839416061</v>
      </c>
      <c r="J38" s="50">
        <f t="shared" si="0"/>
        <v>685</v>
      </c>
      <c r="K38" s="51">
        <f>E38</f>
        <v>9517.9105839416061</v>
      </c>
    </row>
    <row r="39" spans="2:11" x14ac:dyDescent="0.4">
      <c r="B39" s="50">
        <f>B38+1</f>
        <v>686</v>
      </c>
      <c r="C39" s="51">
        <f>(Sheet1!$D$45*Sheet1!$D$46)*(B39/2)</f>
        <v>4630.5</v>
      </c>
      <c r="D39" s="51">
        <f>Sheet1!$D$47*(Sheet1!$D$44/B39)</f>
        <v>4887.0262390670559</v>
      </c>
      <c r="E39" s="51">
        <f>C39+D39</f>
        <v>9517.5262390670559</v>
      </c>
      <c r="J39" s="50">
        <f t="shared" si="0"/>
        <v>686</v>
      </c>
      <c r="K39" s="51">
        <f>E39</f>
        <v>9517.5262390670559</v>
      </c>
    </row>
    <row r="40" spans="2:11" x14ac:dyDescent="0.4">
      <c r="B40" s="50">
        <f>B39+1</f>
        <v>687</v>
      </c>
      <c r="C40" s="51">
        <f>(Sheet1!$D$45*Sheet1!$D$46)*(B40/2)</f>
        <v>4637.25</v>
      </c>
      <c r="D40" s="51">
        <f>Sheet1!$D$47*(Sheet1!$D$44/B40)</f>
        <v>4879.9126637554582</v>
      </c>
      <c r="E40" s="51">
        <f>C40+D40</f>
        <v>9517.1626637554582</v>
      </c>
      <c r="J40" s="50">
        <f t="shared" si="0"/>
        <v>687</v>
      </c>
      <c r="K40" s="51">
        <f>E40</f>
        <v>9517.1626637554582</v>
      </c>
    </row>
    <row r="41" spans="2:11" x14ac:dyDescent="0.4">
      <c r="B41" s="50">
        <f>B40+1</f>
        <v>688</v>
      </c>
      <c r="C41" s="51">
        <f>(Sheet1!$D$45*Sheet1!$D$46)*(B41/2)</f>
        <v>4644</v>
      </c>
      <c r="D41" s="51">
        <f>Sheet1!$D$47*(Sheet1!$D$44/B41)</f>
        <v>4872.8197674418607</v>
      </c>
      <c r="E41" s="51">
        <f>C41+D41</f>
        <v>9516.8197674418607</v>
      </c>
      <c r="J41" s="50">
        <f t="shared" si="0"/>
        <v>688</v>
      </c>
      <c r="K41" s="51">
        <f>E41</f>
        <v>9516.8197674418607</v>
      </c>
    </row>
    <row r="42" spans="2:11" x14ac:dyDescent="0.4">
      <c r="B42" s="50">
        <f>B41+1</f>
        <v>689</v>
      </c>
      <c r="C42" s="51">
        <f>(Sheet1!$D$45*Sheet1!$D$46)*(B42/2)</f>
        <v>4650.75</v>
      </c>
      <c r="D42" s="51">
        <f>Sheet1!$D$47*(Sheet1!$D$44/B42)</f>
        <v>4865.7474600870828</v>
      </c>
      <c r="E42" s="51">
        <f>C42+D42</f>
        <v>9516.4974600870828</v>
      </c>
      <c r="J42" s="50">
        <f t="shared" si="0"/>
        <v>689</v>
      </c>
      <c r="K42" s="51">
        <f>E42</f>
        <v>9516.4974600870828</v>
      </c>
    </row>
    <row r="43" spans="2:11" x14ac:dyDescent="0.4">
      <c r="B43" s="50">
        <f>B42+1</f>
        <v>690</v>
      </c>
      <c r="C43" s="51">
        <f>(Sheet1!$D$45*Sheet1!$D$46)*(B43/2)</f>
        <v>4657.5</v>
      </c>
      <c r="D43" s="51">
        <f>Sheet1!$D$47*(Sheet1!$D$44/B43)</f>
        <v>4858.695652173913</v>
      </c>
      <c r="E43" s="51">
        <f>C43+D43</f>
        <v>9516.1956521739121</v>
      </c>
      <c r="J43" s="50">
        <f t="shared" si="0"/>
        <v>690</v>
      </c>
      <c r="K43" s="51">
        <f>E43</f>
        <v>9516.1956521739121</v>
      </c>
    </row>
    <row r="44" spans="2:11" x14ac:dyDescent="0.4">
      <c r="B44" s="50">
        <f>B43+1</f>
        <v>691</v>
      </c>
      <c r="C44" s="51">
        <f>(Sheet1!$D$45*Sheet1!$D$46)*(B44/2)</f>
        <v>4664.25</v>
      </c>
      <c r="D44" s="51">
        <f>Sheet1!$D$47*(Sheet1!$D$44/B44)</f>
        <v>4851.6642547033289</v>
      </c>
      <c r="E44" s="51">
        <f>C44+D44</f>
        <v>9515.9142547033298</v>
      </c>
      <c r="J44" s="50">
        <f t="shared" si="0"/>
        <v>691</v>
      </c>
      <c r="K44" s="51">
        <f>E44</f>
        <v>9515.9142547033298</v>
      </c>
    </row>
    <row r="45" spans="2:11" x14ac:dyDescent="0.4">
      <c r="B45" s="50">
        <f>B44+1</f>
        <v>692</v>
      </c>
      <c r="C45" s="51">
        <f>(Sheet1!$D$45*Sheet1!$D$46)*(B45/2)</f>
        <v>4671</v>
      </c>
      <c r="D45" s="51">
        <f>Sheet1!$D$47*(Sheet1!$D$44/B45)</f>
        <v>4844.653179190751</v>
      </c>
      <c r="E45" s="51">
        <f>C45+D45</f>
        <v>9515.653179190751</v>
      </c>
      <c r="J45" s="50">
        <f t="shared" si="0"/>
        <v>692</v>
      </c>
      <c r="K45" s="51">
        <f>E45</f>
        <v>9515.653179190751</v>
      </c>
    </row>
    <row r="46" spans="2:11" x14ac:dyDescent="0.4">
      <c r="B46" s="50">
        <f>B45+1</f>
        <v>693</v>
      </c>
      <c r="C46" s="51">
        <f>(Sheet1!$D$45*Sheet1!$D$46)*(B46/2)</f>
        <v>4677.75</v>
      </c>
      <c r="D46" s="51">
        <f>Sheet1!$D$47*(Sheet1!$D$44/B46)</f>
        <v>4837.6623376623374</v>
      </c>
      <c r="E46" s="51">
        <f>C46+D46</f>
        <v>9515.4123376623374</v>
      </c>
      <c r="J46" s="50">
        <f t="shared" si="0"/>
        <v>693</v>
      </c>
      <c r="K46" s="51">
        <f>E46</f>
        <v>9515.4123376623374</v>
      </c>
    </row>
    <row r="47" spans="2:11" x14ac:dyDescent="0.4">
      <c r="B47" s="50">
        <f>B46+1</f>
        <v>694</v>
      </c>
      <c r="C47" s="51">
        <f>(Sheet1!$D$45*Sheet1!$D$46)*(B47/2)</f>
        <v>4684.5</v>
      </c>
      <c r="D47" s="51">
        <f>Sheet1!$D$47*(Sheet1!$D$44/B47)</f>
        <v>4830.6916426512971</v>
      </c>
      <c r="E47" s="51">
        <f>C47+D47</f>
        <v>9515.191642651298</v>
      </c>
      <c r="J47" s="50">
        <f t="shared" si="0"/>
        <v>694</v>
      </c>
      <c r="K47" s="51">
        <f>E47</f>
        <v>9515.191642651298</v>
      </c>
    </row>
    <row r="48" spans="2:11" x14ac:dyDescent="0.4">
      <c r="B48" s="50">
        <f>B47+1</f>
        <v>695</v>
      </c>
      <c r="C48" s="51">
        <f>(Sheet1!$D$45*Sheet1!$D$46)*(B48/2)</f>
        <v>4691.25</v>
      </c>
      <c r="D48" s="51">
        <f>Sheet1!$D$47*(Sheet1!$D$44/B48)</f>
        <v>4823.741007194245</v>
      </c>
      <c r="E48" s="51">
        <f>C48+D48</f>
        <v>9514.991007194245</v>
      </c>
      <c r="J48" s="50">
        <f t="shared" si="0"/>
        <v>695</v>
      </c>
      <c r="K48" s="51">
        <f>E48</f>
        <v>9514.991007194245</v>
      </c>
    </row>
    <row r="49" spans="2:11" x14ac:dyDescent="0.4">
      <c r="B49" s="50">
        <f>B48+1</f>
        <v>696</v>
      </c>
      <c r="C49" s="51">
        <f>(Sheet1!$D$45*Sheet1!$D$46)*(B49/2)</f>
        <v>4698</v>
      </c>
      <c r="D49" s="51">
        <f>Sheet1!$D$47*(Sheet1!$D$44/B49)</f>
        <v>4816.8103448275861</v>
      </c>
      <c r="E49" s="51">
        <f>C49+D49</f>
        <v>9514.810344827587</v>
      </c>
      <c r="J49" s="50">
        <f t="shared" si="0"/>
        <v>696</v>
      </c>
      <c r="K49" s="51">
        <f>E49</f>
        <v>9514.810344827587</v>
      </c>
    </row>
    <row r="50" spans="2:11" x14ac:dyDescent="0.4">
      <c r="B50" s="50">
        <f>B49+1</f>
        <v>697</v>
      </c>
      <c r="C50" s="51">
        <f>(Sheet1!$D$45*Sheet1!$D$46)*(B50/2)</f>
        <v>4704.75</v>
      </c>
      <c r="D50" s="51">
        <f>Sheet1!$D$47*(Sheet1!$D$44/B50)</f>
        <v>4809.8995695839312</v>
      </c>
      <c r="E50" s="51">
        <f>C50+D50</f>
        <v>9514.6495695839312</v>
      </c>
      <c r="J50" s="50">
        <f t="shared" si="0"/>
        <v>697</v>
      </c>
      <c r="K50" s="51">
        <f>E50</f>
        <v>9514.6495695839312</v>
      </c>
    </row>
    <row r="51" spans="2:11" x14ac:dyDescent="0.4">
      <c r="B51" s="50">
        <f>B50+1</f>
        <v>698</v>
      </c>
      <c r="C51" s="51">
        <f>(Sheet1!$D$45*Sheet1!$D$46)*(B51/2)</f>
        <v>4711.5</v>
      </c>
      <c r="D51" s="51">
        <f>Sheet1!$D$47*(Sheet1!$D$44/B51)</f>
        <v>4803.0085959885391</v>
      </c>
      <c r="E51" s="51">
        <f>C51+D51</f>
        <v>9514.50859598854</v>
      </c>
      <c r="J51" s="50">
        <f t="shared" si="0"/>
        <v>698</v>
      </c>
      <c r="K51" s="51">
        <f>E51</f>
        <v>9514.50859598854</v>
      </c>
    </row>
    <row r="52" spans="2:11" x14ac:dyDescent="0.4">
      <c r="B52" s="50">
        <f>B51+1</f>
        <v>699</v>
      </c>
      <c r="C52" s="51">
        <f>(Sheet1!$D$45*Sheet1!$D$46)*(B52/2)</f>
        <v>4718.25</v>
      </c>
      <c r="D52" s="51">
        <f>Sheet1!$D$47*(Sheet1!$D$44/B52)</f>
        <v>4796.1373390557947</v>
      </c>
      <c r="E52" s="51">
        <f>C52+D52</f>
        <v>9514.3873390557947</v>
      </c>
      <c r="J52" s="50">
        <f t="shared" si="0"/>
        <v>699</v>
      </c>
      <c r="K52" s="51">
        <f>E52</f>
        <v>9514.3873390557947</v>
      </c>
    </row>
    <row r="53" spans="2:11" x14ac:dyDescent="0.4">
      <c r="B53" s="50">
        <f>B52+1</f>
        <v>700</v>
      </c>
      <c r="C53" s="51">
        <f>(Sheet1!$D$45*Sheet1!$D$46)*(B53/2)</f>
        <v>4725</v>
      </c>
      <c r="D53" s="51">
        <f>Sheet1!$D$47*(Sheet1!$D$44/B53)</f>
        <v>4789.2857142857138</v>
      </c>
      <c r="E53" s="51">
        <f>C53+D53</f>
        <v>9514.2857142857138</v>
      </c>
      <c r="J53" s="50">
        <f>J52+1</f>
        <v>700</v>
      </c>
      <c r="K53" s="51">
        <f>E53</f>
        <v>9514.2857142857138</v>
      </c>
    </row>
    <row r="54" spans="2:11" x14ac:dyDescent="0.4">
      <c r="B54" s="50">
        <f>B53+1</f>
        <v>701</v>
      </c>
      <c r="C54" s="51">
        <f>(Sheet1!$D$45*Sheet1!$D$46)*(B54/2)</f>
        <v>4731.75</v>
      </c>
      <c r="D54" s="51">
        <f>Sheet1!$D$47*(Sheet1!$D$44/B54)</f>
        <v>4782.4536376604847</v>
      </c>
      <c r="E54" s="51">
        <f>C54+D54</f>
        <v>9514.2036376604847</v>
      </c>
      <c r="J54" s="50">
        <f t="shared" si="0"/>
        <v>701</v>
      </c>
      <c r="K54" s="51">
        <f>E54</f>
        <v>9514.2036376604847</v>
      </c>
    </row>
    <row r="55" spans="2:11" x14ac:dyDescent="0.4">
      <c r="B55" s="50">
        <f>B54+1</f>
        <v>702</v>
      </c>
      <c r="C55" s="51">
        <f>(Sheet1!$D$45*Sheet1!$D$46)*(B55/2)</f>
        <v>4738.5</v>
      </c>
      <c r="D55" s="51">
        <f>Sheet1!$D$47*(Sheet1!$D$44/B55)</f>
        <v>4775.6410256410254</v>
      </c>
      <c r="E55" s="51">
        <f>C55+D55</f>
        <v>9514.1410256410254</v>
      </c>
      <c r="J55" s="50">
        <f t="shared" si="0"/>
        <v>702</v>
      </c>
      <c r="K55" s="51">
        <f>E55</f>
        <v>9514.1410256410254</v>
      </c>
    </row>
    <row r="56" spans="2:11" x14ac:dyDescent="0.4">
      <c r="B56" s="50">
        <v>703</v>
      </c>
      <c r="C56" s="51">
        <f>(Sheet1!$D$45*Sheet1!$D$46)*(B56/2)</f>
        <v>4745.25</v>
      </c>
      <c r="D56" s="51">
        <f>Sheet1!$D$47*(Sheet1!$D$44/B56)</f>
        <v>4768.8477951635841</v>
      </c>
      <c r="E56" s="51">
        <f>C56+D56</f>
        <v>9514.0977951635832</v>
      </c>
      <c r="J56" s="50">
        <f>J55+1</f>
        <v>703</v>
      </c>
      <c r="K56" s="51">
        <f>Sheet1!E65</f>
        <v>9514.0977951635832</v>
      </c>
    </row>
    <row r="57" spans="2:11" x14ac:dyDescent="0.4">
      <c r="B57" s="48">
        <f>B56+1</f>
        <v>704</v>
      </c>
      <c r="C57" s="49">
        <f>(Sheet1!$D$45*Sheet1!$D$46)*(B57/2)</f>
        <v>4752</v>
      </c>
      <c r="D57" s="49">
        <f>Sheet1!$D$47*(Sheet1!$D$44/B57)</f>
        <v>4762.0738636363631</v>
      </c>
      <c r="E57" s="49">
        <f>C57+D57</f>
        <v>9514.073863636364</v>
      </c>
      <c r="J57" s="48">
        <f t="shared" si="0"/>
        <v>704</v>
      </c>
      <c r="K57" s="51">
        <f>Sheet1!E66</f>
        <v>9514.073863636364</v>
      </c>
    </row>
    <row r="58" spans="2:11" x14ac:dyDescent="0.4">
      <c r="B58" s="48">
        <f>B57+1</f>
        <v>705</v>
      </c>
      <c r="C58" s="49">
        <f>(Sheet1!$D$45*Sheet1!$D$46)*(B58/2)</f>
        <v>4758.75</v>
      </c>
      <c r="D58" s="49">
        <f>Sheet1!$D$47*(Sheet1!$D$44/B58)</f>
        <v>4755.3191489361707</v>
      </c>
      <c r="E58" s="49">
        <f>C58+D58</f>
        <v>9514.0691489361707</v>
      </c>
      <c r="J58" s="48">
        <f t="shared" si="0"/>
        <v>705</v>
      </c>
      <c r="K58" s="51">
        <f>Sheet1!E67</f>
        <v>9514.0691489361707</v>
      </c>
    </row>
    <row r="59" spans="2:11" x14ac:dyDescent="0.4">
      <c r="B59" s="50">
        <f>B58+1</f>
        <v>706</v>
      </c>
      <c r="C59" s="51">
        <f>(Sheet1!$D$45*Sheet1!$D$46)*(B59/2)</f>
        <v>4765.5</v>
      </c>
      <c r="D59" s="51">
        <f>Sheet1!$D$47*(Sheet1!$D$44/B59)</f>
        <v>4748.5835694050993</v>
      </c>
      <c r="E59" s="51">
        <f>C59+D59</f>
        <v>9514.0835694050984</v>
      </c>
      <c r="J59" s="50">
        <f t="shared" si="0"/>
        <v>706</v>
      </c>
      <c r="K59" s="51">
        <f>Sheet1!E68</f>
        <v>9514.0835694050984</v>
      </c>
    </row>
    <row r="60" spans="2:11" x14ac:dyDescent="0.4">
      <c r="B60" s="50">
        <f>Sheet1!B68+1</f>
        <v>707</v>
      </c>
      <c r="C60" s="51">
        <f>(Sheet1!$D$45*Sheet1!$D$46)*(B60/2)</f>
        <v>4772.25</v>
      </c>
      <c r="D60" s="51">
        <f>Sheet1!$D$47*(Sheet1!$D$44/B60)</f>
        <v>4741.8670438472418</v>
      </c>
      <c r="E60" s="51">
        <f>C60+D60</f>
        <v>9514.1170438472418</v>
      </c>
      <c r="J60" s="50">
        <f t="shared" si="0"/>
        <v>707</v>
      </c>
      <c r="K60" s="51">
        <f>E60</f>
        <v>9514.1170438472418</v>
      </c>
    </row>
    <row r="61" spans="2:11" x14ac:dyDescent="0.4">
      <c r="B61" s="50">
        <f>B60+1</f>
        <v>708</v>
      </c>
      <c r="C61" s="51">
        <f>(Sheet1!$D$45*Sheet1!$D$46)*(B61/2)</f>
        <v>4779</v>
      </c>
      <c r="D61" s="51">
        <f>Sheet1!$D$47*(Sheet1!$D$44/B61)</f>
        <v>4735.1694915254238</v>
      </c>
      <c r="E61" s="51">
        <f>C61+D61</f>
        <v>9514.1694915254229</v>
      </c>
      <c r="J61" s="50">
        <f>J60+1</f>
        <v>708</v>
      </c>
      <c r="K61" s="51">
        <f>E61</f>
        <v>9514.1694915254229</v>
      </c>
    </row>
    <row r="62" spans="2:11" x14ac:dyDescent="0.4">
      <c r="B62" s="50">
        <f>B61+1</f>
        <v>709</v>
      </c>
      <c r="C62" s="51">
        <f>(Sheet1!$D$45*Sheet1!$D$46)*(B62/2)</f>
        <v>4785.75</v>
      </c>
      <c r="D62" s="51">
        <f>Sheet1!$D$47*(Sheet1!$D$44/B62)</f>
        <v>4728.4908321579687</v>
      </c>
      <c r="E62" s="51">
        <f>C62+D62</f>
        <v>9514.2408321579678</v>
      </c>
      <c r="J62" s="50">
        <f t="shared" si="0"/>
        <v>709</v>
      </c>
      <c r="K62" s="51">
        <f>E62</f>
        <v>9514.2408321579678</v>
      </c>
    </row>
    <row r="63" spans="2:11" x14ac:dyDescent="0.4">
      <c r="B63" s="50">
        <f>B62+1</f>
        <v>710</v>
      </c>
      <c r="C63" s="51">
        <f>(Sheet1!$D$45*Sheet1!$D$46)*(B63/2)</f>
        <v>4792.5</v>
      </c>
      <c r="D63" s="51">
        <f>Sheet1!$D$47*(Sheet1!$D$44/B63)</f>
        <v>4721.8309859154933</v>
      </c>
      <c r="E63" s="51">
        <f>C63+D63</f>
        <v>9514.3309859154942</v>
      </c>
      <c r="J63" s="50">
        <f t="shared" si="0"/>
        <v>710</v>
      </c>
      <c r="K63" s="51">
        <f>E63</f>
        <v>9514.3309859154942</v>
      </c>
    </row>
    <row r="64" spans="2:11" x14ac:dyDescent="0.4">
      <c r="B64" s="50">
        <f>B63+1</f>
        <v>711</v>
      </c>
      <c r="C64" s="51">
        <f>(Sheet1!$D$45*Sheet1!$D$46)*(B64/2)</f>
        <v>4799.25</v>
      </c>
      <c r="D64" s="51">
        <f>Sheet1!$D$47*(Sheet1!$D$44/B64)</f>
        <v>4715.1898734177212</v>
      </c>
      <c r="E64" s="51">
        <f>C64+D64</f>
        <v>9514.4398734177212</v>
      </c>
      <c r="J64" s="50">
        <f t="shared" si="0"/>
        <v>711</v>
      </c>
      <c r="K64" s="51">
        <f>E64</f>
        <v>9514.4398734177212</v>
      </c>
    </row>
    <row r="65" spans="2:11" x14ac:dyDescent="0.4">
      <c r="B65" s="50">
        <f>B64+1</f>
        <v>712</v>
      </c>
      <c r="C65" s="51">
        <f>(Sheet1!$D$45*Sheet1!$D$46)*(B65/2)</f>
        <v>4806</v>
      </c>
      <c r="D65" s="51">
        <f>Sheet1!$D$47*(Sheet1!$D$44/B65)</f>
        <v>4708.5674157303374</v>
      </c>
      <c r="E65" s="51">
        <f>C65+D65</f>
        <v>9514.5674157303365</v>
      </c>
      <c r="J65" s="50">
        <f t="shared" si="0"/>
        <v>712</v>
      </c>
      <c r="K65" s="51">
        <f>E65</f>
        <v>9514.5674157303365</v>
      </c>
    </row>
    <row r="66" spans="2:11" x14ac:dyDescent="0.4">
      <c r="B66" s="50">
        <f>B65+1</f>
        <v>713</v>
      </c>
      <c r="C66" s="51">
        <f>(Sheet1!$D$45*Sheet1!$D$46)*(B66/2)</f>
        <v>4812.75</v>
      </c>
      <c r="D66" s="51">
        <f>Sheet1!$D$47*(Sheet1!$D$44/B66)</f>
        <v>4701.9635343618511</v>
      </c>
      <c r="E66" s="51">
        <f>C66+D66</f>
        <v>9514.7135343618502</v>
      </c>
      <c r="J66" s="50">
        <f t="shared" si="0"/>
        <v>713</v>
      </c>
      <c r="K66" s="51">
        <f>E66</f>
        <v>9514.7135343618502</v>
      </c>
    </row>
    <row r="67" spans="2:11" x14ac:dyDescent="0.4">
      <c r="B67" s="50">
        <f>B66+1</f>
        <v>714</v>
      </c>
      <c r="C67" s="51">
        <f>(Sheet1!$D$45*Sheet1!$D$46)*(B67/2)</f>
        <v>4819.5</v>
      </c>
      <c r="D67" s="51">
        <f>Sheet1!$D$47*(Sheet1!$D$44/B67)</f>
        <v>4695.3781512605046</v>
      </c>
      <c r="E67" s="51">
        <f>C67+D67</f>
        <v>9514.8781512605055</v>
      </c>
      <c r="J67" s="50">
        <f t="shared" si="0"/>
        <v>714</v>
      </c>
      <c r="K67" s="51">
        <f>E67</f>
        <v>9514.8781512605055</v>
      </c>
    </row>
    <row r="68" spans="2:11" x14ac:dyDescent="0.4">
      <c r="B68" s="50">
        <f>B67+1</f>
        <v>715</v>
      </c>
      <c r="C68" s="51">
        <f>(Sheet1!$D$45*Sheet1!$D$46)*(B68/2)</f>
        <v>4826.25</v>
      </c>
      <c r="D68" s="51">
        <f>Sheet1!$D$47*(Sheet1!$D$44/B68)</f>
        <v>4688.8111888111889</v>
      </c>
      <c r="E68" s="51">
        <f>C68+D68</f>
        <v>9515.0611888111889</v>
      </c>
      <c r="J68" s="50">
        <f t="shared" si="0"/>
        <v>715</v>
      </c>
      <c r="K68" s="51">
        <f>E68</f>
        <v>9515.0611888111889</v>
      </c>
    </row>
    <row r="69" spans="2:11" x14ac:dyDescent="0.4">
      <c r="B69" s="50">
        <f>B68+1</f>
        <v>716</v>
      </c>
      <c r="C69" s="51">
        <f>(Sheet1!$D$45*Sheet1!$D$46)*(B69/2)</f>
        <v>4833</v>
      </c>
      <c r="D69" s="51">
        <f>Sheet1!$D$47*(Sheet1!$D$44/B69)</f>
        <v>4682.2625698324018</v>
      </c>
      <c r="E69" s="51">
        <f>C69+D69</f>
        <v>9515.2625698324009</v>
      </c>
      <c r="J69" s="50">
        <f t="shared" ref="J69:J103" si="1">J68+1</f>
        <v>716</v>
      </c>
      <c r="K69" s="51">
        <f>E69</f>
        <v>9515.2625698324009</v>
      </c>
    </row>
    <row r="70" spans="2:11" x14ac:dyDescent="0.4">
      <c r="B70" s="50">
        <f>B69+1</f>
        <v>717</v>
      </c>
      <c r="C70" s="51">
        <f>(Sheet1!$D$45*Sheet1!$D$46)*(B70/2)</f>
        <v>4839.75</v>
      </c>
      <c r="D70" s="51">
        <f>Sheet1!$D$47*(Sheet1!$D$44/B70)</f>
        <v>4675.7322175732224</v>
      </c>
      <c r="E70" s="51">
        <f>C70+D70</f>
        <v>9515.4822175732224</v>
      </c>
      <c r="J70" s="50">
        <f t="shared" si="1"/>
        <v>717</v>
      </c>
      <c r="K70" s="51">
        <f>E70</f>
        <v>9515.4822175732224</v>
      </c>
    </row>
    <row r="71" spans="2:11" x14ac:dyDescent="0.4">
      <c r="B71" s="50">
        <f>B70+1</f>
        <v>718</v>
      </c>
      <c r="C71" s="51">
        <f>(Sheet1!$D$45*Sheet1!$D$46)*(B71/2)</f>
        <v>4846.5</v>
      </c>
      <c r="D71" s="51">
        <f>Sheet1!$D$47*(Sheet1!$D$44/B71)</f>
        <v>4669.220055710307</v>
      </c>
      <c r="E71" s="51">
        <f>C71+D71</f>
        <v>9515.720055710306</v>
      </c>
      <c r="J71" s="50">
        <f t="shared" si="1"/>
        <v>718</v>
      </c>
      <c r="K71" s="51">
        <f>E71</f>
        <v>9515.720055710306</v>
      </c>
    </row>
    <row r="72" spans="2:11" x14ac:dyDescent="0.4">
      <c r="B72" s="50">
        <f>B71+1</f>
        <v>719</v>
      </c>
      <c r="C72" s="51">
        <f>(Sheet1!$D$45*Sheet1!$D$46)*(B72/2)</f>
        <v>4853.25</v>
      </c>
      <c r="D72" s="51">
        <f>Sheet1!$D$47*(Sheet1!$D$44/B72)</f>
        <v>4662.7260083449237</v>
      </c>
      <c r="E72" s="51">
        <f>C72+D72</f>
        <v>9515.9760083449237</v>
      </c>
      <c r="J72" s="50">
        <f t="shared" si="1"/>
        <v>719</v>
      </c>
      <c r="K72" s="51">
        <f>E72</f>
        <v>9515.9760083449237</v>
      </c>
    </row>
    <row r="73" spans="2:11" x14ac:dyDescent="0.4">
      <c r="B73" s="50">
        <f>B72+1</f>
        <v>720</v>
      </c>
      <c r="C73" s="51">
        <f>(Sheet1!$D$45*Sheet1!$D$46)*(B73/2)</f>
        <v>4860</v>
      </c>
      <c r="D73" s="51">
        <f>Sheet1!$D$47*(Sheet1!$D$44/B73)</f>
        <v>4656.25</v>
      </c>
      <c r="E73" s="51">
        <f>C73+D73</f>
        <v>9516.25</v>
      </c>
      <c r="J73" s="50">
        <f t="shared" si="1"/>
        <v>720</v>
      </c>
      <c r="K73" s="51">
        <f>E73</f>
        <v>9516.25</v>
      </c>
    </row>
    <row r="74" spans="2:11" x14ac:dyDescent="0.4">
      <c r="B74" s="50">
        <f>B73+1</f>
        <v>721</v>
      </c>
      <c r="C74" s="51">
        <f>(Sheet1!$D$45*Sheet1!$D$46)*(B74/2)</f>
        <v>4866.75</v>
      </c>
      <c r="D74" s="51">
        <f>Sheet1!$D$47*(Sheet1!$D$44/B74)</f>
        <v>4649.7919556171983</v>
      </c>
      <c r="E74" s="51">
        <f>C74+D74</f>
        <v>9516.5419556171983</v>
      </c>
      <c r="J74" s="50">
        <f t="shared" si="1"/>
        <v>721</v>
      </c>
      <c r="K74" s="51">
        <f>E74</f>
        <v>9516.5419556171983</v>
      </c>
    </row>
    <row r="75" spans="2:11" x14ac:dyDescent="0.4">
      <c r="B75" s="50">
        <f>B74+1</f>
        <v>722</v>
      </c>
      <c r="C75" s="51">
        <f>(Sheet1!$D$45*Sheet1!$D$46)*(B75/2)</f>
        <v>4873.5</v>
      </c>
      <c r="D75" s="51">
        <f>Sheet1!$D$47*(Sheet1!$D$44/B75)</f>
        <v>4643.3518005540172</v>
      </c>
      <c r="E75" s="51">
        <f>C75+D75</f>
        <v>9516.8518005540172</v>
      </c>
      <c r="J75" s="50">
        <f t="shared" si="1"/>
        <v>722</v>
      </c>
      <c r="K75" s="51">
        <f>E75</f>
        <v>9516.8518005540172</v>
      </c>
    </row>
    <row r="76" spans="2:11" x14ac:dyDescent="0.4">
      <c r="B76" s="50">
        <f>B75+1</f>
        <v>723</v>
      </c>
      <c r="C76" s="51">
        <f>(Sheet1!$D$45*Sheet1!$D$46)*(B76/2)</f>
        <v>4880.25</v>
      </c>
      <c r="D76" s="51">
        <f>Sheet1!$D$47*(Sheet1!$D$44/B76)</f>
        <v>4636.9294605809127</v>
      </c>
      <c r="E76" s="51">
        <f>C76+D76</f>
        <v>9517.1794605809118</v>
      </c>
      <c r="J76" s="50">
        <f t="shared" si="1"/>
        <v>723</v>
      </c>
      <c r="K76" s="51">
        <f>E76</f>
        <v>9517.1794605809118</v>
      </c>
    </row>
    <row r="77" spans="2:11" x14ac:dyDescent="0.4">
      <c r="B77" s="50">
        <f>B76+1</f>
        <v>724</v>
      </c>
      <c r="C77" s="51">
        <f>(Sheet1!$D$45*Sheet1!$D$46)*(B77/2)</f>
        <v>4887</v>
      </c>
      <c r="D77" s="51">
        <f>Sheet1!$D$47*(Sheet1!$D$44/B77)</f>
        <v>4630.5248618784535</v>
      </c>
      <c r="E77" s="51">
        <f>C77+D77</f>
        <v>9517.5248618784535</v>
      </c>
      <c r="J77" s="50">
        <f t="shared" si="1"/>
        <v>724</v>
      </c>
      <c r="K77" s="51">
        <f>E77</f>
        <v>9517.5248618784535</v>
      </c>
    </row>
    <row r="78" spans="2:11" x14ac:dyDescent="0.4">
      <c r="B78" s="50">
        <f>B77+1</f>
        <v>725</v>
      </c>
      <c r="C78" s="51">
        <f>(Sheet1!$D$45*Sheet1!$D$46)*(B78/2)</f>
        <v>4893.75</v>
      </c>
      <c r="D78" s="51">
        <f>Sheet1!$D$47*(Sheet1!$D$44/B78)</f>
        <v>4624.1379310344828</v>
      </c>
      <c r="E78" s="51">
        <f>C78+D78</f>
        <v>9517.8879310344819</v>
      </c>
      <c r="J78" s="50">
        <f t="shared" si="1"/>
        <v>725</v>
      </c>
      <c r="K78" s="51">
        <f>E78</f>
        <v>9517.8879310344819</v>
      </c>
    </row>
    <row r="79" spans="2:11" x14ac:dyDescent="0.4">
      <c r="B79" s="50">
        <f>B78+1</f>
        <v>726</v>
      </c>
      <c r="C79" s="51">
        <f>(Sheet1!$D$45*Sheet1!$D$46)*(B79/2)</f>
        <v>4900.5</v>
      </c>
      <c r="D79" s="51">
        <f>Sheet1!$D$47*(Sheet1!$D$44/B79)</f>
        <v>4617.7685950413215</v>
      </c>
      <c r="E79" s="51">
        <f>C79+D79</f>
        <v>9518.2685950413215</v>
      </c>
      <c r="J79" s="50">
        <f t="shared" si="1"/>
        <v>726</v>
      </c>
      <c r="K79" s="51">
        <f>E79</f>
        <v>9518.2685950413215</v>
      </c>
    </row>
    <row r="80" spans="2:11" x14ac:dyDescent="0.4">
      <c r="B80" s="50">
        <f>B79+1</f>
        <v>727</v>
      </c>
      <c r="C80" s="51">
        <f>(Sheet1!$D$45*Sheet1!$D$46)*(B80/2)</f>
        <v>4907.25</v>
      </c>
      <c r="D80" s="51">
        <f>Sheet1!$D$47*(Sheet1!$D$44/B80)</f>
        <v>4611.4167812929845</v>
      </c>
      <c r="E80" s="51">
        <f>C80+D80</f>
        <v>9518.6667812929845</v>
      </c>
      <c r="J80" s="50">
        <f t="shared" si="1"/>
        <v>727</v>
      </c>
      <c r="K80" s="51">
        <f>E80</f>
        <v>9518.6667812929845</v>
      </c>
    </row>
    <row r="81" spans="2:11" x14ac:dyDescent="0.4">
      <c r="B81" s="50">
        <f>B80+1</f>
        <v>728</v>
      </c>
      <c r="C81" s="51">
        <f>(Sheet1!$D$45*Sheet1!$D$46)*(B81/2)</f>
        <v>4914</v>
      </c>
      <c r="D81" s="51">
        <f>Sheet1!$D$47*(Sheet1!$D$44/B81)</f>
        <v>4605.0824175824173</v>
      </c>
      <c r="E81" s="51">
        <f>C81+D81</f>
        <v>9519.0824175824164</v>
      </c>
      <c r="J81" s="50">
        <f t="shared" si="1"/>
        <v>728</v>
      </c>
      <c r="K81" s="51">
        <f>E81</f>
        <v>9519.0824175824164</v>
      </c>
    </row>
    <row r="82" spans="2:11" x14ac:dyDescent="0.4">
      <c r="B82" s="50">
        <f>B81+1</f>
        <v>729</v>
      </c>
      <c r="C82" s="51">
        <f>(Sheet1!$D$45*Sheet1!$D$46)*(B82/2)</f>
        <v>4920.75</v>
      </c>
      <c r="D82" s="51">
        <f>Sheet1!$D$47*(Sheet1!$D$44/B82)</f>
        <v>4598.7654320987658</v>
      </c>
      <c r="E82" s="51">
        <f>C82+D82</f>
        <v>9519.5154320987658</v>
      </c>
      <c r="J82" s="50">
        <f t="shared" si="1"/>
        <v>729</v>
      </c>
      <c r="K82" s="51">
        <f>E82</f>
        <v>9519.5154320987658</v>
      </c>
    </row>
    <row r="83" spans="2:11" x14ac:dyDescent="0.4">
      <c r="B83" s="50">
        <f>B82+1</f>
        <v>730</v>
      </c>
      <c r="C83" s="51">
        <f>(Sheet1!$D$45*Sheet1!$D$46)*(B83/2)</f>
        <v>4927.5</v>
      </c>
      <c r="D83" s="51">
        <f>Sheet1!$D$47*(Sheet1!$D$44/B83)</f>
        <v>4592.4657534246571</v>
      </c>
      <c r="E83" s="51">
        <f>C83+D83</f>
        <v>9519.965753424658</v>
      </c>
      <c r="J83" s="50">
        <f t="shared" si="1"/>
        <v>730</v>
      </c>
      <c r="K83" s="51">
        <f>E83</f>
        <v>9519.965753424658</v>
      </c>
    </row>
    <row r="84" spans="2:11" x14ac:dyDescent="0.4">
      <c r="B84" s="50">
        <f>B83+1</f>
        <v>731</v>
      </c>
      <c r="C84" s="51">
        <f>(Sheet1!$D$45*Sheet1!$D$46)*(B84/2)</f>
        <v>4934.25</v>
      </c>
      <c r="D84" s="51">
        <f>Sheet1!$D$47*(Sheet1!$D$44/B84)</f>
        <v>4586.1833105335154</v>
      </c>
      <c r="E84" s="51">
        <f>C84+D84</f>
        <v>9520.4333105335154</v>
      </c>
      <c r="J84" s="50">
        <f t="shared" si="1"/>
        <v>731</v>
      </c>
      <c r="K84" s="51">
        <f>E84</f>
        <v>9520.4333105335154</v>
      </c>
    </row>
    <row r="85" spans="2:11" x14ac:dyDescent="0.4">
      <c r="B85" s="50">
        <f>B84+1</f>
        <v>732</v>
      </c>
      <c r="C85" s="51">
        <f>(Sheet1!$D$45*Sheet1!$D$46)*(B85/2)</f>
        <v>4941</v>
      </c>
      <c r="D85" s="51">
        <f>Sheet1!$D$47*(Sheet1!$D$44/B85)</f>
        <v>4579.9180327868853</v>
      </c>
      <c r="E85" s="51">
        <f>C85+D85</f>
        <v>9520.9180327868853</v>
      </c>
      <c r="J85" s="50">
        <f t="shared" si="1"/>
        <v>732</v>
      </c>
      <c r="K85" s="51">
        <f>E85</f>
        <v>9520.9180327868853</v>
      </c>
    </row>
    <row r="86" spans="2:11" x14ac:dyDescent="0.4">
      <c r="B86" s="50">
        <f>B85+1</f>
        <v>733</v>
      </c>
      <c r="C86" s="51">
        <f>(Sheet1!$D$45*Sheet1!$D$46)*(B86/2)</f>
        <v>4947.75</v>
      </c>
      <c r="D86" s="51">
        <f>Sheet1!$D$47*(Sheet1!$D$44/B86)</f>
        <v>4573.6698499317872</v>
      </c>
      <c r="E86" s="51">
        <f>C86+D86</f>
        <v>9521.4198499317863</v>
      </c>
      <c r="J86" s="50">
        <f t="shared" si="1"/>
        <v>733</v>
      </c>
      <c r="K86" s="51">
        <f>E86</f>
        <v>9521.4198499317863</v>
      </c>
    </row>
    <row r="87" spans="2:11" x14ac:dyDescent="0.4">
      <c r="B87" s="50">
        <f>B86+1</f>
        <v>734</v>
      </c>
      <c r="C87" s="51">
        <f>(Sheet1!$D$45*Sheet1!$D$46)*(B87/2)</f>
        <v>4954.5</v>
      </c>
      <c r="D87" s="51">
        <f>Sheet1!$D$47*(Sheet1!$D$44/B87)</f>
        <v>4567.4386920980933</v>
      </c>
      <c r="E87" s="51">
        <f>C87+D87</f>
        <v>9521.9386920980942</v>
      </c>
      <c r="J87" s="50">
        <f t="shared" si="1"/>
        <v>734</v>
      </c>
      <c r="K87" s="51">
        <f>E87</f>
        <v>9521.9386920980942</v>
      </c>
    </row>
    <row r="88" spans="2:11" x14ac:dyDescent="0.4">
      <c r="B88" s="50">
        <f>B87+1</f>
        <v>735</v>
      </c>
      <c r="C88" s="51">
        <f>(Sheet1!$D$45*Sheet1!$D$46)*(B88/2)</f>
        <v>4961.25</v>
      </c>
      <c r="D88" s="51">
        <f>Sheet1!$D$47*(Sheet1!$D$44/B88)</f>
        <v>4561.2244897959181</v>
      </c>
      <c r="E88" s="51">
        <f>C88+D88</f>
        <v>9522.4744897959172</v>
      </c>
      <c r="J88" s="50">
        <f t="shared" si="1"/>
        <v>735</v>
      </c>
      <c r="K88" s="51">
        <f>E88</f>
        <v>9522.4744897959172</v>
      </c>
    </row>
    <row r="89" spans="2:11" x14ac:dyDescent="0.4">
      <c r="B89" s="50">
        <f>B88+1</f>
        <v>736</v>
      </c>
      <c r="C89" s="51">
        <f>(Sheet1!$D$45*Sheet1!$D$46)*(B89/2)</f>
        <v>4968</v>
      </c>
      <c r="D89" s="51">
        <f>Sheet1!$D$47*(Sheet1!$D$44/B89)</f>
        <v>4555.027173913044</v>
      </c>
      <c r="E89" s="51">
        <f>C89+D89</f>
        <v>9523.027173913044</v>
      </c>
      <c r="J89" s="50">
        <f t="shared" si="1"/>
        <v>736</v>
      </c>
      <c r="K89" s="51">
        <f>E89</f>
        <v>9523.027173913044</v>
      </c>
    </row>
    <row r="90" spans="2:11" x14ac:dyDescent="0.4">
      <c r="B90" s="50">
        <f>B89+1</f>
        <v>737</v>
      </c>
      <c r="C90" s="51">
        <f>(Sheet1!$D$45*Sheet1!$D$46)*(B90/2)</f>
        <v>4974.75</v>
      </c>
      <c r="D90" s="51">
        <f>Sheet1!$D$47*(Sheet1!$D$44/B90)</f>
        <v>4548.846675712347</v>
      </c>
      <c r="E90" s="51">
        <f>C90+D90</f>
        <v>9523.596675712346</v>
      </c>
      <c r="J90" s="50">
        <f t="shared" si="1"/>
        <v>737</v>
      </c>
      <c r="K90" s="51">
        <f>E90</f>
        <v>9523.596675712346</v>
      </c>
    </row>
    <row r="91" spans="2:11" x14ac:dyDescent="0.4">
      <c r="B91" s="50">
        <f>B90+1</f>
        <v>738</v>
      </c>
      <c r="C91" s="51">
        <f>(Sheet1!$D$45*Sheet1!$D$46)*(B91/2)</f>
        <v>4981.5</v>
      </c>
      <c r="D91" s="51">
        <f>Sheet1!$D$47*(Sheet1!$D$44/B91)</f>
        <v>4542.6829268292686</v>
      </c>
      <c r="E91" s="51">
        <f>C91+D91</f>
        <v>9524.1829268292677</v>
      </c>
      <c r="J91" s="50">
        <f t="shared" si="1"/>
        <v>738</v>
      </c>
      <c r="K91" s="51">
        <f>E91</f>
        <v>9524.1829268292677</v>
      </c>
    </row>
    <row r="92" spans="2:11" x14ac:dyDescent="0.4">
      <c r="B92" s="50">
        <f>B91+1</f>
        <v>739</v>
      </c>
      <c r="C92" s="51">
        <f>(Sheet1!$D$45*Sheet1!$D$46)*(B92/2)</f>
        <v>4988.25</v>
      </c>
      <c r="D92" s="51">
        <f>Sheet1!$D$47*(Sheet1!$D$44/B92)</f>
        <v>4536.5358592692828</v>
      </c>
      <c r="E92" s="51">
        <f>C92+D92</f>
        <v>9524.7858592692828</v>
      </c>
      <c r="J92" s="50">
        <f t="shared" si="1"/>
        <v>739</v>
      </c>
      <c r="K92" s="51">
        <f>E92</f>
        <v>9524.7858592692828</v>
      </c>
    </row>
    <row r="93" spans="2:11" x14ac:dyDescent="0.4">
      <c r="B93" s="50">
        <f>B92+1</f>
        <v>740</v>
      </c>
      <c r="C93" s="51">
        <f>(Sheet1!$D$45*Sheet1!$D$46)*(B93/2)</f>
        <v>4995</v>
      </c>
      <c r="D93" s="51">
        <f>Sheet1!$D$47*(Sheet1!$D$44/B93)</f>
        <v>4530.4054054054059</v>
      </c>
      <c r="E93" s="51">
        <f>C93+D93</f>
        <v>9525.4054054054068</v>
      </c>
      <c r="J93" s="50">
        <f t="shared" si="1"/>
        <v>740</v>
      </c>
      <c r="K93" s="51">
        <f>E93</f>
        <v>9525.4054054054068</v>
      </c>
    </row>
    <row r="94" spans="2:11" x14ac:dyDescent="0.4">
      <c r="B94" s="50">
        <f>B93+1</f>
        <v>741</v>
      </c>
      <c r="C94" s="51">
        <f>(Sheet1!$D$45*Sheet1!$D$46)*(B94/2)</f>
        <v>5001.75</v>
      </c>
      <c r="D94" s="51">
        <f>Sheet1!$D$47*(Sheet1!$D$44/B94)</f>
        <v>4524.2914979757079</v>
      </c>
      <c r="E94" s="51">
        <f>C94+D94</f>
        <v>9526.0414979757079</v>
      </c>
      <c r="J94" s="50">
        <f t="shared" si="1"/>
        <v>741</v>
      </c>
      <c r="K94" s="51">
        <f>E94</f>
        <v>9526.0414979757079</v>
      </c>
    </row>
    <row r="95" spans="2:11" x14ac:dyDescent="0.4">
      <c r="B95" s="50">
        <f>B94+1</f>
        <v>742</v>
      </c>
      <c r="C95" s="51">
        <f>(Sheet1!$D$45*Sheet1!$D$46)*(B95/2)</f>
        <v>5008.5</v>
      </c>
      <c r="D95" s="51">
        <f>Sheet1!$D$47*(Sheet1!$D$44/B95)</f>
        <v>4518.1940700808627</v>
      </c>
      <c r="E95" s="51">
        <f>C95+D95</f>
        <v>9526.6940700808627</v>
      </c>
      <c r="J95" s="50">
        <f t="shared" si="1"/>
        <v>742</v>
      </c>
      <c r="K95" s="51">
        <f>E95</f>
        <v>9526.6940700808627</v>
      </c>
    </row>
    <row r="96" spans="2:11" x14ac:dyDescent="0.4">
      <c r="B96" s="50">
        <f>B95+1</f>
        <v>743</v>
      </c>
      <c r="C96" s="51">
        <f>(Sheet1!$D$45*Sheet1!$D$46)*(B96/2)</f>
        <v>5015.25</v>
      </c>
      <c r="D96" s="51">
        <f>Sheet1!$D$47*(Sheet1!$D$44/B96)</f>
        <v>4512.1130551816959</v>
      </c>
      <c r="E96" s="51">
        <f>C96+D96</f>
        <v>9527.3630551816968</v>
      </c>
      <c r="J96" s="50">
        <f t="shared" si="1"/>
        <v>743</v>
      </c>
      <c r="K96" s="51">
        <f>E96</f>
        <v>9527.3630551816968</v>
      </c>
    </row>
    <row r="97" spans="2:11" x14ac:dyDescent="0.4">
      <c r="B97" s="50">
        <f>B96+1</f>
        <v>744</v>
      </c>
      <c r="C97" s="51">
        <f>(Sheet1!$D$45*Sheet1!$D$46)*(B97/2)</f>
        <v>5022</v>
      </c>
      <c r="D97" s="51">
        <f>Sheet1!$D$47*(Sheet1!$D$44/B97)</f>
        <v>4506.0483870967746</v>
      </c>
      <c r="E97" s="51">
        <f>C97+D97</f>
        <v>9528.0483870967746</v>
      </c>
      <c r="J97" s="50">
        <f t="shared" si="1"/>
        <v>744</v>
      </c>
      <c r="K97" s="51">
        <f>E97</f>
        <v>9528.0483870967746</v>
      </c>
    </row>
    <row r="98" spans="2:11" x14ac:dyDescent="0.4">
      <c r="B98" s="50">
        <f>B97+1</f>
        <v>745</v>
      </c>
      <c r="C98" s="51">
        <f>(Sheet1!$D$45*Sheet1!$D$46)*(B98/2)</f>
        <v>5028.75</v>
      </c>
      <c r="D98" s="51">
        <f>Sheet1!$D$47*(Sheet1!$D$44/B98)</f>
        <v>4500</v>
      </c>
      <c r="E98" s="51">
        <f>C98+D98</f>
        <v>9528.75</v>
      </c>
      <c r="J98" s="50">
        <f t="shared" si="1"/>
        <v>745</v>
      </c>
      <c r="K98" s="51">
        <f>E98</f>
        <v>9528.75</v>
      </c>
    </row>
    <row r="99" spans="2:11" x14ac:dyDescent="0.4">
      <c r="B99" s="50">
        <f>B98+1</f>
        <v>746</v>
      </c>
      <c r="C99" s="51">
        <f>(Sheet1!$D$45*Sheet1!$D$46)*(B99/2)</f>
        <v>5035.5</v>
      </c>
      <c r="D99" s="51">
        <f>Sheet1!$D$47*(Sheet1!$D$44/B99)</f>
        <v>4493.967828418231</v>
      </c>
      <c r="E99" s="51">
        <f>C99+D99</f>
        <v>9529.4678284182301</v>
      </c>
      <c r="J99" s="50">
        <f t="shared" si="1"/>
        <v>746</v>
      </c>
      <c r="K99" s="51">
        <f>E99</f>
        <v>9529.4678284182301</v>
      </c>
    </row>
    <row r="100" spans="2:11" x14ac:dyDescent="0.4">
      <c r="B100" s="50">
        <f>B99+1</f>
        <v>747</v>
      </c>
      <c r="C100" s="51">
        <f>(Sheet1!$D$45*Sheet1!$D$46)*(B100/2)</f>
        <v>5042.25</v>
      </c>
      <c r="D100" s="51">
        <f>Sheet1!$D$47*(Sheet1!$D$44/B100)</f>
        <v>4487.9518072289156</v>
      </c>
      <c r="E100" s="51">
        <f>C100+D100</f>
        <v>9530.2018072289156</v>
      </c>
      <c r="J100" s="50">
        <f t="shared" si="1"/>
        <v>747</v>
      </c>
      <c r="K100" s="51">
        <f>E100</f>
        <v>9530.2018072289156</v>
      </c>
    </row>
    <row r="101" spans="2:11" x14ac:dyDescent="0.4">
      <c r="B101" s="50">
        <f>B100+1</f>
        <v>748</v>
      </c>
      <c r="C101" s="51">
        <f>(Sheet1!$D$45*Sheet1!$D$46)*(B101/2)</f>
        <v>5049</v>
      </c>
      <c r="D101" s="51">
        <f>Sheet1!$D$47*(Sheet1!$D$44/B101)</f>
        <v>4481.9518716577541</v>
      </c>
      <c r="E101" s="51">
        <f>C101+D101</f>
        <v>9530.951871657755</v>
      </c>
      <c r="J101" s="50">
        <f t="shared" si="1"/>
        <v>748</v>
      </c>
      <c r="K101" s="51">
        <f>E101</f>
        <v>9530.951871657755</v>
      </c>
    </row>
    <row r="102" spans="2:11" x14ac:dyDescent="0.4">
      <c r="B102" s="50">
        <f>B101+1</f>
        <v>749</v>
      </c>
      <c r="C102" s="51">
        <f>(Sheet1!$D$45*Sheet1!$D$46)*(B102/2)</f>
        <v>5055.75</v>
      </c>
      <c r="D102" s="51">
        <f>Sheet1!$D$47*(Sheet1!$D$44/B102)</f>
        <v>4475.967957276368</v>
      </c>
      <c r="E102" s="51">
        <f>C102+D102</f>
        <v>9531.7179572763671</v>
      </c>
      <c r="J102" s="50">
        <f t="shared" si="1"/>
        <v>749</v>
      </c>
      <c r="K102" s="51">
        <f>E102</f>
        <v>9531.7179572763671</v>
      </c>
    </row>
    <row r="103" spans="2:11" x14ac:dyDescent="0.4">
      <c r="B103" s="50">
        <f>B102+1</f>
        <v>750</v>
      </c>
      <c r="C103" s="51">
        <f>(Sheet1!$D$45*Sheet1!$D$46)*(B103/2)</f>
        <v>5062.5</v>
      </c>
      <c r="D103" s="51">
        <f>Sheet1!$D$47*(Sheet1!$D$44/B103)</f>
        <v>4470</v>
      </c>
      <c r="E103" s="51">
        <f>C103+D103</f>
        <v>9532.5</v>
      </c>
      <c r="J103" s="50">
        <f t="shared" si="1"/>
        <v>750</v>
      </c>
      <c r="K103" s="51">
        <f>E103</f>
        <v>9532.5</v>
      </c>
    </row>
    <row r="104" spans="2:11" x14ac:dyDescent="0.4">
      <c r="B104" s="46"/>
      <c r="C104" s="47"/>
      <c r="D104" s="47"/>
      <c r="E104" s="47"/>
      <c r="F104" s="5"/>
      <c r="G104" s="5"/>
      <c r="J104" s="46"/>
      <c r="K104" s="47"/>
    </row>
    <row r="105" spans="2:11" x14ac:dyDescent="0.4">
      <c r="B105" s="46"/>
      <c r="C105" s="47"/>
      <c r="D105" s="47"/>
      <c r="E105" s="47"/>
      <c r="F105" s="5"/>
      <c r="G105" s="5"/>
      <c r="J105" s="46"/>
      <c r="K105" s="47"/>
    </row>
    <row r="106" spans="2:11" x14ac:dyDescent="0.4">
      <c r="B106" s="46"/>
      <c r="C106" s="47"/>
      <c r="D106" s="47"/>
      <c r="E106" s="47"/>
      <c r="F106" s="5"/>
      <c r="G106" s="5"/>
      <c r="J106" s="46"/>
      <c r="K106" s="47"/>
    </row>
    <row r="107" spans="2:11" x14ac:dyDescent="0.4">
      <c r="B107" s="46"/>
      <c r="C107" s="47"/>
      <c r="D107" s="47"/>
      <c r="E107" s="47"/>
      <c r="F107" s="5"/>
      <c r="G107" s="5"/>
      <c r="J107" s="46"/>
      <c r="K107" s="47"/>
    </row>
    <row r="108" spans="2:11" x14ac:dyDescent="0.4">
      <c r="B108" s="46"/>
      <c r="C108" s="47"/>
      <c r="D108" s="47"/>
      <c r="E108" s="47"/>
      <c r="F108" s="5"/>
      <c r="G108" s="5"/>
      <c r="J108" s="46"/>
      <c r="K108" s="47"/>
    </row>
    <row r="109" spans="2:11" x14ac:dyDescent="0.4">
      <c r="B109" s="46"/>
      <c r="C109" s="47"/>
      <c r="D109" s="47"/>
      <c r="E109" s="47"/>
      <c r="F109" s="5"/>
      <c r="G109" s="5"/>
      <c r="J109" s="46"/>
      <c r="K109" s="47"/>
    </row>
    <row r="110" spans="2:11" x14ac:dyDescent="0.4">
      <c r="B110" s="46"/>
      <c r="C110" s="47"/>
      <c r="D110" s="47"/>
      <c r="E110" s="47"/>
      <c r="F110" s="5"/>
      <c r="G110" s="5"/>
      <c r="J110" s="46"/>
      <c r="K110" s="47"/>
    </row>
    <row r="111" spans="2:11" x14ac:dyDescent="0.4">
      <c r="B111" s="46"/>
      <c r="C111" s="47"/>
      <c r="D111" s="47"/>
      <c r="E111" s="47"/>
      <c r="F111" s="5"/>
      <c r="G111" s="5"/>
      <c r="J111" s="46"/>
      <c r="K111" s="47"/>
    </row>
    <row r="112" spans="2:11" x14ac:dyDescent="0.4">
      <c r="B112" s="46"/>
      <c r="C112" s="47"/>
      <c r="D112" s="47"/>
      <c r="E112" s="47"/>
      <c r="F112" s="5"/>
      <c r="G112" s="5"/>
      <c r="J112" s="46"/>
      <c r="K112" s="47"/>
    </row>
    <row r="113" spans="2:11" x14ac:dyDescent="0.4">
      <c r="B113" s="5"/>
      <c r="C113" s="5"/>
      <c r="D113" s="5"/>
      <c r="E113" s="5"/>
      <c r="F113" s="5"/>
      <c r="G113" s="5"/>
      <c r="J113" s="5"/>
      <c r="K113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showGridLines="0" workbookViewId="0">
      <selection activeCell="M14" sqref="M14"/>
    </sheetView>
  </sheetViews>
  <sheetFormatPr defaultRowHeight="12.3" outlineLevelRow="1" x14ac:dyDescent="0.4"/>
  <cols>
    <col min="1" max="1" width="2.109375" customWidth="1"/>
    <col min="2" max="2" width="4.0546875" bestFit="1" customWidth="1"/>
    <col min="3" max="3" width="18.1640625" bestFit="1" customWidth="1"/>
    <col min="4" max="4" width="12.94140625" bestFit="1" customWidth="1"/>
    <col min="5" max="5" width="10.27734375" bestFit="1" customWidth="1"/>
    <col min="6" max="6" width="6.77734375" bestFit="1" customWidth="1"/>
  </cols>
  <sheetData>
    <row r="1" spans="1:5" x14ac:dyDescent="0.4">
      <c r="A1" s="1" t="s">
        <v>47</v>
      </c>
    </row>
    <row r="2" spans="1:5" x14ac:dyDescent="0.4">
      <c r="A2" s="1" t="s">
        <v>48</v>
      </c>
    </row>
    <row r="3" spans="1:5" x14ac:dyDescent="0.4">
      <c r="A3" s="1" t="s">
        <v>70</v>
      </c>
    </row>
    <row r="4" spans="1:5" x14ac:dyDescent="0.4">
      <c r="A4" s="1" t="s">
        <v>49</v>
      </c>
    </row>
    <row r="5" spans="1:5" x14ac:dyDescent="0.4">
      <c r="A5" s="1" t="s">
        <v>50</v>
      </c>
    </row>
    <row r="6" spans="1:5" hidden="1" outlineLevel="1" x14ac:dyDescent="0.4">
      <c r="A6" s="1"/>
      <c r="B6" t="s">
        <v>51</v>
      </c>
    </row>
    <row r="7" spans="1:5" hidden="1" outlineLevel="1" x14ac:dyDescent="0.4">
      <c r="A7" s="1"/>
      <c r="B7" t="s">
        <v>52</v>
      </c>
    </row>
    <row r="8" spans="1:5" hidden="1" outlineLevel="1" x14ac:dyDescent="0.4">
      <c r="A8" s="1"/>
      <c r="B8" t="s">
        <v>53</v>
      </c>
    </row>
    <row r="9" spans="1:5" collapsed="1" x14ac:dyDescent="0.4">
      <c r="A9" s="1" t="s">
        <v>54</v>
      </c>
    </row>
    <row r="10" spans="1:5" hidden="1" outlineLevel="1" x14ac:dyDescent="0.4">
      <c r="B10" t="s">
        <v>55</v>
      </c>
    </row>
    <row r="11" spans="1:5" hidden="1" outlineLevel="1" x14ac:dyDescent="0.4">
      <c r="B11" t="s">
        <v>56</v>
      </c>
    </row>
    <row r="12" spans="1:5" hidden="1" outlineLevel="1" x14ac:dyDescent="0.4">
      <c r="B12" t="s">
        <v>57</v>
      </c>
    </row>
    <row r="13" spans="1:5" collapsed="1" x14ac:dyDescent="0.4"/>
    <row r="14" spans="1:5" ht="12.6" thickBot="1" x14ac:dyDescent="0.45">
      <c r="A14" t="s">
        <v>58</v>
      </c>
    </row>
    <row r="15" spans="1:5" ht="12.6" thickBot="1" x14ac:dyDescent="0.45">
      <c r="B15" s="56" t="s">
        <v>59</v>
      </c>
      <c r="C15" s="56" t="s">
        <v>60</v>
      </c>
      <c r="D15" s="56" t="s">
        <v>61</v>
      </c>
      <c r="E15" s="56" t="s">
        <v>62</v>
      </c>
    </row>
    <row r="16" spans="1:5" ht="12.6" thickBot="1" x14ac:dyDescent="0.45">
      <c r="B16" s="55" t="s">
        <v>67</v>
      </c>
      <c r="C16" s="55" t="e">
        <f>(D117*D118*D122/2)+D119*(D116/D122)</f>
        <v>#DIV/0!</v>
      </c>
      <c r="D16" s="57">
        <v>3352506.75</v>
      </c>
      <c r="E16" s="57">
        <v>9514.0684999999994</v>
      </c>
    </row>
    <row r="19" spans="1:7" ht="12.6" thickBot="1" x14ac:dyDescent="0.45">
      <c r="A19" t="s">
        <v>63</v>
      </c>
    </row>
    <row r="20" spans="1:7" ht="12.6" thickBot="1" x14ac:dyDescent="0.45">
      <c r="B20" s="56" t="s">
        <v>59</v>
      </c>
      <c r="C20" s="56" t="s">
        <v>60</v>
      </c>
      <c r="D20" s="56" t="s">
        <v>61</v>
      </c>
      <c r="E20" s="56" t="s">
        <v>62</v>
      </c>
      <c r="F20" s="56" t="s">
        <v>64</v>
      </c>
    </row>
    <row r="21" spans="1:7" ht="12.6" thickBot="1" x14ac:dyDescent="0.45">
      <c r="B21" s="55" t="s">
        <v>68</v>
      </c>
      <c r="C21" s="55" t="s">
        <v>41</v>
      </c>
      <c r="D21" s="58">
        <v>1</v>
      </c>
      <c r="E21" s="58">
        <v>704.74580667578675</v>
      </c>
      <c r="F21" s="55" t="s">
        <v>69</v>
      </c>
    </row>
    <row r="24" spans="1:7" ht="12.6" thickBot="1" x14ac:dyDescent="0.45">
      <c r="A24" t="s">
        <v>65</v>
      </c>
    </row>
    <row r="25" spans="1:7" ht="12.6" thickBot="1" x14ac:dyDescent="0.45">
      <c r="B25" s="59" t="s">
        <v>66</v>
      </c>
      <c r="C25" s="59"/>
      <c r="D25" s="59"/>
      <c r="E25" s="59"/>
      <c r="F25" s="59"/>
      <c r="G25" s="5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4599-4516-49E4-98DC-057CBE90E5B3}">
  <sheetPr>
    <outlinePr summaryBelow="0"/>
  </sheetPr>
  <dimension ref="B1:L14"/>
  <sheetViews>
    <sheetView showGridLines="0" workbookViewId="0">
      <selection activeCell="D29" sqref="D29"/>
    </sheetView>
  </sheetViews>
  <sheetFormatPr defaultRowHeight="12.3" outlineLevelRow="1" outlineLevelCol="1" x14ac:dyDescent="0.4"/>
  <cols>
    <col min="2" max="2" width="8.5546875" customWidth="1"/>
    <col min="3" max="3" width="7.94140625" customWidth="1"/>
    <col min="4" max="12" width="13.609375" customWidth="1" outlineLevel="1"/>
  </cols>
  <sheetData>
    <row r="1" spans="2:12" ht="12.6" thickBot="1" x14ac:dyDescent="0.45"/>
    <row r="2" spans="2:12" ht="14.1" x14ac:dyDescent="0.5">
      <c r="B2" s="76" t="s">
        <v>78</v>
      </c>
      <c r="C2" s="76"/>
      <c r="D2" s="68"/>
      <c r="E2" s="68"/>
      <c r="F2" s="68"/>
      <c r="G2" s="68"/>
      <c r="H2" s="68"/>
      <c r="I2" s="68"/>
      <c r="J2" s="68"/>
      <c r="K2" s="68"/>
      <c r="L2" s="68"/>
    </row>
    <row r="3" spans="2:12" ht="23.4" collapsed="1" x14ac:dyDescent="0.5">
      <c r="B3" s="75"/>
      <c r="C3" s="75"/>
      <c r="D3" s="69" t="s">
        <v>79</v>
      </c>
      <c r="E3" s="111" t="s">
        <v>103</v>
      </c>
      <c r="F3" s="111" t="s">
        <v>104</v>
      </c>
      <c r="G3" s="111" t="s">
        <v>105</v>
      </c>
      <c r="H3" s="111" t="s">
        <v>106</v>
      </c>
      <c r="I3" s="111" t="s">
        <v>93</v>
      </c>
      <c r="J3" s="111" t="s">
        <v>94</v>
      </c>
      <c r="K3" s="111" t="s">
        <v>107</v>
      </c>
      <c r="L3" s="111" t="s">
        <v>108</v>
      </c>
    </row>
    <row r="4" spans="2:12" ht="40.799999999999997" hidden="1" outlineLevel="1" x14ac:dyDescent="0.4">
      <c r="B4" s="78"/>
      <c r="C4" s="78"/>
      <c r="D4" s="70"/>
      <c r="E4" s="85" t="s">
        <v>88</v>
      </c>
      <c r="F4" s="85" t="s">
        <v>90</v>
      </c>
      <c r="G4" s="85" t="s">
        <v>90</v>
      </c>
      <c r="H4" s="85" t="s">
        <v>90</v>
      </c>
      <c r="I4" s="85" t="s">
        <v>90</v>
      </c>
      <c r="J4" s="85" t="s">
        <v>95</v>
      </c>
      <c r="K4" s="85" t="s">
        <v>95</v>
      </c>
      <c r="L4" s="85" t="s">
        <v>95</v>
      </c>
    </row>
    <row r="5" spans="2:12" x14ac:dyDescent="0.4">
      <c r="B5" s="79" t="s">
        <v>80</v>
      </c>
      <c r="C5" s="79"/>
      <c r="D5" s="77"/>
      <c r="E5" s="77"/>
      <c r="F5" s="77"/>
      <c r="G5" s="77"/>
      <c r="H5" s="77"/>
      <c r="I5" s="77"/>
      <c r="J5" s="77"/>
      <c r="K5" s="77"/>
      <c r="L5" s="77"/>
    </row>
    <row r="6" spans="2:12" outlineLevel="1" x14ac:dyDescent="0.4">
      <c r="B6" s="78"/>
      <c r="C6" s="78" t="s">
        <v>82</v>
      </c>
      <c r="D6" s="71">
        <v>14900</v>
      </c>
      <c r="E6" s="81">
        <v>14500</v>
      </c>
      <c r="F6" s="81">
        <v>15300</v>
      </c>
      <c r="G6" s="71">
        <v>14900</v>
      </c>
      <c r="H6" s="71">
        <v>14900</v>
      </c>
      <c r="I6" s="71">
        <v>14900</v>
      </c>
      <c r="J6" s="71">
        <v>14900</v>
      </c>
      <c r="K6" s="71">
        <v>14900</v>
      </c>
      <c r="L6" s="71">
        <v>14900</v>
      </c>
    </row>
    <row r="7" spans="2:12" outlineLevel="1" x14ac:dyDescent="0.4">
      <c r="B7" s="78"/>
      <c r="C7" s="78" t="s">
        <v>83</v>
      </c>
      <c r="D7" s="72">
        <v>75</v>
      </c>
      <c r="E7" s="72">
        <v>75</v>
      </c>
      <c r="F7" s="72">
        <v>75</v>
      </c>
      <c r="G7" s="82">
        <v>70</v>
      </c>
      <c r="H7" s="82">
        <v>80</v>
      </c>
      <c r="I7" s="72">
        <v>75</v>
      </c>
      <c r="J7" s="72">
        <v>75</v>
      </c>
      <c r="K7" s="72">
        <v>75</v>
      </c>
      <c r="L7" s="72">
        <v>75</v>
      </c>
    </row>
    <row r="8" spans="2:12" outlineLevel="1" x14ac:dyDescent="0.4">
      <c r="B8" s="78"/>
      <c r="C8" s="78" t="s">
        <v>84</v>
      </c>
      <c r="D8" s="73">
        <v>0.18</v>
      </c>
      <c r="E8" s="73">
        <v>0.18</v>
      </c>
      <c r="F8" s="73">
        <v>0.18</v>
      </c>
      <c r="G8" s="73">
        <v>0.18</v>
      </c>
      <c r="H8" s="73">
        <v>0.18</v>
      </c>
      <c r="I8" s="83">
        <v>0.17</v>
      </c>
      <c r="J8" s="83">
        <v>0.19</v>
      </c>
      <c r="K8" s="73">
        <v>0.18</v>
      </c>
      <c r="L8" s="73">
        <v>0.18</v>
      </c>
    </row>
    <row r="9" spans="2:12" outlineLevel="1" x14ac:dyDescent="0.4">
      <c r="B9" s="78"/>
      <c r="C9" s="78" t="s">
        <v>85</v>
      </c>
      <c r="D9" s="74">
        <v>225</v>
      </c>
      <c r="E9" s="74">
        <v>225</v>
      </c>
      <c r="F9" s="74">
        <v>225</v>
      </c>
      <c r="G9" s="74">
        <v>225</v>
      </c>
      <c r="H9" s="74">
        <v>225</v>
      </c>
      <c r="I9" s="74">
        <v>225</v>
      </c>
      <c r="J9" s="74">
        <v>225</v>
      </c>
      <c r="K9" s="84">
        <v>220</v>
      </c>
      <c r="L9" s="84">
        <v>230</v>
      </c>
    </row>
    <row r="10" spans="2:12" x14ac:dyDescent="0.4">
      <c r="B10" s="79" t="s">
        <v>81</v>
      </c>
      <c r="C10" s="79"/>
      <c r="D10" s="77"/>
      <c r="E10" s="77"/>
      <c r="F10" s="77"/>
      <c r="G10" s="77"/>
      <c r="H10" s="77"/>
      <c r="I10" s="77"/>
      <c r="J10" s="77"/>
      <c r="K10" s="77"/>
      <c r="L10" s="77"/>
    </row>
    <row r="11" spans="2:12" ht="12.6" outlineLevel="1" thickBot="1" x14ac:dyDescent="0.45">
      <c r="B11" s="80"/>
      <c r="C11" s="80" t="s">
        <v>86</v>
      </c>
      <c r="D11" s="86">
        <v>9514.0685303396895</v>
      </c>
      <c r="E11" s="86">
        <v>9386.3629106006792</v>
      </c>
      <c r="F11" s="86">
        <v>9641.7741500786997</v>
      </c>
      <c r="G11" s="86">
        <v>9196.9329173355909</v>
      </c>
      <c r="H11" s="86">
        <v>9831.2041433437898</v>
      </c>
      <c r="I11" s="86">
        <v>9249.7888528362691</v>
      </c>
      <c r="J11" s="86">
        <v>9778.3482078431098</v>
      </c>
      <c r="K11" s="86">
        <v>9408.3566562224005</v>
      </c>
      <c r="L11" s="86">
        <v>9619.7804044569802</v>
      </c>
    </row>
    <row r="12" spans="2:12" x14ac:dyDescent="0.4">
      <c r="B12" t="s">
        <v>98</v>
      </c>
    </row>
    <row r="13" spans="2:12" x14ac:dyDescent="0.4">
      <c r="B13" t="s">
        <v>99</v>
      </c>
    </row>
    <row r="14" spans="2:12" x14ac:dyDescent="0.4">
      <c r="B14" t="s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Q4 - Use Data Table</vt:lpstr>
      <vt:lpstr>Q6 - Solver Answer Report</vt:lpstr>
      <vt:lpstr>Q7 - What-if Scenario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</dc:creator>
  <cp:lastModifiedBy>Lu Jin</cp:lastModifiedBy>
  <cp:lastPrinted>2021-07-15T17:34:27Z</cp:lastPrinted>
  <dcterms:created xsi:type="dcterms:W3CDTF">2012-10-10T04:10:17Z</dcterms:created>
  <dcterms:modified xsi:type="dcterms:W3CDTF">2021-07-15T17:34:32Z</dcterms:modified>
</cp:coreProperties>
</file>