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123/Sites/Commercial/xmail/storage/"/>
    </mc:Choice>
  </mc:AlternateContent>
  <xr:revisionPtr revIDLastSave="0" documentId="13_ncr:1_{167D84F6-7DCD-E842-827C-6D4874E5DEA6}" xr6:coauthVersionLast="47" xr6:coauthVersionMax="47" xr10:uidLastSave="{00000000-0000-0000-0000-000000000000}"/>
  <bookViews>
    <workbookView xWindow="1460" yWindow="1860" windowWidth="23260" windowHeight="16440" xr2:uid="{00000000-000D-0000-FFFF-FFFF00000000}"/>
  </bookViews>
  <sheets>
    <sheet name="ТАРИФЫ РФ" sheetId="1" r:id="rId1"/>
    <sheet name="Скидка 15" sheetId="2" state="hidden" r:id="rId2"/>
    <sheet name="ЗОНЫ РФ" sheetId="3" r:id="rId3"/>
    <sheet name="СРОКИ СРОЧНАЯ" sheetId="4" r:id="rId4"/>
    <sheet name="С НДС" sheetId="5" state="hidden" r:id="rId5"/>
    <sheet name="БЕЗ НДС" sheetId="6" state="hidden" r:id="rId6"/>
    <sheet name="ТФН" sheetId="7" state="hidden" r:id="rId7"/>
    <sheet name="КСЭ+EXMAIL" sheetId="8" state="hidden" r:id="rId8"/>
    <sheet name="Тарифы EXMAIL" sheetId="9" state="hidden" r:id="rId9"/>
  </sheets>
  <externalReferences>
    <externalReference r:id="rId10"/>
  </externalReferences>
  <definedNames>
    <definedName name="_xlnm._FilterDatabase" localSheetId="3" hidden="1">'СРОКИ СРОЧНАЯ'!$A$1:$CD$103</definedName>
    <definedName name="НДС">[1]Оглавление!$C$4</definedName>
    <definedName name="НДС_коэф">[1]Оглавление!$S$6</definedName>
    <definedName name="НДС_процент">[1]Оглавление!$C$2</definedName>
    <definedName name="ТН">[1]Оглавление!$C$5</definedName>
  </definedNames>
  <calcPr calcId="191029"/>
</workbook>
</file>

<file path=xl/calcChain.xml><?xml version="1.0" encoding="utf-8"?>
<calcChain xmlns="http://schemas.openxmlformats.org/spreadsheetml/2006/main">
  <c r="P4" i="1" l="1"/>
  <c r="D50" i="8"/>
  <c r="E50" i="8"/>
  <c r="F50" i="8"/>
  <c r="G50" i="8"/>
  <c r="H50" i="8"/>
  <c r="I50" i="8"/>
  <c r="I53" i="8" s="1"/>
  <c r="J50" i="8"/>
  <c r="J53" i="8" s="1"/>
  <c r="K50" i="8"/>
  <c r="K53" i="8" s="1"/>
  <c r="L50" i="8"/>
  <c r="M50" i="8"/>
  <c r="N50" i="8"/>
  <c r="D51" i="8"/>
  <c r="D53" i="8" s="1"/>
  <c r="E51" i="8"/>
  <c r="F51" i="8"/>
  <c r="G51" i="8"/>
  <c r="H51" i="8"/>
  <c r="I51" i="8"/>
  <c r="J51" i="8"/>
  <c r="K51" i="8"/>
  <c r="L51" i="8"/>
  <c r="M51" i="8"/>
  <c r="M53" i="8" s="1"/>
  <c r="N51" i="8"/>
  <c r="N53" i="8" s="1"/>
  <c r="D52" i="8"/>
  <c r="E52" i="8"/>
  <c r="F52" i="8"/>
  <c r="G52" i="8"/>
  <c r="H52" i="8"/>
  <c r="I52" i="8"/>
  <c r="J52" i="8"/>
  <c r="K52" i="8"/>
  <c r="L52" i="8"/>
  <c r="L53" i="8" s="1"/>
  <c r="M52" i="8"/>
  <c r="N52" i="8"/>
  <c r="C51" i="8"/>
  <c r="C52" i="8"/>
  <c r="C50" i="8"/>
  <c r="D46" i="8"/>
  <c r="E46" i="8"/>
  <c r="F46" i="8"/>
  <c r="G46" i="8"/>
  <c r="H46" i="8"/>
  <c r="I46" i="8"/>
  <c r="J46" i="8"/>
  <c r="K46" i="8"/>
  <c r="L46" i="8"/>
  <c r="M46" i="8"/>
  <c r="N46" i="8"/>
  <c r="D47" i="8"/>
  <c r="E47" i="8"/>
  <c r="F47" i="8"/>
  <c r="G47" i="8"/>
  <c r="H47" i="8"/>
  <c r="I47" i="8"/>
  <c r="J47" i="8"/>
  <c r="K47" i="8"/>
  <c r="L47" i="8"/>
  <c r="M47" i="8"/>
  <c r="N47" i="8"/>
  <c r="D48" i="8"/>
  <c r="E48" i="8"/>
  <c r="F48" i="8"/>
  <c r="G48" i="8"/>
  <c r="H48" i="8"/>
  <c r="I48" i="8"/>
  <c r="J48" i="8"/>
  <c r="K48" i="8"/>
  <c r="L48" i="8"/>
  <c r="M48" i="8"/>
  <c r="N48" i="8"/>
  <c r="C47" i="8"/>
  <c r="C48" i="8"/>
  <c r="C46" i="8"/>
  <c r="F53" i="8"/>
  <c r="E53" i="8"/>
  <c r="C35" i="8"/>
  <c r="G53" i="8" l="1"/>
  <c r="H53" i="8"/>
  <c r="C53" i="8"/>
  <c r="O50" i="8"/>
  <c r="O51" i="8"/>
  <c r="O52" i="8"/>
  <c r="P50" i="8" l="1"/>
  <c r="N35" i="8" l="1"/>
  <c r="C31" i="8"/>
  <c r="D9" i="8"/>
  <c r="D29" i="8" s="1"/>
  <c r="E9" i="8"/>
  <c r="E29" i="8" s="1"/>
  <c r="F9" i="8"/>
  <c r="F29" i="8" s="1"/>
  <c r="G9" i="8"/>
  <c r="G29" i="8" s="1"/>
  <c r="H9" i="8"/>
  <c r="H29" i="8" s="1"/>
  <c r="I9" i="8"/>
  <c r="I29" i="8" s="1"/>
  <c r="J9" i="8"/>
  <c r="J29" i="8" s="1"/>
  <c r="K9" i="8"/>
  <c r="K29" i="8" s="1"/>
  <c r="L9" i="8"/>
  <c r="L29" i="8" s="1"/>
  <c r="M9" i="8"/>
  <c r="M29" i="8" s="1"/>
  <c r="N9" i="8"/>
  <c r="N29" i="8" s="1"/>
  <c r="O9" i="8"/>
  <c r="P9" i="8"/>
  <c r="Q9" i="8"/>
  <c r="R9" i="8"/>
  <c r="D10" i="8"/>
  <c r="D30" i="8" s="1"/>
  <c r="E10" i="8"/>
  <c r="E30" i="8" s="1"/>
  <c r="F10" i="8"/>
  <c r="F30" i="8" s="1"/>
  <c r="G10" i="8"/>
  <c r="G30" i="8" s="1"/>
  <c r="H10" i="8"/>
  <c r="H30" i="8" s="1"/>
  <c r="I10" i="8"/>
  <c r="I30" i="8" s="1"/>
  <c r="J10" i="8"/>
  <c r="J30" i="8" s="1"/>
  <c r="K10" i="8"/>
  <c r="K30" i="8" s="1"/>
  <c r="L10" i="8"/>
  <c r="L30" i="8" s="1"/>
  <c r="M10" i="8"/>
  <c r="M30" i="8" s="1"/>
  <c r="N10" i="8"/>
  <c r="N30" i="8" s="1"/>
  <c r="O10" i="8"/>
  <c r="P10" i="8"/>
  <c r="Q10" i="8"/>
  <c r="R10" i="8"/>
  <c r="D11" i="8"/>
  <c r="D31" i="8" s="1"/>
  <c r="E11" i="8"/>
  <c r="E31" i="8" s="1"/>
  <c r="F11" i="8"/>
  <c r="F31" i="8" s="1"/>
  <c r="G11" i="8"/>
  <c r="G31" i="8" s="1"/>
  <c r="H11" i="8"/>
  <c r="H31" i="8" s="1"/>
  <c r="I11" i="8"/>
  <c r="I31" i="8" s="1"/>
  <c r="J11" i="8"/>
  <c r="J31" i="8" s="1"/>
  <c r="K11" i="8"/>
  <c r="K31" i="8" s="1"/>
  <c r="L11" i="8"/>
  <c r="L31" i="8" s="1"/>
  <c r="M11" i="8"/>
  <c r="M31" i="8" s="1"/>
  <c r="N11" i="8"/>
  <c r="N31" i="8" s="1"/>
  <c r="O11" i="8"/>
  <c r="P11" i="8"/>
  <c r="Q11" i="8"/>
  <c r="R11" i="8"/>
  <c r="C10" i="8"/>
  <c r="C30" i="8" s="1"/>
  <c r="C11" i="8"/>
  <c r="C9" i="8"/>
  <c r="C29" i="8" s="1"/>
  <c r="C32" i="8" s="1"/>
  <c r="D35" i="8"/>
  <c r="E35" i="8"/>
  <c r="F35" i="8"/>
  <c r="G35" i="8"/>
  <c r="H35" i="8"/>
  <c r="I35" i="8"/>
  <c r="J35" i="8"/>
  <c r="K35" i="8"/>
  <c r="L35" i="8"/>
  <c r="M35" i="8"/>
  <c r="D36" i="8"/>
  <c r="E36" i="8"/>
  <c r="F36" i="8"/>
  <c r="G36" i="8"/>
  <c r="H36" i="8"/>
  <c r="I36" i="8"/>
  <c r="J36" i="8"/>
  <c r="K36" i="8"/>
  <c r="L36" i="8"/>
  <c r="M36" i="8"/>
  <c r="N36" i="8"/>
  <c r="D37" i="8"/>
  <c r="E37" i="8"/>
  <c r="F37" i="8"/>
  <c r="G37" i="8"/>
  <c r="H37" i="8"/>
  <c r="I37" i="8"/>
  <c r="J37" i="8"/>
  <c r="K37" i="8"/>
  <c r="L37" i="8"/>
  <c r="M37" i="8"/>
  <c r="N37" i="8"/>
  <c r="C36" i="8"/>
  <c r="C37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C4" i="8"/>
  <c r="C5" i="8"/>
  <c r="C3" i="8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J15" i="9"/>
  <c r="J16" i="9"/>
  <c r="J17" i="9"/>
  <c r="J18" i="9"/>
  <c r="J19" i="9"/>
  <c r="J14" i="9"/>
  <c r="D17" i="8"/>
  <c r="E17" i="8"/>
  <c r="F17" i="8"/>
  <c r="G17" i="8"/>
  <c r="H17" i="8"/>
  <c r="I17" i="8"/>
  <c r="J17" i="8"/>
  <c r="K17" i="8"/>
  <c r="L17" i="8"/>
  <c r="M17" i="8"/>
  <c r="N17" i="8"/>
  <c r="C17" i="8"/>
  <c r="D15" i="8"/>
  <c r="E15" i="8"/>
  <c r="F15" i="8"/>
  <c r="G15" i="8"/>
  <c r="H15" i="8"/>
  <c r="I15" i="8"/>
  <c r="J15" i="8"/>
  <c r="K15" i="8"/>
  <c r="L15" i="8"/>
  <c r="M15" i="8"/>
  <c r="N15" i="8"/>
  <c r="D16" i="8"/>
  <c r="E16" i="8"/>
  <c r="F16" i="8"/>
  <c r="G16" i="8"/>
  <c r="H16" i="8"/>
  <c r="I16" i="8"/>
  <c r="J16" i="8"/>
  <c r="K16" i="8"/>
  <c r="L16" i="8"/>
  <c r="M16" i="8"/>
  <c r="N16" i="8"/>
  <c r="C16" i="8"/>
  <c r="C15" i="8"/>
  <c r="Y46" i="7"/>
  <c r="X46" i="7"/>
  <c r="W46" i="7"/>
  <c r="V46" i="7"/>
  <c r="U46" i="7"/>
  <c r="T46" i="7"/>
  <c r="S46" i="7"/>
  <c r="R46" i="7"/>
  <c r="Q46" i="7"/>
  <c r="P46" i="7"/>
  <c r="Y45" i="7"/>
  <c r="X45" i="7"/>
  <c r="W45" i="7"/>
  <c r="V45" i="7"/>
  <c r="U45" i="7"/>
  <c r="T45" i="7"/>
  <c r="S45" i="7"/>
  <c r="R45" i="7"/>
  <c r="Q45" i="7"/>
  <c r="P45" i="7"/>
  <c r="Y44" i="7"/>
  <c r="X44" i="7"/>
  <c r="W44" i="7"/>
  <c r="V44" i="7"/>
  <c r="U44" i="7"/>
  <c r="T44" i="7"/>
  <c r="S44" i="7"/>
  <c r="R44" i="7"/>
  <c r="Q44" i="7"/>
  <c r="P44" i="7"/>
  <c r="Y43" i="7"/>
  <c r="X43" i="7"/>
  <c r="W43" i="7"/>
  <c r="V43" i="7"/>
  <c r="U43" i="7"/>
  <c r="T43" i="7"/>
  <c r="S43" i="7"/>
  <c r="R43" i="7"/>
  <c r="Q43" i="7"/>
  <c r="P43" i="7"/>
  <c r="Y42" i="7"/>
  <c r="X42" i="7"/>
  <c r="W42" i="7"/>
  <c r="V42" i="7"/>
  <c r="U42" i="7"/>
  <c r="T42" i="7"/>
  <c r="S42" i="7"/>
  <c r="R42" i="7"/>
  <c r="Q42" i="7"/>
  <c r="P42" i="7"/>
  <c r="Y41" i="7"/>
  <c r="X41" i="7"/>
  <c r="W41" i="7"/>
  <c r="V41" i="7"/>
  <c r="U41" i="7"/>
  <c r="T41" i="7"/>
  <c r="S41" i="7"/>
  <c r="R41" i="7"/>
  <c r="Q41" i="7"/>
  <c r="P41" i="7"/>
  <c r="Y40" i="7"/>
  <c r="X40" i="7"/>
  <c r="W40" i="7"/>
  <c r="V40" i="7"/>
  <c r="U40" i="7"/>
  <c r="T40" i="7"/>
  <c r="S40" i="7"/>
  <c r="R40" i="7"/>
  <c r="Q40" i="7"/>
  <c r="P40" i="7"/>
  <c r="Y39" i="7"/>
  <c r="X39" i="7"/>
  <c r="W39" i="7"/>
  <c r="V39" i="7"/>
  <c r="U39" i="7"/>
  <c r="T39" i="7"/>
  <c r="S39" i="7"/>
  <c r="R39" i="7"/>
  <c r="Q39" i="7"/>
  <c r="P39" i="7"/>
  <c r="Y38" i="7"/>
  <c r="X38" i="7"/>
  <c r="W38" i="7"/>
  <c r="V38" i="7"/>
  <c r="U38" i="7"/>
  <c r="T38" i="7"/>
  <c r="S38" i="7"/>
  <c r="R38" i="7"/>
  <c r="Q38" i="7"/>
  <c r="P38" i="7"/>
  <c r="Y37" i="7"/>
  <c r="X37" i="7"/>
  <c r="W37" i="7"/>
  <c r="V37" i="7"/>
  <c r="U37" i="7"/>
  <c r="T37" i="7"/>
  <c r="S37" i="7"/>
  <c r="R37" i="7"/>
  <c r="Q37" i="7"/>
  <c r="P37" i="7"/>
  <c r="Y36" i="7"/>
  <c r="X36" i="7"/>
  <c r="W36" i="7"/>
  <c r="V36" i="7"/>
  <c r="U36" i="7"/>
  <c r="T36" i="7"/>
  <c r="S36" i="7"/>
  <c r="R36" i="7"/>
  <c r="Q36" i="7"/>
  <c r="P36" i="7"/>
  <c r="Y35" i="7"/>
  <c r="X35" i="7"/>
  <c r="W35" i="7"/>
  <c r="V35" i="7"/>
  <c r="U35" i="7"/>
  <c r="T35" i="7"/>
  <c r="S35" i="7"/>
  <c r="R35" i="7"/>
  <c r="Q35" i="7"/>
  <c r="P35" i="7"/>
  <c r="AA4" i="1"/>
  <c r="N97" i="6"/>
  <c r="M97" i="6"/>
  <c r="L97" i="6"/>
  <c r="K97" i="6"/>
  <c r="J97" i="6"/>
  <c r="I97" i="6"/>
  <c r="H97" i="6"/>
  <c r="G97" i="6"/>
  <c r="F97" i="6"/>
  <c r="E97" i="6"/>
  <c r="D97" i="6"/>
  <c r="C97" i="6"/>
  <c r="O97" i="6" s="1"/>
  <c r="N96" i="6"/>
  <c r="M96" i="6"/>
  <c r="L96" i="6"/>
  <c r="K96" i="6"/>
  <c r="J96" i="6"/>
  <c r="I96" i="6"/>
  <c r="H96" i="6"/>
  <c r="G96" i="6"/>
  <c r="F96" i="6"/>
  <c r="E96" i="6"/>
  <c r="D96" i="6"/>
  <c r="C96" i="6"/>
  <c r="O96" i="6" s="1"/>
  <c r="N95" i="6"/>
  <c r="N98" i="6" s="1"/>
  <c r="M95" i="6"/>
  <c r="M98" i="6" s="1"/>
  <c r="L95" i="6"/>
  <c r="L98" i="6" s="1"/>
  <c r="K95" i="6"/>
  <c r="K98" i="6" s="1"/>
  <c r="J95" i="6"/>
  <c r="J98" i="6" s="1"/>
  <c r="I95" i="6"/>
  <c r="I98" i="6" s="1"/>
  <c r="H95" i="6"/>
  <c r="H98" i="6" s="1"/>
  <c r="G95" i="6"/>
  <c r="G98" i="6" s="1"/>
  <c r="F95" i="6"/>
  <c r="F98" i="6" s="1"/>
  <c r="E95" i="6"/>
  <c r="E98" i="6" s="1"/>
  <c r="D95" i="6"/>
  <c r="D98" i="6" s="1"/>
  <c r="C95" i="6"/>
  <c r="C98" i="6" s="1"/>
  <c r="N85" i="6"/>
  <c r="M85" i="6"/>
  <c r="L85" i="6"/>
  <c r="K85" i="6"/>
  <c r="J85" i="6"/>
  <c r="I85" i="6"/>
  <c r="H85" i="6"/>
  <c r="G85" i="6"/>
  <c r="F85" i="6"/>
  <c r="E85" i="6"/>
  <c r="D85" i="6"/>
  <c r="C85" i="6"/>
  <c r="N80" i="6"/>
  <c r="M80" i="6"/>
  <c r="L80" i="6"/>
  <c r="K80" i="6"/>
  <c r="J80" i="6"/>
  <c r="I80" i="6"/>
  <c r="H80" i="6"/>
  <c r="G80" i="6"/>
  <c r="F80" i="6"/>
  <c r="E80" i="6"/>
  <c r="D80" i="6"/>
  <c r="C80" i="6"/>
  <c r="O80" i="6" s="1"/>
  <c r="N79" i="6"/>
  <c r="M79" i="6"/>
  <c r="L79" i="6"/>
  <c r="K79" i="6"/>
  <c r="J79" i="6"/>
  <c r="I79" i="6"/>
  <c r="H79" i="6"/>
  <c r="G79" i="6"/>
  <c r="F79" i="6"/>
  <c r="E79" i="6"/>
  <c r="D79" i="6"/>
  <c r="C79" i="6"/>
  <c r="O79" i="6" s="1"/>
  <c r="N78" i="6"/>
  <c r="N81" i="6" s="1"/>
  <c r="M78" i="6"/>
  <c r="M81" i="6" s="1"/>
  <c r="L78" i="6"/>
  <c r="L81" i="6" s="1"/>
  <c r="K78" i="6"/>
  <c r="K81" i="6" s="1"/>
  <c r="J78" i="6"/>
  <c r="J81" i="6" s="1"/>
  <c r="I78" i="6"/>
  <c r="I81" i="6" s="1"/>
  <c r="H78" i="6"/>
  <c r="H81" i="6" s="1"/>
  <c r="G78" i="6"/>
  <c r="G81" i="6" s="1"/>
  <c r="F78" i="6"/>
  <c r="F81" i="6" s="1"/>
  <c r="E78" i="6"/>
  <c r="E81" i="6" s="1"/>
  <c r="D78" i="6"/>
  <c r="D81" i="6" s="1"/>
  <c r="C78" i="6"/>
  <c r="C81" i="6" s="1"/>
  <c r="N68" i="6"/>
  <c r="M68" i="6"/>
  <c r="L68" i="6"/>
  <c r="K68" i="6"/>
  <c r="J68" i="6"/>
  <c r="I68" i="6"/>
  <c r="H68" i="6"/>
  <c r="G68" i="6"/>
  <c r="F68" i="6"/>
  <c r="E68" i="6"/>
  <c r="D68" i="6"/>
  <c r="C68" i="6"/>
  <c r="N63" i="6"/>
  <c r="M63" i="6"/>
  <c r="L63" i="6"/>
  <c r="K63" i="6"/>
  <c r="J63" i="6"/>
  <c r="I63" i="6"/>
  <c r="H63" i="6"/>
  <c r="G63" i="6"/>
  <c r="F63" i="6"/>
  <c r="E63" i="6"/>
  <c r="D63" i="6"/>
  <c r="C63" i="6"/>
  <c r="O63" i="6" s="1"/>
  <c r="N62" i="6"/>
  <c r="M62" i="6"/>
  <c r="L62" i="6"/>
  <c r="K62" i="6"/>
  <c r="J62" i="6"/>
  <c r="I62" i="6"/>
  <c r="H62" i="6"/>
  <c r="G62" i="6"/>
  <c r="F62" i="6"/>
  <c r="E62" i="6"/>
  <c r="D62" i="6"/>
  <c r="C62" i="6"/>
  <c r="O62" i="6" s="1"/>
  <c r="N61" i="6"/>
  <c r="N64" i="6" s="1"/>
  <c r="M61" i="6"/>
  <c r="M64" i="6" s="1"/>
  <c r="L61" i="6"/>
  <c r="L64" i="6" s="1"/>
  <c r="K61" i="6"/>
  <c r="K64" i="6" s="1"/>
  <c r="J61" i="6"/>
  <c r="J64" i="6" s="1"/>
  <c r="I61" i="6"/>
  <c r="I64" i="6" s="1"/>
  <c r="H61" i="6"/>
  <c r="H64" i="6" s="1"/>
  <c r="G61" i="6"/>
  <c r="G64" i="6" s="1"/>
  <c r="F61" i="6"/>
  <c r="F64" i="6" s="1"/>
  <c r="E61" i="6"/>
  <c r="E64" i="6" s="1"/>
  <c r="D61" i="6"/>
  <c r="D64" i="6" s="1"/>
  <c r="C61" i="6"/>
  <c r="C64" i="6" s="1"/>
  <c r="N51" i="6"/>
  <c r="M51" i="6"/>
  <c r="L51" i="6"/>
  <c r="K51" i="6"/>
  <c r="J51" i="6"/>
  <c r="I51" i="6"/>
  <c r="H51" i="6"/>
  <c r="G51" i="6"/>
  <c r="F51" i="6"/>
  <c r="E51" i="6"/>
  <c r="D51" i="6"/>
  <c r="C51" i="6"/>
  <c r="N47" i="6"/>
  <c r="M47" i="6"/>
  <c r="L47" i="6"/>
  <c r="K47" i="6"/>
  <c r="J47" i="6"/>
  <c r="I47" i="6"/>
  <c r="H47" i="6"/>
  <c r="G47" i="6"/>
  <c r="F47" i="6"/>
  <c r="E47" i="6"/>
  <c r="D47" i="6"/>
  <c r="C47" i="6"/>
  <c r="O47" i="6" s="1"/>
  <c r="N46" i="6"/>
  <c r="M46" i="6"/>
  <c r="L46" i="6"/>
  <c r="K46" i="6"/>
  <c r="J46" i="6"/>
  <c r="I46" i="6"/>
  <c r="H46" i="6"/>
  <c r="G46" i="6"/>
  <c r="F46" i="6"/>
  <c r="E46" i="6"/>
  <c r="D46" i="6"/>
  <c r="C46" i="6"/>
  <c r="O46" i="6" s="1"/>
  <c r="N45" i="6"/>
  <c r="N48" i="6" s="1"/>
  <c r="M45" i="6"/>
  <c r="M48" i="6" s="1"/>
  <c r="L45" i="6"/>
  <c r="L48" i="6" s="1"/>
  <c r="K45" i="6"/>
  <c r="K48" i="6" s="1"/>
  <c r="J45" i="6"/>
  <c r="J48" i="6" s="1"/>
  <c r="I45" i="6"/>
  <c r="I48" i="6" s="1"/>
  <c r="H45" i="6"/>
  <c r="H48" i="6" s="1"/>
  <c r="G45" i="6"/>
  <c r="G48" i="6" s="1"/>
  <c r="F45" i="6"/>
  <c r="F48" i="6" s="1"/>
  <c r="E45" i="6"/>
  <c r="E48" i="6" s="1"/>
  <c r="D45" i="6"/>
  <c r="D48" i="6" s="1"/>
  <c r="C45" i="6"/>
  <c r="C48" i="6" s="1"/>
  <c r="N35" i="6"/>
  <c r="M35" i="6"/>
  <c r="L35" i="6"/>
  <c r="K35" i="6"/>
  <c r="J35" i="6"/>
  <c r="I35" i="6"/>
  <c r="H35" i="6"/>
  <c r="G35" i="6"/>
  <c r="F35" i="6"/>
  <c r="E35" i="6"/>
  <c r="D35" i="6"/>
  <c r="C35" i="6"/>
  <c r="N30" i="6"/>
  <c r="M30" i="6"/>
  <c r="L30" i="6"/>
  <c r="K30" i="6"/>
  <c r="J30" i="6"/>
  <c r="I30" i="6"/>
  <c r="H30" i="6"/>
  <c r="G30" i="6"/>
  <c r="F30" i="6"/>
  <c r="E30" i="6"/>
  <c r="D30" i="6"/>
  <c r="C30" i="6"/>
  <c r="O30" i="6" s="1"/>
  <c r="N29" i="6"/>
  <c r="M29" i="6"/>
  <c r="L29" i="6"/>
  <c r="K29" i="6"/>
  <c r="J29" i="6"/>
  <c r="I29" i="6"/>
  <c r="H29" i="6"/>
  <c r="G29" i="6"/>
  <c r="F29" i="6"/>
  <c r="E29" i="6"/>
  <c r="D29" i="6"/>
  <c r="C29" i="6"/>
  <c r="O29" i="6" s="1"/>
  <c r="N28" i="6"/>
  <c r="N31" i="6" s="1"/>
  <c r="M28" i="6"/>
  <c r="M31" i="6" s="1"/>
  <c r="L28" i="6"/>
  <c r="L31" i="6" s="1"/>
  <c r="K28" i="6"/>
  <c r="K31" i="6" s="1"/>
  <c r="J28" i="6"/>
  <c r="J31" i="6" s="1"/>
  <c r="I28" i="6"/>
  <c r="I31" i="6" s="1"/>
  <c r="H28" i="6"/>
  <c r="H31" i="6" s="1"/>
  <c r="G28" i="6"/>
  <c r="G31" i="6" s="1"/>
  <c r="F28" i="6"/>
  <c r="F31" i="6" s="1"/>
  <c r="E28" i="6"/>
  <c r="E31" i="6" s="1"/>
  <c r="D28" i="6"/>
  <c r="D31" i="6" s="1"/>
  <c r="C28" i="6"/>
  <c r="C31" i="6" s="1"/>
  <c r="N18" i="6"/>
  <c r="M18" i="6"/>
  <c r="L18" i="6"/>
  <c r="K18" i="6"/>
  <c r="J18" i="6"/>
  <c r="I18" i="6"/>
  <c r="H18" i="6"/>
  <c r="G18" i="6"/>
  <c r="F18" i="6"/>
  <c r="E18" i="6"/>
  <c r="D18" i="6"/>
  <c r="C18" i="6"/>
  <c r="N14" i="6"/>
  <c r="M14" i="6"/>
  <c r="L14" i="6"/>
  <c r="K14" i="6"/>
  <c r="J14" i="6"/>
  <c r="I14" i="6"/>
  <c r="H14" i="6"/>
  <c r="G14" i="6"/>
  <c r="F14" i="6"/>
  <c r="E14" i="6"/>
  <c r="D14" i="6"/>
  <c r="C14" i="6"/>
  <c r="O14" i="6" s="1"/>
  <c r="N13" i="6"/>
  <c r="M13" i="6"/>
  <c r="L13" i="6"/>
  <c r="K13" i="6"/>
  <c r="J13" i="6"/>
  <c r="I13" i="6"/>
  <c r="H13" i="6"/>
  <c r="G13" i="6"/>
  <c r="F13" i="6"/>
  <c r="E13" i="6"/>
  <c r="D13" i="6"/>
  <c r="C13" i="6"/>
  <c r="O13" i="6" s="1"/>
  <c r="N12" i="6"/>
  <c r="N15" i="6" s="1"/>
  <c r="M12" i="6"/>
  <c r="M15" i="6" s="1"/>
  <c r="L12" i="6"/>
  <c r="L15" i="6" s="1"/>
  <c r="K12" i="6"/>
  <c r="K15" i="6" s="1"/>
  <c r="J12" i="6"/>
  <c r="J15" i="6" s="1"/>
  <c r="I12" i="6"/>
  <c r="I15" i="6" s="1"/>
  <c r="H12" i="6"/>
  <c r="H15" i="6" s="1"/>
  <c r="G12" i="6"/>
  <c r="G15" i="6" s="1"/>
  <c r="F12" i="6"/>
  <c r="F15" i="6" s="1"/>
  <c r="E12" i="6"/>
  <c r="E15" i="6" s="1"/>
  <c r="D12" i="6"/>
  <c r="D15" i="6" s="1"/>
  <c r="C12" i="6"/>
  <c r="C15" i="6" s="1"/>
  <c r="M156" i="5"/>
  <c r="J156" i="5"/>
  <c r="E156" i="5"/>
  <c r="J155" i="5"/>
  <c r="G155" i="5"/>
  <c r="M154" i="5"/>
  <c r="H154" i="5"/>
  <c r="E154" i="5"/>
  <c r="E157" i="5" s="1"/>
  <c r="N147" i="5"/>
  <c r="N156" i="5" s="1"/>
  <c r="M147" i="5"/>
  <c r="L147" i="5"/>
  <c r="L156" i="5" s="1"/>
  <c r="K147" i="5"/>
  <c r="K156" i="5" s="1"/>
  <c r="J147" i="5"/>
  <c r="I147" i="5"/>
  <c r="I156" i="5" s="1"/>
  <c r="H147" i="5"/>
  <c r="H156" i="5" s="1"/>
  <c r="G147" i="5"/>
  <c r="G156" i="5" s="1"/>
  <c r="F147" i="5"/>
  <c r="F156" i="5" s="1"/>
  <c r="E147" i="5"/>
  <c r="D147" i="5"/>
  <c r="D156" i="5" s="1"/>
  <c r="C147" i="5"/>
  <c r="C156" i="5" s="1"/>
  <c r="O156" i="5" s="1"/>
  <c r="N146" i="5"/>
  <c r="N155" i="5" s="1"/>
  <c r="M146" i="5"/>
  <c r="M155" i="5" s="1"/>
  <c r="L146" i="5"/>
  <c r="L155" i="5" s="1"/>
  <c r="K146" i="5"/>
  <c r="K155" i="5" s="1"/>
  <c r="J146" i="5"/>
  <c r="I146" i="5"/>
  <c r="I155" i="5" s="1"/>
  <c r="H146" i="5"/>
  <c r="H155" i="5" s="1"/>
  <c r="G146" i="5"/>
  <c r="F146" i="5"/>
  <c r="F155" i="5" s="1"/>
  <c r="E146" i="5"/>
  <c r="E155" i="5" s="1"/>
  <c r="D146" i="5"/>
  <c r="D155" i="5" s="1"/>
  <c r="C146" i="5"/>
  <c r="C155" i="5" s="1"/>
  <c r="N145" i="5"/>
  <c r="N154" i="5" s="1"/>
  <c r="M145" i="5"/>
  <c r="L145" i="5"/>
  <c r="L154" i="5" s="1"/>
  <c r="L157" i="5" s="1"/>
  <c r="K145" i="5"/>
  <c r="K154" i="5" s="1"/>
  <c r="K157" i="5" s="1"/>
  <c r="J145" i="5"/>
  <c r="J154" i="5" s="1"/>
  <c r="J157" i="5" s="1"/>
  <c r="I145" i="5"/>
  <c r="I154" i="5" s="1"/>
  <c r="H145" i="5"/>
  <c r="G145" i="5"/>
  <c r="G154" i="5" s="1"/>
  <c r="G157" i="5" s="1"/>
  <c r="F145" i="5"/>
  <c r="F154" i="5" s="1"/>
  <c r="E145" i="5"/>
  <c r="D145" i="5"/>
  <c r="D154" i="5" s="1"/>
  <c r="D157" i="5" s="1"/>
  <c r="C145" i="5"/>
  <c r="C154" i="5" s="1"/>
  <c r="N144" i="5"/>
  <c r="M144" i="5"/>
  <c r="L144" i="5"/>
  <c r="K144" i="5"/>
  <c r="J144" i="5"/>
  <c r="I144" i="5"/>
  <c r="H144" i="5"/>
  <c r="G144" i="5"/>
  <c r="F144" i="5"/>
  <c r="E144" i="5"/>
  <c r="D144" i="5"/>
  <c r="C144" i="5"/>
  <c r="N140" i="5"/>
  <c r="K140" i="5"/>
  <c r="I140" i="5"/>
  <c r="G140" i="5"/>
  <c r="F140" i="5"/>
  <c r="C140" i="5"/>
  <c r="N139" i="5"/>
  <c r="K139" i="5"/>
  <c r="J139" i="5"/>
  <c r="F139" i="5"/>
  <c r="C139" i="5"/>
  <c r="N138" i="5"/>
  <c r="N141" i="5" s="1"/>
  <c r="L138" i="5"/>
  <c r="I138" i="5"/>
  <c r="G138" i="5"/>
  <c r="G141" i="5" s="1"/>
  <c r="F138" i="5"/>
  <c r="F141" i="5" s="1"/>
  <c r="D138" i="5"/>
  <c r="N131" i="5"/>
  <c r="M131" i="5"/>
  <c r="M140" i="5" s="1"/>
  <c r="L131" i="5"/>
  <c r="L140" i="5" s="1"/>
  <c r="K131" i="5"/>
  <c r="J131" i="5"/>
  <c r="J140" i="5" s="1"/>
  <c r="I131" i="5"/>
  <c r="H131" i="5"/>
  <c r="H140" i="5" s="1"/>
  <c r="G131" i="5"/>
  <c r="F131" i="5"/>
  <c r="E131" i="5"/>
  <c r="E140" i="5" s="1"/>
  <c r="D131" i="5"/>
  <c r="D140" i="5" s="1"/>
  <c r="C131" i="5"/>
  <c r="N130" i="5"/>
  <c r="M130" i="5"/>
  <c r="M139" i="5" s="1"/>
  <c r="L130" i="5"/>
  <c r="L139" i="5" s="1"/>
  <c r="K130" i="5"/>
  <c r="J130" i="5"/>
  <c r="I130" i="5"/>
  <c r="I139" i="5" s="1"/>
  <c r="H130" i="5"/>
  <c r="H139" i="5" s="1"/>
  <c r="G130" i="5"/>
  <c r="G139" i="5" s="1"/>
  <c r="F130" i="5"/>
  <c r="E130" i="5"/>
  <c r="E139" i="5" s="1"/>
  <c r="D130" i="5"/>
  <c r="D139" i="5" s="1"/>
  <c r="C130" i="5"/>
  <c r="N129" i="5"/>
  <c r="M129" i="5"/>
  <c r="M138" i="5" s="1"/>
  <c r="M141" i="5" s="1"/>
  <c r="L129" i="5"/>
  <c r="K129" i="5"/>
  <c r="K138" i="5" s="1"/>
  <c r="K141" i="5" s="1"/>
  <c r="J129" i="5"/>
  <c r="J138" i="5" s="1"/>
  <c r="J141" i="5" s="1"/>
  <c r="I129" i="5"/>
  <c r="H129" i="5"/>
  <c r="H138" i="5" s="1"/>
  <c r="G129" i="5"/>
  <c r="F129" i="5"/>
  <c r="E129" i="5"/>
  <c r="E138" i="5" s="1"/>
  <c r="E141" i="5" s="1"/>
  <c r="D129" i="5"/>
  <c r="C129" i="5"/>
  <c r="C138" i="5" s="1"/>
  <c r="N128" i="5"/>
  <c r="M128" i="5"/>
  <c r="L128" i="5"/>
  <c r="K128" i="5"/>
  <c r="J128" i="5"/>
  <c r="I128" i="5"/>
  <c r="H128" i="5"/>
  <c r="G128" i="5"/>
  <c r="F128" i="5"/>
  <c r="E128" i="5"/>
  <c r="D128" i="5"/>
  <c r="C128" i="5"/>
  <c r="M124" i="5"/>
  <c r="K124" i="5"/>
  <c r="J124" i="5"/>
  <c r="G124" i="5"/>
  <c r="E124" i="5"/>
  <c r="C124" i="5"/>
  <c r="N123" i="5"/>
  <c r="J123" i="5"/>
  <c r="G123" i="5"/>
  <c r="F123" i="5"/>
  <c r="M122" i="5"/>
  <c r="M125" i="5" s="1"/>
  <c r="K122" i="5"/>
  <c r="J122" i="5"/>
  <c r="J125" i="5" s="1"/>
  <c r="H122" i="5"/>
  <c r="E122" i="5"/>
  <c r="E125" i="5" s="1"/>
  <c r="C122" i="5"/>
  <c r="N115" i="5"/>
  <c r="N124" i="5" s="1"/>
  <c r="M115" i="5"/>
  <c r="L115" i="5"/>
  <c r="L124" i="5" s="1"/>
  <c r="K115" i="5"/>
  <c r="J115" i="5"/>
  <c r="I115" i="5"/>
  <c r="I124" i="5" s="1"/>
  <c r="H115" i="5"/>
  <c r="H124" i="5" s="1"/>
  <c r="G115" i="5"/>
  <c r="F115" i="5"/>
  <c r="F124" i="5" s="1"/>
  <c r="E115" i="5"/>
  <c r="D115" i="5"/>
  <c r="D124" i="5" s="1"/>
  <c r="O124" i="5" s="1"/>
  <c r="C115" i="5"/>
  <c r="N114" i="5"/>
  <c r="M114" i="5"/>
  <c r="M123" i="5" s="1"/>
  <c r="L114" i="5"/>
  <c r="L123" i="5" s="1"/>
  <c r="K114" i="5"/>
  <c r="K123" i="5" s="1"/>
  <c r="J114" i="5"/>
  <c r="I114" i="5"/>
  <c r="I123" i="5" s="1"/>
  <c r="H114" i="5"/>
  <c r="H123" i="5" s="1"/>
  <c r="G114" i="5"/>
  <c r="F114" i="5"/>
  <c r="E114" i="5"/>
  <c r="E123" i="5" s="1"/>
  <c r="D114" i="5"/>
  <c r="D123" i="5" s="1"/>
  <c r="C114" i="5"/>
  <c r="C123" i="5" s="1"/>
  <c r="N113" i="5"/>
  <c r="N122" i="5" s="1"/>
  <c r="N125" i="5" s="1"/>
  <c r="M113" i="5"/>
  <c r="L113" i="5"/>
  <c r="L122" i="5" s="1"/>
  <c r="L125" i="5" s="1"/>
  <c r="K113" i="5"/>
  <c r="J113" i="5"/>
  <c r="I113" i="5"/>
  <c r="I122" i="5" s="1"/>
  <c r="H113" i="5"/>
  <c r="G113" i="5"/>
  <c r="G122" i="5" s="1"/>
  <c r="G125" i="5" s="1"/>
  <c r="F113" i="5"/>
  <c r="F122" i="5" s="1"/>
  <c r="F125" i="5" s="1"/>
  <c r="E113" i="5"/>
  <c r="D113" i="5"/>
  <c r="D122" i="5" s="1"/>
  <c r="D125" i="5" s="1"/>
  <c r="C113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N108" i="5"/>
  <c r="K108" i="5"/>
  <c r="I108" i="5"/>
  <c r="G108" i="5"/>
  <c r="F108" i="5"/>
  <c r="C108" i="5"/>
  <c r="N107" i="5"/>
  <c r="K107" i="5"/>
  <c r="J107" i="5"/>
  <c r="F107" i="5"/>
  <c r="C107" i="5"/>
  <c r="N106" i="5"/>
  <c r="N109" i="5" s="1"/>
  <c r="L106" i="5"/>
  <c r="I106" i="5"/>
  <c r="G106" i="5"/>
  <c r="G109" i="5" s="1"/>
  <c r="F106" i="5"/>
  <c r="F109" i="5" s="1"/>
  <c r="D106" i="5"/>
  <c r="D109" i="5" s="1"/>
  <c r="N99" i="5"/>
  <c r="M99" i="5"/>
  <c r="M108" i="5" s="1"/>
  <c r="L99" i="5"/>
  <c r="L108" i="5" s="1"/>
  <c r="K99" i="5"/>
  <c r="J99" i="5"/>
  <c r="J108" i="5" s="1"/>
  <c r="I99" i="5"/>
  <c r="H99" i="5"/>
  <c r="H108" i="5" s="1"/>
  <c r="G99" i="5"/>
  <c r="F99" i="5"/>
  <c r="E99" i="5"/>
  <c r="E108" i="5" s="1"/>
  <c r="D99" i="5"/>
  <c r="D108" i="5" s="1"/>
  <c r="C99" i="5"/>
  <c r="N98" i="5"/>
  <c r="M98" i="5"/>
  <c r="M107" i="5" s="1"/>
  <c r="L98" i="5"/>
  <c r="L107" i="5" s="1"/>
  <c r="K98" i="5"/>
  <c r="J98" i="5"/>
  <c r="I98" i="5"/>
  <c r="I107" i="5" s="1"/>
  <c r="H98" i="5"/>
  <c r="H107" i="5" s="1"/>
  <c r="G98" i="5"/>
  <c r="G107" i="5" s="1"/>
  <c r="F98" i="5"/>
  <c r="E98" i="5"/>
  <c r="E107" i="5" s="1"/>
  <c r="D98" i="5"/>
  <c r="D107" i="5" s="1"/>
  <c r="C98" i="5"/>
  <c r="N97" i="5"/>
  <c r="M97" i="5"/>
  <c r="M106" i="5" s="1"/>
  <c r="M109" i="5" s="1"/>
  <c r="L97" i="5"/>
  <c r="K97" i="5"/>
  <c r="K106" i="5" s="1"/>
  <c r="K109" i="5" s="1"/>
  <c r="J97" i="5"/>
  <c r="J106" i="5" s="1"/>
  <c r="J109" i="5" s="1"/>
  <c r="I97" i="5"/>
  <c r="H97" i="5"/>
  <c r="H106" i="5" s="1"/>
  <c r="H109" i="5" s="1"/>
  <c r="G97" i="5"/>
  <c r="F97" i="5"/>
  <c r="E97" i="5"/>
  <c r="E106" i="5" s="1"/>
  <c r="E109" i="5" s="1"/>
  <c r="D97" i="5"/>
  <c r="C97" i="5"/>
  <c r="C106" i="5" s="1"/>
  <c r="N96" i="5"/>
  <c r="M96" i="5"/>
  <c r="L96" i="5"/>
  <c r="K96" i="5"/>
  <c r="J96" i="5"/>
  <c r="I96" i="5"/>
  <c r="H96" i="5"/>
  <c r="G96" i="5"/>
  <c r="F96" i="5"/>
  <c r="E96" i="5"/>
  <c r="D96" i="5"/>
  <c r="C96" i="5"/>
  <c r="M92" i="5"/>
  <c r="K92" i="5"/>
  <c r="J92" i="5"/>
  <c r="G92" i="5"/>
  <c r="E92" i="5"/>
  <c r="C92" i="5"/>
  <c r="N91" i="5"/>
  <c r="J91" i="5"/>
  <c r="G91" i="5"/>
  <c r="F91" i="5"/>
  <c r="M90" i="5"/>
  <c r="K90" i="5"/>
  <c r="J90" i="5"/>
  <c r="J93" i="5" s="1"/>
  <c r="H90" i="5"/>
  <c r="E90" i="5"/>
  <c r="E93" i="5" s="1"/>
  <c r="C90" i="5"/>
  <c r="N83" i="5"/>
  <c r="N92" i="5" s="1"/>
  <c r="M83" i="5"/>
  <c r="L83" i="5"/>
  <c r="L92" i="5" s="1"/>
  <c r="K83" i="5"/>
  <c r="J83" i="5"/>
  <c r="I83" i="5"/>
  <c r="I92" i="5" s="1"/>
  <c r="H83" i="5"/>
  <c r="H92" i="5" s="1"/>
  <c r="G83" i="5"/>
  <c r="F83" i="5"/>
  <c r="F92" i="5" s="1"/>
  <c r="E83" i="5"/>
  <c r="D83" i="5"/>
  <c r="D92" i="5" s="1"/>
  <c r="C83" i="5"/>
  <c r="N82" i="5"/>
  <c r="M82" i="5"/>
  <c r="M91" i="5" s="1"/>
  <c r="L82" i="5"/>
  <c r="L91" i="5" s="1"/>
  <c r="K82" i="5"/>
  <c r="K91" i="5" s="1"/>
  <c r="J82" i="5"/>
  <c r="I82" i="5"/>
  <c r="I91" i="5" s="1"/>
  <c r="H82" i="5"/>
  <c r="H91" i="5" s="1"/>
  <c r="G82" i="5"/>
  <c r="F82" i="5"/>
  <c r="E82" i="5"/>
  <c r="E91" i="5" s="1"/>
  <c r="D82" i="5"/>
  <c r="D91" i="5" s="1"/>
  <c r="C82" i="5"/>
  <c r="C91" i="5" s="1"/>
  <c r="N81" i="5"/>
  <c r="N90" i="5" s="1"/>
  <c r="N93" i="5" s="1"/>
  <c r="M81" i="5"/>
  <c r="L81" i="5"/>
  <c r="L90" i="5" s="1"/>
  <c r="K81" i="5"/>
  <c r="J81" i="5"/>
  <c r="I81" i="5"/>
  <c r="I90" i="5" s="1"/>
  <c r="H81" i="5"/>
  <c r="G81" i="5"/>
  <c r="G90" i="5" s="1"/>
  <c r="G93" i="5" s="1"/>
  <c r="F81" i="5"/>
  <c r="F90" i="5" s="1"/>
  <c r="F93" i="5" s="1"/>
  <c r="E81" i="5"/>
  <c r="D81" i="5"/>
  <c r="D90" i="5" s="1"/>
  <c r="C81" i="5"/>
  <c r="N80" i="5"/>
  <c r="M80" i="5"/>
  <c r="L80" i="5"/>
  <c r="K80" i="5"/>
  <c r="J80" i="5"/>
  <c r="I80" i="5"/>
  <c r="H80" i="5"/>
  <c r="G80" i="5"/>
  <c r="F80" i="5"/>
  <c r="E80" i="5"/>
  <c r="D80" i="5"/>
  <c r="C80" i="5"/>
  <c r="N75" i="5"/>
  <c r="K75" i="5"/>
  <c r="I75" i="5"/>
  <c r="G75" i="5"/>
  <c r="F75" i="5"/>
  <c r="C75" i="5"/>
  <c r="N74" i="5"/>
  <c r="K74" i="5"/>
  <c r="J74" i="5"/>
  <c r="F74" i="5"/>
  <c r="C74" i="5"/>
  <c r="N73" i="5"/>
  <c r="N76" i="5" s="1"/>
  <c r="L73" i="5"/>
  <c r="I73" i="5"/>
  <c r="I76" i="5" s="1"/>
  <c r="G73" i="5"/>
  <c r="G76" i="5" s="1"/>
  <c r="F73" i="5"/>
  <c r="F76" i="5" s="1"/>
  <c r="D73" i="5"/>
  <c r="D76" i="5" s="1"/>
  <c r="N66" i="5"/>
  <c r="M66" i="5"/>
  <c r="M75" i="5" s="1"/>
  <c r="L66" i="5"/>
  <c r="L75" i="5" s="1"/>
  <c r="K66" i="5"/>
  <c r="J66" i="5"/>
  <c r="J75" i="5" s="1"/>
  <c r="I66" i="5"/>
  <c r="H66" i="5"/>
  <c r="H75" i="5" s="1"/>
  <c r="G66" i="5"/>
  <c r="F66" i="5"/>
  <c r="E66" i="5"/>
  <c r="E75" i="5" s="1"/>
  <c r="D66" i="5"/>
  <c r="D75" i="5" s="1"/>
  <c r="C66" i="5"/>
  <c r="N65" i="5"/>
  <c r="M65" i="5"/>
  <c r="M74" i="5" s="1"/>
  <c r="L65" i="5"/>
  <c r="L74" i="5" s="1"/>
  <c r="K65" i="5"/>
  <c r="J65" i="5"/>
  <c r="I65" i="5"/>
  <c r="I74" i="5" s="1"/>
  <c r="H65" i="5"/>
  <c r="H74" i="5" s="1"/>
  <c r="G65" i="5"/>
  <c r="G74" i="5" s="1"/>
  <c r="F65" i="5"/>
  <c r="E65" i="5"/>
  <c r="E74" i="5" s="1"/>
  <c r="D65" i="5"/>
  <c r="D74" i="5" s="1"/>
  <c r="C65" i="5"/>
  <c r="N64" i="5"/>
  <c r="M64" i="5"/>
  <c r="M73" i="5" s="1"/>
  <c r="L64" i="5"/>
  <c r="K64" i="5"/>
  <c r="K73" i="5" s="1"/>
  <c r="K76" i="5" s="1"/>
  <c r="J64" i="5"/>
  <c r="J73" i="5" s="1"/>
  <c r="J76" i="5" s="1"/>
  <c r="I64" i="5"/>
  <c r="H64" i="5"/>
  <c r="H73" i="5" s="1"/>
  <c r="H76" i="5" s="1"/>
  <c r="G64" i="5"/>
  <c r="F64" i="5"/>
  <c r="E64" i="5"/>
  <c r="E73" i="5" s="1"/>
  <c r="D64" i="5"/>
  <c r="C64" i="5"/>
  <c r="C73" i="5" s="1"/>
  <c r="N63" i="5"/>
  <c r="M63" i="5"/>
  <c r="L63" i="5"/>
  <c r="K63" i="5"/>
  <c r="J63" i="5"/>
  <c r="I63" i="5"/>
  <c r="H63" i="5"/>
  <c r="G63" i="5"/>
  <c r="F63" i="5"/>
  <c r="E63" i="5"/>
  <c r="D63" i="5"/>
  <c r="C63" i="5"/>
  <c r="J58" i="5"/>
  <c r="G58" i="5"/>
  <c r="N57" i="5"/>
  <c r="J57" i="5"/>
  <c r="G57" i="5"/>
  <c r="F57" i="5"/>
  <c r="N54" i="5"/>
  <c r="N58" i="5" s="1"/>
  <c r="M54" i="5"/>
  <c r="L54" i="5"/>
  <c r="L58" i="5" s="1"/>
  <c r="K54" i="5"/>
  <c r="J54" i="5"/>
  <c r="I54" i="5"/>
  <c r="I58" i="5" s="1"/>
  <c r="H54" i="5"/>
  <c r="H58" i="5" s="1"/>
  <c r="G54" i="5"/>
  <c r="F54" i="5"/>
  <c r="F58" i="5" s="1"/>
  <c r="E54" i="5"/>
  <c r="D54" i="5"/>
  <c r="D58" i="5" s="1"/>
  <c r="C54" i="5"/>
  <c r="N53" i="5"/>
  <c r="M53" i="5"/>
  <c r="M57" i="5" s="1"/>
  <c r="L53" i="5"/>
  <c r="L57" i="5" s="1"/>
  <c r="K53" i="5"/>
  <c r="K57" i="5" s="1"/>
  <c r="J53" i="5"/>
  <c r="I53" i="5"/>
  <c r="I57" i="5" s="1"/>
  <c r="H53" i="5"/>
  <c r="H57" i="5" s="1"/>
  <c r="G53" i="5"/>
  <c r="F53" i="5"/>
  <c r="E53" i="5"/>
  <c r="E57" i="5" s="1"/>
  <c r="D53" i="5"/>
  <c r="D57" i="5" s="1"/>
  <c r="C53" i="5"/>
  <c r="C57" i="5" s="1"/>
  <c r="N52" i="5"/>
  <c r="N56" i="5" s="1"/>
  <c r="N59" i="5" s="1"/>
  <c r="M52" i="5"/>
  <c r="L52" i="5"/>
  <c r="L56" i="5" s="1"/>
  <c r="L59" i="5" s="1"/>
  <c r="K52" i="5"/>
  <c r="J52" i="5"/>
  <c r="I52" i="5"/>
  <c r="I56" i="5" s="1"/>
  <c r="H52" i="5"/>
  <c r="G52" i="5"/>
  <c r="G56" i="5" s="1"/>
  <c r="G59" i="5" s="1"/>
  <c r="F52" i="5"/>
  <c r="F56" i="5" s="1"/>
  <c r="E52" i="5"/>
  <c r="D52" i="5"/>
  <c r="D56" i="5" s="1"/>
  <c r="D59" i="5" s="1"/>
  <c r="C52" i="5"/>
  <c r="N49" i="5"/>
  <c r="M49" i="5"/>
  <c r="M58" i="5" s="1"/>
  <c r="L49" i="5"/>
  <c r="K49" i="5"/>
  <c r="K58" i="5" s="1"/>
  <c r="J49" i="5"/>
  <c r="I49" i="5"/>
  <c r="H49" i="5"/>
  <c r="G49" i="5"/>
  <c r="F49" i="5"/>
  <c r="E49" i="5"/>
  <c r="E58" i="5" s="1"/>
  <c r="D49" i="5"/>
  <c r="C49" i="5"/>
  <c r="C58" i="5" s="1"/>
  <c r="N48" i="5"/>
  <c r="M48" i="5"/>
  <c r="L48" i="5"/>
  <c r="K48" i="5"/>
  <c r="J48" i="5"/>
  <c r="I48" i="5"/>
  <c r="H48" i="5"/>
  <c r="G48" i="5"/>
  <c r="F48" i="5"/>
  <c r="E48" i="5"/>
  <c r="D48" i="5"/>
  <c r="C48" i="5"/>
  <c r="N47" i="5"/>
  <c r="M47" i="5"/>
  <c r="M56" i="5" s="1"/>
  <c r="M59" i="5" s="1"/>
  <c r="L47" i="5"/>
  <c r="K47" i="5"/>
  <c r="K56" i="5" s="1"/>
  <c r="K59" i="5" s="1"/>
  <c r="J47" i="5"/>
  <c r="J56" i="5" s="1"/>
  <c r="J59" i="5" s="1"/>
  <c r="I47" i="5"/>
  <c r="H47" i="5"/>
  <c r="H56" i="5" s="1"/>
  <c r="H59" i="5" s="1"/>
  <c r="G47" i="5"/>
  <c r="F47" i="5"/>
  <c r="E47" i="5"/>
  <c r="E56" i="5" s="1"/>
  <c r="E59" i="5" s="1"/>
  <c r="D47" i="5"/>
  <c r="C47" i="5"/>
  <c r="C56" i="5" s="1"/>
  <c r="N46" i="5"/>
  <c r="M46" i="5"/>
  <c r="L46" i="5"/>
  <c r="K46" i="5"/>
  <c r="J46" i="5"/>
  <c r="I46" i="5"/>
  <c r="H46" i="5"/>
  <c r="G46" i="5"/>
  <c r="F46" i="5"/>
  <c r="E46" i="5"/>
  <c r="D46" i="5"/>
  <c r="C46" i="5"/>
  <c r="N42" i="5"/>
  <c r="K42" i="5"/>
  <c r="I42" i="5"/>
  <c r="H42" i="5"/>
  <c r="F42" i="5"/>
  <c r="C42" i="5"/>
  <c r="N35" i="5"/>
  <c r="M35" i="5"/>
  <c r="L35" i="5"/>
  <c r="K35" i="5"/>
  <c r="J35" i="5"/>
  <c r="I35" i="5"/>
  <c r="H35" i="5"/>
  <c r="G35" i="5"/>
  <c r="F35" i="5"/>
  <c r="E35" i="5"/>
  <c r="D35" i="5"/>
  <c r="C35" i="5"/>
  <c r="N34" i="5"/>
  <c r="M34" i="5"/>
  <c r="L34" i="5"/>
  <c r="K34" i="5"/>
  <c r="J34" i="5"/>
  <c r="I34" i="5"/>
  <c r="H34" i="5"/>
  <c r="G34" i="5"/>
  <c r="F34" i="5"/>
  <c r="E34" i="5"/>
  <c r="D34" i="5"/>
  <c r="C34" i="5"/>
  <c r="N33" i="5"/>
  <c r="M33" i="5"/>
  <c r="M42" i="5" s="1"/>
  <c r="L33" i="5"/>
  <c r="L42" i="5" s="1"/>
  <c r="K33" i="5"/>
  <c r="J33" i="5"/>
  <c r="J42" i="5" s="1"/>
  <c r="I33" i="5"/>
  <c r="H33" i="5"/>
  <c r="G33" i="5"/>
  <c r="G42" i="5" s="1"/>
  <c r="F33" i="5"/>
  <c r="E33" i="5"/>
  <c r="E42" i="5" s="1"/>
  <c r="D33" i="5"/>
  <c r="D42" i="5" s="1"/>
  <c r="C33" i="5"/>
  <c r="N32" i="5"/>
  <c r="M32" i="5"/>
  <c r="L32" i="5"/>
  <c r="K32" i="5"/>
  <c r="J32" i="5"/>
  <c r="I32" i="5"/>
  <c r="H32" i="5"/>
  <c r="G32" i="5"/>
  <c r="F32" i="5"/>
  <c r="E32" i="5"/>
  <c r="D32" i="5"/>
  <c r="C32" i="5"/>
  <c r="M30" i="5"/>
  <c r="K30" i="5"/>
  <c r="I30" i="5"/>
  <c r="H30" i="5"/>
  <c r="E30" i="5"/>
  <c r="C30" i="5"/>
  <c r="M29" i="5"/>
  <c r="L29" i="5"/>
  <c r="H29" i="5"/>
  <c r="E29" i="5"/>
  <c r="D29" i="5"/>
  <c r="N28" i="5"/>
  <c r="K28" i="5"/>
  <c r="I28" i="5"/>
  <c r="H28" i="5"/>
  <c r="H43" i="5" s="1"/>
  <c r="F28" i="5"/>
  <c r="F43" i="5" s="1"/>
  <c r="C28" i="5"/>
  <c r="N21" i="5"/>
  <c r="N30" i="5" s="1"/>
  <c r="M21" i="5"/>
  <c r="L21" i="5"/>
  <c r="L30" i="5" s="1"/>
  <c r="K21" i="5"/>
  <c r="J21" i="5"/>
  <c r="J30" i="5" s="1"/>
  <c r="I21" i="5"/>
  <c r="H21" i="5"/>
  <c r="G21" i="5"/>
  <c r="G30" i="5" s="1"/>
  <c r="F21" i="5"/>
  <c r="F30" i="5" s="1"/>
  <c r="E21" i="5"/>
  <c r="D21" i="5"/>
  <c r="D30" i="5" s="1"/>
  <c r="C21" i="5"/>
  <c r="N20" i="5"/>
  <c r="N29" i="5" s="1"/>
  <c r="M20" i="5"/>
  <c r="L20" i="5"/>
  <c r="K20" i="5"/>
  <c r="K29" i="5" s="1"/>
  <c r="J20" i="5"/>
  <c r="J29" i="5" s="1"/>
  <c r="I20" i="5"/>
  <c r="I29" i="5" s="1"/>
  <c r="I43" i="5" s="1"/>
  <c r="H20" i="5"/>
  <c r="G20" i="5"/>
  <c r="G29" i="5" s="1"/>
  <c r="F20" i="5"/>
  <c r="F29" i="5" s="1"/>
  <c r="E20" i="5"/>
  <c r="D20" i="5"/>
  <c r="C20" i="5"/>
  <c r="C29" i="5" s="1"/>
  <c r="O29" i="5" s="1"/>
  <c r="N19" i="5"/>
  <c r="M19" i="5"/>
  <c r="M28" i="5" s="1"/>
  <c r="M43" i="5" s="1"/>
  <c r="L19" i="5"/>
  <c r="L28" i="5" s="1"/>
  <c r="L43" i="5" s="1"/>
  <c r="K19" i="5"/>
  <c r="J19" i="5"/>
  <c r="J28" i="5" s="1"/>
  <c r="I19" i="5"/>
  <c r="H19" i="5"/>
  <c r="G19" i="5"/>
  <c r="G28" i="5" s="1"/>
  <c r="F19" i="5"/>
  <c r="E19" i="5"/>
  <c r="E28" i="5" s="1"/>
  <c r="E43" i="5" s="1"/>
  <c r="D19" i="5"/>
  <c r="D28" i="5" s="1"/>
  <c r="D43" i="5" s="1"/>
  <c r="C19" i="5"/>
  <c r="N18" i="5"/>
  <c r="M18" i="5"/>
  <c r="L18" i="5"/>
  <c r="K18" i="5"/>
  <c r="J18" i="5"/>
  <c r="I18" i="5"/>
  <c r="H18" i="5"/>
  <c r="G18" i="5"/>
  <c r="F18" i="5"/>
  <c r="E18" i="5"/>
  <c r="D18" i="5"/>
  <c r="C18" i="5"/>
  <c r="N14" i="5"/>
  <c r="M14" i="5"/>
  <c r="L14" i="5"/>
  <c r="K14" i="5"/>
  <c r="J14" i="5"/>
  <c r="I14" i="5"/>
  <c r="H14" i="5"/>
  <c r="G14" i="5"/>
  <c r="O14" i="5" s="1"/>
  <c r="F14" i="5"/>
  <c r="E14" i="5"/>
  <c r="D14" i="5"/>
  <c r="C14" i="5"/>
  <c r="N13" i="5"/>
  <c r="M13" i="5"/>
  <c r="L13" i="5"/>
  <c r="K13" i="5"/>
  <c r="J13" i="5"/>
  <c r="I13" i="5"/>
  <c r="H13" i="5"/>
  <c r="G13" i="5"/>
  <c r="F13" i="5"/>
  <c r="E13" i="5"/>
  <c r="D13" i="5"/>
  <c r="O13" i="5" s="1"/>
  <c r="C13" i="5"/>
  <c r="N12" i="5"/>
  <c r="N15" i="5" s="1"/>
  <c r="M12" i="5"/>
  <c r="M15" i="5" s="1"/>
  <c r="L12" i="5"/>
  <c r="L15" i="5" s="1"/>
  <c r="K12" i="5"/>
  <c r="K15" i="5" s="1"/>
  <c r="J12" i="5"/>
  <c r="J15" i="5" s="1"/>
  <c r="I12" i="5"/>
  <c r="I15" i="5" s="1"/>
  <c r="H12" i="5"/>
  <c r="H15" i="5" s="1"/>
  <c r="G12" i="5"/>
  <c r="O12" i="5" s="1"/>
  <c r="F12" i="5"/>
  <c r="F15" i="5" s="1"/>
  <c r="E12" i="5"/>
  <c r="E15" i="5" s="1"/>
  <c r="D12" i="5"/>
  <c r="D15" i="5" s="1"/>
  <c r="C12" i="5"/>
  <c r="C15" i="5" s="1"/>
  <c r="Y46" i="2"/>
  <c r="X46" i="2"/>
  <c r="W46" i="2"/>
  <c r="V46" i="2"/>
  <c r="U46" i="2"/>
  <c r="T46" i="2"/>
  <c r="S46" i="2"/>
  <c r="R46" i="2"/>
  <c r="Q46" i="2"/>
  <c r="P46" i="2"/>
  <c r="Y45" i="2"/>
  <c r="X45" i="2"/>
  <c r="W45" i="2"/>
  <c r="V45" i="2"/>
  <c r="U45" i="2"/>
  <c r="T45" i="2"/>
  <c r="S45" i="2"/>
  <c r="R45" i="2"/>
  <c r="Q45" i="2"/>
  <c r="P45" i="2"/>
  <c r="Y44" i="2"/>
  <c r="X44" i="2"/>
  <c r="W44" i="2"/>
  <c r="V44" i="2"/>
  <c r="U44" i="2"/>
  <c r="T44" i="2"/>
  <c r="S44" i="2"/>
  <c r="R44" i="2"/>
  <c r="Q44" i="2"/>
  <c r="P44" i="2"/>
  <c r="Y43" i="2"/>
  <c r="X43" i="2"/>
  <c r="W43" i="2"/>
  <c r="V43" i="2"/>
  <c r="U43" i="2"/>
  <c r="T43" i="2"/>
  <c r="S43" i="2"/>
  <c r="R43" i="2"/>
  <c r="Q43" i="2"/>
  <c r="P43" i="2"/>
  <c r="Y42" i="2"/>
  <c r="X42" i="2"/>
  <c r="W42" i="2"/>
  <c r="V42" i="2"/>
  <c r="U42" i="2"/>
  <c r="T42" i="2"/>
  <c r="S42" i="2"/>
  <c r="R42" i="2"/>
  <c r="Q42" i="2"/>
  <c r="P42" i="2"/>
  <c r="Y41" i="2"/>
  <c r="X41" i="2"/>
  <c r="W41" i="2"/>
  <c r="V41" i="2"/>
  <c r="U41" i="2"/>
  <c r="T41" i="2"/>
  <c r="S41" i="2"/>
  <c r="R41" i="2"/>
  <c r="Q41" i="2"/>
  <c r="P41" i="2"/>
  <c r="Y40" i="2"/>
  <c r="X40" i="2"/>
  <c r="W40" i="2"/>
  <c r="V40" i="2"/>
  <c r="U40" i="2"/>
  <c r="T40" i="2"/>
  <c r="S40" i="2"/>
  <c r="R40" i="2"/>
  <c r="Q40" i="2"/>
  <c r="P40" i="2"/>
  <c r="Y39" i="2"/>
  <c r="X39" i="2"/>
  <c r="W39" i="2"/>
  <c r="V39" i="2"/>
  <c r="U39" i="2"/>
  <c r="T39" i="2"/>
  <c r="S39" i="2"/>
  <c r="R39" i="2"/>
  <c r="Q39" i="2"/>
  <c r="P39" i="2"/>
  <c r="Y38" i="2"/>
  <c r="X38" i="2"/>
  <c r="W38" i="2"/>
  <c r="V38" i="2"/>
  <c r="U38" i="2"/>
  <c r="T38" i="2"/>
  <c r="S38" i="2"/>
  <c r="R38" i="2"/>
  <c r="Q38" i="2"/>
  <c r="P38" i="2"/>
  <c r="Y37" i="2"/>
  <c r="X37" i="2"/>
  <c r="W37" i="2"/>
  <c r="V37" i="2"/>
  <c r="U37" i="2"/>
  <c r="T37" i="2"/>
  <c r="S37" i="2"/>
  <c r="R37" i="2"/>
  <c r="Q37" i="2"/>
  <c r="P37" i="2"/>
  <c r="Y36" i="2"/>
  <c r="X36" i="2"/>
  <c r="W36" i="2"/>
  <c r="V36" i="2"/>
  <c r="U36" i="2"/>
  <c r="T36" i="2"/>
  <c r="S36" i="2"/>
  <c r="R36" i="2"/>
  <c r="Q36" i="2"/>
  <c r="P36" i="2"/>
  <c r="Y35" i="2"/>
  <c r="X35" i="2"/>
  <c r="W35" i="2"/>
  <c r="V35" i="2"/>
  <c r="U35" i="2"/>
  <c r="T35" i="2"/>
  <c r="S35" i="2"/>
  <c r="R35" i="2"/>
  <c r="Q35" i="2"/>
  <c r="P35" i="2"/>
  <c r="AA31" i="2"/>
  <c r="Z31" i="2"/>
  <c r="Y31" i="2"/>
  <c r="X31" i="2"/>
  <c r="W31" i="2"/>
  <c r="V31" i="2"/>
  <c r="U31" i="2"/>
  <c r="T31" i="2"/>
  <c r="S31" i="2"/>
  <c r="R31" i="2"/>
  <c r="Q31" i="2"/>
  <c r="P31" i="2"/>
  <c r="AA30" i="2"/>
  <c r="Z30" i="2"/>
  <c r="Y30" i="2"/>
  <c r="X30" i="2"/>
  <c r="W30" i="2"/>
  <c r="V30" i="2"/>
  <c r="U30" i="2"/>
  <c r="T30" i="2"/>
  <c r="S30" i="2"/>
  <c r="R30" i="2"/>
  <c r="Q30" i="2"/>
  <c r="P30" i="2"/>
  <c r="AA29" i="2"/>
  <c r="Z29" i="2"/>
  <c r="Y29" i="2"/>
  <c r="X29" i="2"/>
  <c r="W29" i="2"/>
  <c r="V29" i="2"/>
  <c r="U29" i="2"/>
  <c r="T29" i="2"/>
  <c r="S29" i="2"/>
  <c r="R29" i="2"/>
  <c r="Q29" i="2"/>
  <c r="P29" i="2"/>
  <c r="AA28" i="2"/>
  <c r="Z28" i="2"/>
  <c r="Y28" i="2"/>
  <c r="X28" i="2"/>
  <c r="W28" i="2"/>
  <c r="V28" i="2"/>
  <c r="U28" i="2"/>
  <c r="T28" i="2"/>
  <c r="S28" i="2"/>
  <c r="R28" i="2"/>
  <c r="Q28" i="2"/>
  <c r="P28" i="2"/>
  <c r="AA27" i="2"/>
  <c r="Z27" i="2"/>
  <c r="Y27" i="2"/>
  <c r="X27" i="2"/>
  <c r="W27" i="2"/>
  <c r="V27" i="2"/>
  <c r="U27" i="2"/>
  <c r="T27" i="2"/>
  <c r="S27" i="2"/>
  <c r="R27" i="2"/>
  <c r="Q27" i="2"/>
  <c r="P27" i="2"/>
  <c r="AA26" i="2"/>
  <c r="Z26" i="2"/>
  <c r="Y26" i="2"/>
  <c r="X26" i="2"/>
  <c r="W26" i="2"/>
  <c r="V26" i="2"/>
  <c r="U26" i="2"/>
  <c r="T26" i="2"/>
  <c r="S26" i="2"/>
  <c r="R26" i="2"/>
  <c r="Q26" i="2"/>
  <c r="P26" i="2"/>
  <c r="AA25" i="2"/>
  <c r="Z25" i="2"/>
  <c r="Y25" i="2"/>
  <c r="X25" i="2"/>
  <c r="W25" i="2"/>
  <c r="V25" i="2"/>
  <c r="U25" i="2"/>
  <c r="T25" i="2"/>
  <c r="S25" i="2"/>
  <c r="R25" i="2"/>
  <c r="Q25" i="2"/>
  <c r="P25" i="2"/>
  <c r="AA24" i="2"/>
  <c r="Z24" i="2"/>
  <c r="Y24" i="2"/>
  <c r="X24" i="2"/>
  <c r="W24" i="2"/>
  <c r="V24" i="2"/>
  <c r="U24" i="2"/>
  <c r="T24" i="2"/>
  <c r="S24" i="2"/>
  <c r="R24" i="2"/>
  <c r="Q24" i="2"/>
  <c r="P24" i="2"/>
  <c r="AA23" i="2"/>
  <c r="Z23" i="2"/>
  <c r="Y23" i="2"/>
  <c r="X23" i="2"/>
  <c r="W23" i="2"/>
  <c r="V23" i="2"/>
  <c r="U23" i="2"/>
  <c r="T23" i="2"/>
  <c r="S23" i="2"/>
  <c r="R23" i="2"/>
  <c r="Q23" i="2"/>
  <c r="P23" i="2"/>
  <c r="AA22" i="2"/>
  <c r="Z22" i="2"/>
  <c r="Y22" i="2"/>
  <c r="X22" i="2"/>
  <c r="W22" i="2"/>
  <c r="V22" i="2"/>
  <c r="U22" i="2"/>
  <c r="T22" i="2"/>
  <c r="S22" i="2"/>
  <c r="R22" i="2"/>
  <c r="Q22" i="2"/>
  <c r="P22" i="2"/>
  <c r="AA21" i="2"/>
  <c r="Z21" i="2"/>
  <c r="Y21" i="2"/>
  <c r="X21" i="2"/>
  <c r="W21" i="2"/>
  <c r="V21" i="2"/>
  <c r="U21" i="2"/>
  <c r="T21" i="2"/>
  <c r="S21" i="2"/>
  <c r="R21" i="2"/>
  <c r="Q21" i="2"/>
  <c r="P21" i="2"/>
  <c r="AA20" i="2"/>
  <c r="Z20" i="2"/>
  <c r="Y20" i="2"/>
  <c r="X20" i="2"/>
  <c r="W20" i="2"/>
  <c r="V20" i="2"/>
  <c r="U20" i="2"/>
  <c r="T20" i="2"/>
  <c r="S20" i="2"/>
  <c r="R20" i="2"/>
  <c r="Q20" i="2"/>
  <c r="P20" i="2"/>
  <c r="AA19" i="2"/>
  <c r="Z19" i="2"/>
  <c r="Y19" i="2"/>
  <c r="X19" i="2"/>
  <c r="W19" i="2"/>
  <c r="V19" i="2"/>
  <c r="U19" i="2"/>
  <c r="T19" i="2"/>
  <c r="S19" i="2"/>
  <c r="R19" i="2"/>
  <c r="Q19" i="2"/>
  <c r="P19" i="2"/>
  <c r="AA18" i="2"/>
  <c r="Z18" i="2"/>
  <c r="Y18" i="2"/>
  <c r="X18" i="2"/>
  <c r="W18" i="2"/>
  <c r="V18" i="2"/>
  <c r="U18" i="2"/>
  <c r="T18" i="2"/>
  <c r="S18" i="2"/>
  <c r="R18" i="2"/>
  <c r="Q18" i="2"/>
  <c r="P18" i="2"/>
  <c r="AA17" i="2"/>
  <c r="Z17" i="2"/>
  <c r="Y17" i="2"/>
  <c r="X17" i="2"/>
  <c r="W17" i="2"/>
  <c r="V17" i="2"/>
  <c r="U17" i="2"/>
  <c r="T17" i="2"/>
  <c r="S17" i="2"/>
  <c r="R17" i="2"/>
  <c r="Q17" i="2"/>
  <c r="P17" i="2"/>
  <c r="AA16" i="2"/>
  <c r="Z16" i="2"/>
  <c r="Y16" i="2"/>
  <c r="X16" i="2"/>
  <c r="W16" i="2"/>
  <c r="V16" i="2"/>
  <c r="U16" i="2"/>
  <c r="T16" i="2"/>
  <c r="S16" i="2"/>
  <c r="R16" i="2"/>
  <c r="Q16" i="2"/>
  <c r="P16" i="2"/>
  <c r="AA15" i="2"/>
  <c r="Z15" i="2"/>
  <c r="Y15" i="2"/>
  <c r="X15" i="2"/>
  <c r="W15" i="2"/>
  <c r="V15" i="2"/>
  <c r="U15" i="2"/>
  <c r="T15" i="2"/>
  <c r="S15" i="2"/>
  <c r="R15" i="2"/>
  <c r="Q15" i="2"/>
  <c r="P15" i="2"/>
  <c r="AA14" i="2"/>
  <c r="Z14" i="2"/>
  <c r="Y14" i="2"/>
  <c r="X14" i="2"/>
  <c r="W14" i="2"/>
  <c r="V14" i="2"/>
  <c r="U14" i="2"/>
  <c r="T14" i="2"/>
  <c r="S14" i="2"/>
  <c r="R14" i="2"/>
  <c r="Q14" i="2"/>
  <c r="P14" i="2"/>
  <c r="AA13" i="2"/>
  <c r="Z13" i="2"/>
  <c r="Y13" i="2"/>
  <c r="X13" i="2"/>
  <c r="W13" i="2"/>
  <c r="V13" i="2"/>
  <c r="U13" i="2"/>
  <c r="T13" i="2"/>
  <c r="S13" i="2"/>
  <c r="R13" i="2"/>
  <c r="Q13" i="2"/>
  <c r="P13" i="2"/>
  <c r="AA12" i="2"/>
  <c r="Z12" i="2"/>
  <c r="Y12" i="2"/>
  <c r="X12" i="2"/>
  <c r="W12" i="2"/>
  <c r="V12" i="2"/>
  <c r="U12" i="2"/>
  <c r="T12" i="2"/>
  <c r="S12" i="2"/>
  <c r="R12" i="2"/>
  <c r="Q12" i="2"/>
  <c r="P12" i="2"/>
  <c r="AA11" i="2"/>
  <c r="Z11" i="2"/>
  <c r="Y11" i="2"/>
  <c r="X11" i="2"/>
  <c r="W11" i="2"/>
  <c r="V11" i="2"/>
  <c r="U11" i="2"/>
  <c r="T11" i="2"/>
  <c r="S11" i="2"/>
  <c r="R11" i="2"/>
  <c r="Q11" i="2"/>
  <c r="P11" i="2"/>
  <c r="AA10" i="2"/>
  <c r="Z10" i="2"/>
  <c r="Y10" i="2"/>
  <c r="X10" i="2"/>
  <c r="W10" i="2"/>
  <c r="V10" i="2"/>
  <c r="U10" i="2"/>
  <c r="T10" i="2"/>
  <c r="S10" i="2"/>
  <c r="R10" i="2"/>
  <c r="Q10" i="2"/>
  <c r="P10" i="2"/>
  <c r="AA9" i="2"/>
  <c r="Z9" i="2"/>
  <c r="Y9" i="2"/>
  <c r="X9" i="2"/>
  <c r="W9" i="2"/>
  <c r="V9" i="2"/>
  <c r="U9" i="2"/>
  <c r="T9" i="2"/>
  <c r="S9" i="2"/>
  <c r="R9" i="2"/>
  <c r="Q9" i="2"/>
  <c r="P9" i="2"/>
  <c r="AA8" i="2"/>
  <c r="Z8" i="2"/>
  <c r="Y8" i="2"/>
  <c r="X8" i="2"/>
  <c r="W8" i="2"/>
  <c r="V8" i="2"/>
  <c r="U8" i="2"/>
  <c r="T8" i="2"/>
  <c r="S8" i="2"/>
  <c r="R8" i="2"/>
  <c r="Q8" i="2"/>
  <c r="P8" i="2"/>
  <c r="AA7" i="2"/>
  <c r="Z7" i="2"/>
  <c r="Y7" i="2"/>
  <c r="X7" i="2"/>
  <c r="W7" i="2"/>
  <c r="V7" i="2"/>
  <c r="U7" i="2"/>
  <c r="T7" i="2"/>
  <c r="S7" i="2"/>
  <c r="R7" i="2"/>
  <c r="Q7" i="2"/>
  <c r="P7" i="2"/>
  <c r="AA6" i="2"/>
  <c r="Z6" i="2"/>
  <c r="Y6" i="2"/>
  <c r="X6" i="2"/>
  <c r="W6" i="2"/>
  <c r="V6" i="2"/>
  <c r="U6" i="2"/>
  <c r="T6" i="2"/>
  <c r="S6" i="2"/>
  <c r="R6" i="2"/>
  <c r="Q6" i="2"/>
  <c r="P6" i="2"/>
  <c r="AA5" i="2"/>
  <c r="Z5" i="2"/>
  <c r="Y5" i="2"/>
  <c r="X5" i="2"/>
  <c r="W5" i="2"/>
  <c r="V5" i="2"/>
  <c r="U5" i="2"/>
  <c r="T5" i="2"/>
  <c r="S5" i="2"/>
  <c r="R5" i="2"/>
  <c r="Q5" i="2"/>
  <c r="P5" i="2"/>
  <c r="AA4" i="2"/>
  <c r="Z4" i="2"/>
  <c r="Y4" i="2"/>
  <c r="X4" i="2"/>
  <c r="W4" i="2"/>
  <c r="V4" i="2"/>
  <c r="U4" i="2"/>
  <c r="T4" i="2"/>
  <c r="S4" i="2"/>
  <c r="R4" i="2"/>
  <c r="Q4" i="2"/>
  <c r="P4" i="2"/>
  <c r="Y45" i="1"/>
  <c r="X45" i="1"/>
  <c r="W45" i="1"/>
  <c r="V45" i="1"/>
  <c r="U45" i="1"/>
  <c r="T45" i="1"/>
  <c r="S45" i="1"/>
  <c r="R45" i="1"/>
  <c r="Q45" i="1"/>
  <c r="P45" i="1"/>
  <c r="Y44" i="1"/>
  <c r="X44" i="1"/>
  <c r="W44" i="1"/>
  <c r="V44" i="1"/>
  <c r="U44" i="1"/>
  <c r="T44" i="1"/>
  <c r="S44" i="1"/>
  <c r="R44" i="1"/>
  <c r="Q44" i="1"/>
  <c r="P44" i="1"/>
  <c r="Y43" i="1"/>
  <c r="X43" i="1"/>
  <c r="W43" i="1"/>
  <c r="V43" i="1"/>
  <c r="U43" i="1"/>
  <c r="T43" i="1"/>
  <c r="S43" i="1"/>
  <c r="R43" i="1"/>
  <c r="Q43" i="1"/>
  <c r="P43" i="1"/>
  <c r="Y42" i="1"/>
  <c r="X42" i="1"/>
  <c r="W42" i="1"/>
  <c r="V42" i="1"/>
  <c r="U42" i="1"/>
  <c r="T42" i="1"/>
  <c r="S42" i="1"/>
  <c r="R42" i="1"/>
  <c r="Q42" i="1"/>
  <c r="P42" i="1"/>
  <c r="Y41" i="1"/>
  <c r="X41" i="1"/>
  <c r="W41" i="1"/>
  <c r="V41" i="1"/>
  <c r="U41" i="1"/>
  <c r="T41" i="1"/>
  <c r="S41" i="1"/>
  <c r="R41" i="1"/>
  <c r="Q41" i="1"/>
  <c r="P41" i="1"/>
  <c r="Y40" i="1"/>
  <c r="X40" i="1"/>
  <c r="W40" i="1"/>
  <c r="V40" i="1"/>
  <c r="U40" i="1"/>
  <c r="T40" i="1"/>
  <c r="S40" i="1"/>
  <c r="R40" i="1"/>
  <c r="Q40" i="1"/>
  <c r="P40" i="1"/>
  <c r="Y39" i="1"/>
  <c r="X39" i="1"/>
  <c r="W39" i="1"/>
  <c r="V39" i="1"/>
  <c r="U39" i="1"/>
  <c r="T39" i="1"/>
  <c r="S39" i="1"/>
  <c r="R39" i="1"/>
  <c r="Q39" i="1"/>
  <c r="P39" i="1"/>
  <c r="Y38" i="1"/>
  <c r="X38" i="1"/>
  <c r="W38" i="1"/>
  <c r="V38" i="1"/>
  <c r="U38" i="1"/>
  <c r="T38" i="1"/>
  <c r="S38" i="1"/>
  <c r="R38" i="1"/>
  <c r="Q38" i="1"/>
  <c r="P38" i="1"/>
  <c r="Y37" i="1"/>
  <c r="X37" i="1"/>
  <c r="W37" i="1"/>
  <c r="V37" i="1"/>
  <c r="U37" i="1"/>
  <c r="T37" i="1"/>
  <c r="S37" i="1"/>
  <c r="R37" i="1"/>
  <c r="Q37" i="1"/>
  <c r="P37" i="1"/>
  <c r="Y36" i="1"/>
  <c r="X36" i="1"/>
  <c r="W36" i="1"/>
  <c r="V36" i="1"/>
  <c r="U36" i="1"/>
  <c r="T36" i="1"/>
  <c r="S36" i="1"/>
  <c r="R36" i="1"/>
  <c r="Q36" i="1"/>
  <c r="P36" i="1"/>
  <c r="Y35" i="1"/>
  <c r="X35" i="1"/>
  <c r="W35" i="1"/>
  <c r="V35" i="1"/>
  <c r="U35" i="1"/>
  <c r="T35" i="1"/>
  <c r="S35" i="1"/>
  <c r="R35" i="1"/>
  <c r="Q35" i="1"/>
  <c r="P35" i="1"/>
  <c r="Y34" i="1"/>
  <c r="X34" i="1"/>
  <c r="W34" i="1"/>
  <c r="V34" i="1"/>
  <c r="U34" i="1"/>
  <c r="T34" i="1"/>
  <c r="S34" i="1"/>
  <c r="R34" i="1"/>
  <c r="Q34" i="1"/>
  <c r="P34" i="1"/>
  <c r="AA30" i="1"/>
  <c r="Z30" i="1"/>
  <c r="Y30" i="1"/>
  <c r="X30" i="1"/>
  <c r="W30" i="1"/>
  <c r="V30" i="1"/>
  <c r="U30" i="1"/>
  <c r="T30" i="1"/>
  <c r="S30" i="1"/>
  <c r="R30" i="1"/>
  <c r="Q30" i="1"/>
  <c r="P30" i="1"/>
  <c r="AA29" i="1"/>
  <c r="Z29" i="1"/>
  <c r="Y29" i="1"/>
  <c r="X29" i="1"/>
  <c r="W29" i="1"/>
  <c r="V29" i="1"/>
  <c r="U29" i="1"/>
  <c r="T29" i="1"/>
  <c r="S29" i="1"/>
  <c r="R29" i="1"/>
  <c r="Q29" i="1"/>
  <c r="P29" i="1"/>
  <c r="AA28" i="1"/>
  <c r="Z28" i="1"/>
  <c r="Y28" i="1"/>
  <c r="X28" i="1"/>
  <c r="W28" i="1"/>
  <c r="V28" i="1"/>
  <c r="U28" i="1"/>
  <c r="T28" i="1"/>
  <c r="S28" i="1"/>
  <c r="R28" i="1"/>
  <c r="Q28" i="1"/>
  <c r="P28" i="1"/>
  <c r="AA27" i="1"/>
  <c r="Z27" i="1"/>
  <c r="Y27" i="1"/>
  <c r="X27" i="1"/>
  <c r="W27" i="1"/>
  <c r="V27" i="1"/>
  <c r="U27" i="1"/>
  <c r="T27" i="1"/>
  <c r="S27" i="1"/>
  <c r="R27" i="1"/>
  <c r="Q27" i="1"/>
  <c r="P27" i="1"/>
  <c r="AA26" i="1"/>
  <c r="Z26" i="1"/>
  <c r="Y26" i="1"/>
  <c r="X26" i="1"/>
  <c r="W26" i="1"/>
  <c r="V26" i="1"/>
  <c r="U26" i="1"/>
  <c r="T26" i="1"/>
  <c r="S26" i="1"/>
  <c r="R26" i="1"/>
  <c r="Q26" i="1"/>
  <c r="P26" i="1"/>
  <c r="AA25" i="1"/>
  <c r="Z25" i="1"/>
  <c r="Y25" i="1"/>
  <c r="X25" i="1"/>
  <c r="W25" i="1"/>
  <c r="V25" i="1"/>
  <c r="U25" i="1"/>
  <c r="T25" i="1"/>
  <c r="S25" i="1"/>
  <c r="R25" i="1"/>
  <c r="Q25" i="1"/>
  <c r="P25" i="1"/>
  <c r="AA24" i="1"/>
  <c r="Z24" i="1"/>
  <c r="Y24" i="1"/>
  <c r="X24" i="1"/>
  <c r="W24" i="1"/>
  <c r="V24" i="1"/>
  <c r="U24" i="1"/>
  <c r="T24" i="1"/>
  <c r="S24" i="1"/>
  <c r="R24" i="1"/>
  <c r="Q24" i="1"/>
  <c r="P24" i="1"/>
  <c r="AA23" i="1"/>
  <c r="Z23" i="1"/>
  <c r="Y23" i="1"/>
  <c r="X23" i="1"/>
  <c r="W23" i="1"/>
  <c r="V23" i="1"/>
  <c r="U23" i="1"/>
  <c r="T23" i="1"/>
  <c r="S23" i="1"/>
  <c r="R23" i="1"/>
  <c r="Q23" i="1"/>
  <c r="P23" i="1"/>
  <c r="AA22" i="1"/>
  <c r="Z22" i="1"/>
  <c r="Y22" i="1"/>
  <c r="X22" i="1"/>
  <c r="W22" i="1"/>
  <c r="V22" i="1"/>
  <c r="U22" i="1"/>
  <c r="T22" i="1"/>
  <c r="S22" i="1"/>
  <c r="R22" i="1"/>
  <c r="Q22" i="1"/>
  <c r="P22" i="1"/>
  <c r="AA21" i="1"/>
  <c r="Z21" i="1"/>
  <c r="Y21" i="1"/>
  <c r="X21" i="1"/>
  <c r="W21" i="1"/>
  <c r="V21" i="1"/>
  <c r="U21" i="1"/>
  <c r="T21" i="1"/>
  <c r="S21" i="1"/>
  <c r="R21" i="1"/>
  <c r="Q21" i="1"/>
  <c r="P21" i="1"/>
  <c r="AA20" i="1"/>
  <c r="Z20" i="1"/>
  <c r="Y20" i="1"/>
  <c r="X20" i="1"/>
  <c r="W20" i="1"/>
  <c r="V20" i="1"/>
  <c r="U20" i="1"/>
  <c r="T20" i="1"/>
  <c r="S20" i="1"/>
  <c r="R20" i="1"/>
  <c r="Q20" i="1"/>
  <c r="P20" i="1"/>
  <c r="AA19" i="1"/>
  <c r="Z19" i="1"/>
  <c r="Y19" i="1"/>
  <c r="X19" i="1"/>
  <c r="W19" i="1"/>
  <c r="V19" i="1"/>
  <c r="U19" i="1"/>
  <c r="T19" i="1"/>
  <c r="S19" i="1"/>
  <c r="R19" i="1"/>
  <c r="Q19" i="1"/>
  <c r="P19" i="1"/>
  <c r="AA18" i="1"/>
  <c r="Z18" i="1"/>
  <c r="Y18" i="1"/>
  <c r="X18" i="1"/>
  <c r="W18" i="1"/>
  <c r="V18" i="1"/>
  <c r="U18" i="1"/>
  <c r="T18" i="1"/>
  <c r="S18" i="1"/>
  <c r="R18" i="1"/>
  <c r="Q18" i="1"/>
  <c r="P18" i="1"/>
  <c r="AA17" i="1"/>
  <c r="Z17" i="1"/>
  <c r="Y17" i="1"/>
  <c r="X17" i="1"/>
  <c r="W17" i="1"/>
  <c r="V17" i="1"/>
  <c r="U17" i="1"/>
  <c r="T17" i="1"/>
  <c r="S17" i="1"/>
  <c r="R17" i="1"/>
  <c r="Q17" i="1"/>
  <c r="P17" i="1"/>
  <c r="AA16" i="1"/>
  <c r="Z16" i="1"/>
  <c r="Y16" i="1"/>
  <c r="X16" i="1"/>
  <c r="W16" i="1"/>
  <c r="V16" i="1"/>
  <c r="U16" i="1"/>
  <c r="T16" i="1"/>
  <c r="S16" i="1"/>
  <c r="R16" i="1"/>
  <c r="Q16" i="1"/>
  <c r="P16" i="1"/>
  <c r="AA15" i="1"/>
  <c r="Z15" i="1"/>
  <c r="Y15" i="1"/>
  <c r="X15" i="1"/>
  <c r="W15" i="1"/>
  <c r="V15" i="1"/>
  <c r="U15" i="1"/>
  <c r="T15" i="1"/>
  <c r="S15" i="1"/>
  <c r="R15" i="1"/>
  <c r="Q15" i="1"/>
  <c r="P15" i="1"/>
  <c r="AA14" i="1"/>
  <c r="Z14" i="1"/>
  <c r="Y14" i="1"/>
  <c r="X14" i="1"/>
  <c r="W14" i="1"/>
  <c r="V14" i="1"/>
  <c r="U14" i="1"/>
  <c r="T14" i="1"/>
  <c r="S14" i="1"/>
  <c r="R14" i="1"/>
  <c r="Q14" i="1"/>
  <c r="P14" i="1"/>
  <c r="AA13" i="1"/>
  <c r="Z13" i="1"/>
  <c r="Y13" i="1"/>
  <c r="X13" i="1"/>
  <c r="W13" i="1"/>
  <c r="V13" i="1"/>
  <c r="U13" i="1"/>
  <c r="T13" i="1"/>
  <c r="S13" i="1"/>
  <c r="R13" i="1"/>
  <c r="Q13" i="1"/>
  <c r="P13" i="1"/>
  <c r="AA12" i="1"/>
  <c r="Z12" i="1"/>
  <c r="Y12" i="1"/>
  <c r="X12" i="1"/>
  <c r="W12" i="1"/>
  <c r="V12" i="1"/>
  <c r="U12" i="1"/>
  <c r="T12" i="1"/>
  <c r="S12" i="1"/>
  <c r="R12" i="1"/>
  <c r="Q12" i="1"/>
  <c r="P12" i="1"/>
  <c r="AA11" i="1"/>
  <c r="Z11" i="1"/>
  <c r="Y11" i="1"/>
  <c r="X11" i="1"/>
  <c r="W11" i="1"/>
  <c r="V11" i="1"/>
  <c r="U11" i="1"/>
  <c r="T11" i="1"/>
  <c r="S11" i="1"/>
  <c r="R11" i="1"/>
  <c r="Q11" i="1"/>
  <c r="P11" i="1"/>
  <c r="AA10" i="1"/>
  <c r="Z10" i="1"/>
  <c r="Y10" i="1"/>
  <c r="X10" i="1"/>
  <c r="W10" i="1"/>
  <c r="V10" i="1"/>
  <c r="U10" i="1"/>
  <c r="T10" i="1"/>
  <c r="S10" i="1"/>
  <c r="R10" i="1"/>
  <c r="Q10" i="1"/>
  <c r="P10" i="1"/>
  <c r="AA9" i="1"/>
  <c r="Z9" i="1"/>
  <c r="Y9" i="1"/>
  <c r="X9" i="1"/>
  <c r="W9" i="1"/>
  <c r="V9" i="1"/>
  <c r="U9" i="1"/>
  <c r="T9" i="1"/>
  <c r="S9" i="1"/>
  <c r="R9" i="1"/>
  <c r="Q9" i="1"/>
  <c r="P9" i="1"/>
  <c r="AA8" i="1"/>
  <c r="Z8" i="1"/>
  <c r="Y8" i="1"/>
  <c r="X8" i="1"/>
  <c r="W8" i="1"/>
  <c r="V8" i="1"/>
  <c r="U8" i="1"/>
  <c r="T8" i="1"/>
  <c r="S8" i="1"/>
  <c r="R8" i="1"/>
  <c r="Q8" i="1"/>
  <c r="P8" i="1"/>
  <c r="AA7" i="1"/>
  <c r="Z7" i="1"/>
  <c r="Y7" i="1"/>
  <c r="X7" i="1"/>
  <c r="W7" i="1"/>
  <c r="V7" i="1"/>
  <c r="U7" i="1"/>
  <c r="T7" i="1"/>
  <c r="S7" i="1"/>
  <c r="R7" i="1"/>
  <c r="Q7" i="1"/>
  <c r="P7" i="1"/>
  <c r="AA6" i="1"/>
  <c r="Z6" i="1"/>
  <c r="Y6" i="1"/>
  <c r="X6" i="1"/>
  <c r="W6" i="1"/>
  <c r="V6" i="1"/>
  <c r="U6" i="1"/>
  <c r="T6" i="1"/>
  <c r="S6" i="1"/>
  <c r="R6" i="1"/>
  <c r="Q6" i="1"/>
  <c r="P6" i="1"/>
  <c r="AA5" i="1"/>
  <c r="Z5" i="1"/>
  <c r="Y5" i="1"/>
  <c r="X5" i="1"/>
  <c r="W5" i="1"/>
  <c r="V5" i="1"/>
  <c r="U5" i="1"/>
  <c r="T5" i="1"/>
  <c r="S5" i="1"/>
  <c r="R5" i="1"/>
  <c r="Q5" i="1"/>
  <c r="P5" i="1"/>
  <c r="Z4" i="1"/>
  <c r="Y4" i="1"/>
  <c r="X4" i="1"/>
  <c r="W4" i="1"/>
  <c r="V4" i="1"/>
  <c r="U4" i="1"/>
  <c r="T4" i="1"/>
  <c r="S4" i="1"/>
  <c r="R4" i="1"/>
  <c r="Q4" i="1"/>
  <c r="G19" i="8" l="1"/>
  <c r="K41" i="8"/>
  <c r="I39" i="8"/>
  <c r="J21" i="8"/>
  <c r="J41" i="8"/>
  <c r="H39" i="8"/>
  <c r="J19" i="8"/>
  <c r="I41" i="8"/>
  <c r="I21" i="8"/>
  <c r="G39" i="8"/>
  <c r="I20" i="8"/>
  <c r="N40" i="8"/>
  <c r="N19" i="8"/>
  <c r="F19" i="8"/>
  <c r="M19" i="8"/>
  <c r="E19" i="8"/>
  <c r="F39" i="8"/>
  <c r="G20" i="8"/>
  <c r="K20" i="8"/>
  <c r="L41" i="8"/>
  <c r="G40" i="8"/>
  <c r="J39" i="8"/>
  <c r="F40" i="8"/>
  <c r="E40" i="8"/>
  <c r="K19" i="8"/>
  <c r="L40" i="8"/>
  <c r="D40" i="8"/>
  <c r="M40" i="8"/>
  <c r="F20" i="8"/>
  <c r="F21" i="8"/>
  <c r="M20" i="8"/>
  <c r="E20" i="8"/>
  <c r="L21" i="8"/>
  <c r="D21" i="8"/>
  <c r="L19" i="8"/>
  <c r="H21" i="8"/>
  <c r="C21" i="8"/>
  <c r="N41" i="8"/>
  <c r="F41" i="8"/>
  <c r="I40" i="8"/>
  <c r="L39" i="8"/>
  <c r="D39" i="8"/>
  <c r="C41" i="8"/>
  <c r="H41" i="8"/>
  <c r="K40" i="8"/>
  <c r="N39" i="8"/>
  <c r="C19" i="8"/>
  <c r="M41" i="8"/>
  <c r="E41" i="8"/>
  <c r="H40" i="8"/>
  <c r="K39" i="8"/>
  <c r="N21" i="8"/>
  <c r="C39" i="8"/>
  <c r="D41" i="8"/>
  <c r="C40" i="8"/>
  <c r="G41" i="8"/>
  <c r="J40" i="8"/>
  <c r="M39" i="8"/>
  <c r="E39" i="8"/>
  <c r="O30" i="8"/>
  <c r="G32" i="8"/>
  <c r="O31" i="8"/>
  <c r="E32" i="8"/>
  <c r="N20" i="8"/>
  <c r="D19" i="8"/>
  <c r="G21" i="8"/>
  <c r="H19" i="8"/>
  <c r="K32" i="8"/>
  <c r="M21" i="8"/>
  <c r="E21" i="8"/>
  <c r="H32" i="8"/>
  <c r="C20" i="8"/>
  <c r="K21" i="8"/>
  <c r="J20" i="8"/>
  <c r="I19" i="8"/>
  <c r="I22" i="8" s="1"/>
  <c r="J32" i="8"/>
  <c r="I32" i="8"/>
  <c r="M32" i="8"/>
  <c r="L32" i="8"/>
  <c r="D32" i="8"/>
  <c r="F32" i="8"/>
  <c r="N32" i="8"/>
  <c r="L20" i="8"/>
  <c r="D20" i="8"/>
  <c r="H20" i="8"/>
  <c r="G43" i="5"/>
  <c r="C43" i="5"/>
  <c r="O107" i="5"/>
  <c r="O154" i="5"/>
  <c r="C157" i="5"/>
  <c r="O42" i="5"/>
  <c r="O139" i="5"/>
  <c r="O91" i="5"/>
  <c r="O90" i="5"/>
  <c r="F59" i="5"/>
  <c r="O123" i="5"/>
  <c r="P12" i="5"/>
  <c r="D141" i="5"/>
  <c r="F157" i="5"/>
  <c r="N157" i="5"/>
  <c r="K43" i="5"/>
  <c r="O75" i="5"/>
  <c r="I93" i="5"/>
  <c r="H93" i="5"/>
  <c r="H141" i="5"/>
  <c r="O155" i="5"/>
  <c r="J43" i="5"/>
  <c r="O30" i="5"/>
  <c r="O56" i="5"/>
  <c r="P56" i="5" s="1"/>
  <c r="C59" i="5"/>
  <c r="O58" i="5"/>
  <c r="O122" i="5"/>
  <c r="P122" i="5" s="1"/>
  <c r="N43" i="5"/>
  <c r="I59" i="5"/>
  <c r="C76" i="5"/>
  <c r="O73" i="5"/>
  <c r="P73" i="5" s="1"/>
  <c r="L76" i="5"/>
  <c r="I109" i="5"/>
  <c r="O108" i="5"/>
  <c r="I125" i="5"/>
  <c r="H125" i="5"/>
  <c r="H157" i="5"/>
  <c r="O57" i="5"/>
  <c r="K93" i="5"/>
  <c r="C109" i="5"/>
  <c r="O106" i="5"/>
  <c r="L109" i="5"/>
  <c r="I141" i="5"/>
  <c r="O140" i="5"/>
  <c r="I157" i="5"/>
  <c r="M157" i="5"/>
  <c r="E76" i="5"/>
  <c r="M76" i="5"/>
  <c r="O74" i="5"/>
  <c r="D93" i="5"/>
  <c r="L93" i="5"/>
  <c r="O92" i="5"/>
  <c r="M93" i="5"/>
  <c r="K125" i="5"/>
  <c r="C141" i="5"/>
  <c r="O138" i="5"/>
  <c r="P138" i="5" s="1"/>
  <c r="L141" i="5"/>
  <c r="C93" i="5"/>
  <c r="C125" i="5"/>
  <c r="O12" i="6"/>
  <c r="P12" i="6" s="1"/>
  <c r="O28" i="6"/>
  <c r="P28" i="6" s="1"/>
  <c r="O45" i="6"/>
  <c r="P45" i="6" s="1"/>
  <c r="O61" i="6"/>
  <c r="P61" i="6" s="1"/>
  <c r="O78" i="6"/>
  <c r="P78" i="6" s="1"/>
  <c r="O95" i="6"/>
  <c r="P95" i="6" s="1"/>
  <c r="G15" i="5"/>
  <c r="O28" i="5"/>
  <c r="M22" i="8" l="1"/>
  <c r="F22" i="8"/>
  <c r="L22" i="8"/>
  <c r="C22" i="8"/>
  <c r="N22" i="8"/>
  <c r="D22" i="8"/>
  <c r="O21" i="8"/>
  <c r="E22" i="8"/>
  <c r="O19" i="8"/>
  <c r="F42" i="8"/>
  <c r="E42" i="8"/>
  <c r="I42" i="8"/>
  <c r="M42" i="8"/>
  <c r="O40" i="8"/>
  <c r="C42" i="8"/>
  <c r="N42" i="8"/>
  <c r="D42" i="8"/>
  <c r="K22" i="8"/>
  <c r="K42" i="8" s="1"/>
  <c r="O29" i="8"/>
  <c r="P29" i="8" s="1"/>
  <c r="O20" i="8"/>
  <c r="O39" i="8"/>
  <c r="L42" i="8"/>
  <c r="G22" i="8"/>
  <c r="J22" i="8"/>
  <c r="J42" i="8" s="1"/>
  <c r="H22" i="8"/>
  <c r="P154" i="5"/>
  <c r="P28" i="5"/>
  <c r="O43" i="5"/>
  <c r="P106" i="5"/>
  <c r="P90" i="5"/>
  <c r="P19" i="8" l="1"/>
  <c r="O41" i="8"/>
  <c r="G42" i="8"/>
  <c r="P39" i="8"/>
  <c r="H42" i="8"/>
</calcChain>
</file>

<file path=xl/sharedStrings.xml><?xml version="1.0" encoding="utf-8"?>
<sst xmlns="http://schemas.openxmlformats.org/spreadsheetml/2006/main" count="9435" uniqueCount="298">
  <si>
    <t>БАЗОВЫЙ ТАРИФ</t>
  </si>
  <si>
    <t>ТАРИФ С ТН И НДС</t>
  </si>
  <si>
    <t>ТН</t>
  </si>
  <si>
    <t>НДС</t>
  </si>
  <si>
    <t>ТАРИФЫ НА СРОЧНУЮ ДОСТАВКУ ПО РОССИИ</t>
  </si>
  <si>
    <t>ТАРИФЫ НА СРОЧНУЮ ДОСТАВКУ ПО РОССИИ С ТН И НДС</t>
  </si>
  <si>
    <t>скидка</t>
  </si>
  <si>
    <t>Вес, кг</t>
  </si>
  <si>
    <t>Зона 0</t>
  </si>
  <si>
    <t>Зона 1</t>
  </si>
  <si>
    <t>Зона 2</t>
  </si>
  <si>
    <t>Зона 3</t>
  </si>
  <si>
    <t>Зона 4</t>
  </si>
  <si>
    <t>Зона 5</t>
  </si>
  <si>
    <t>Зона 6</t>
  </si>
  <si>
    <t>Зона 7</t>
  </si>
  <si>
    <t>Зона 8</t>
  </si>
  <si>
    <t>Зона 9</t>
  </si>
  <si>
    <t>Зона 10</t>
  </si>
  <si>
    <t>Зона 11</t>
  </si>
  <si>
    <t>Доп кг до 25</t>
  </si>
  <si>
    <t>Доп кг свыше 25</t>
  </si>
  <si>
    <t>ТАРИФЫ «ЭКОНОМ-ДОСТАВКА» (&gt; 20 КГ)</t>
  </si>
  <si>
    <t>ТАРИФЫ «ЭКОНОМ-ДОСТАВКА» (&gt; 20 КГ) С ТН И НДС</t>
  </si>
  <si>
    <r>
      <t>ВЕС</t>
    </r>
    <r>
      <rPr>
        <b/>
        <sz val="11"/>
        <color rgb="FF252525"/>
        <rFont val="Calibri"/>
        <family val="2"/>
        <scheme val="minor"/>
      </rPr>
      <t>, КГ</t>
    </r>
  </si>
  <si>
    <t>ЗОНА 0</t>
  </si>
  <si>
    <t>ЗОНА 1</t>
  </si>
  <si>
    <t>ЗОНА 2</t>
  </si>
  <si>
    <t>ЗОНА 3</t>
  </si>
  <si>
    <t>ЗОНА 4</t>
  </si>
  <si>
    <t>ЗОНА 5</t>
  </si>
  <si>
    <t>ЗОНА 6</t>
  </si>
  <si>
    <t>ЗОНА 7</t>
  </si>
  <si>
    <t>ЗОНА 8</t>
  </si>
  <si>
    <t>ЗОНА 9</t>
  </si>
  <si>
    <t>20 кг</t>
  </si>
  <si>
    <t>доп. кг</t>
  </si>
  <si>
    <t>50 кг</t>
  </si>
  <si>
    <t>100 кг</t>
  </si>
  <si>
    <t>250 кг</t>
  </si>
  <si>
    <t>500 кг</t>
  </si>
  <si>
    <t>1000 кг</t>
  </si>
  <si>
    <t>Доставка        Отправка</t>
  </si>
  <si>
    <t>Москва</t>
  </si>
  <si>
    <t>Санкт-Петербург</t>
  </si>
  <si>
    <t>Абакан</t>
  </si>
  <si>
    <t>Архангельск</t>
  </si>
  <si>
    <t>Астрахань</t>
  </si>
  <si>
    <t>Барнаул</t>
  </si>
  <si>
    <t>Белгород</t>
  </si>
  <si>
    <t xml:space="preserve">Биробиджан </t>
  </si>
  <si>
    <t>Братск</t>
  </si>
  <si>
    <t>Брянск</t>
  </si>
  <si>
    <t>Великий Новгород</t>
  </si>
  <si>
    <t>Владивосток</t>
  </si>
  <si>
    <t>Владикавказ</t>
  </si>
  <si>
    <t>Владимир</t>
  </si>
  <si>
    <t>Волгоград</t>
  </si>
  <si>
    <t>Вологда</t>
  </si>
  <si>
    <t>Воронеж</t>
  </si>
  <si>
    <t xml:space="preserve">Горно-Алтайск </t>
  </si>
  <si>
    <t xml:space="preserve">Грозный </t>
  </si>
  <si>
    <t>Екатеринбург</t>
  </si>
  <si>
    <t>Иваново</t>
  </si>
  <si>
    <t>Ижевск</t>
  </si>
  <si>
    <t>Иркутск</t>
  </si>
  <si>
    <t>Йошкар-Ола</t>
  </si>
  <si>
    <t>Казань</t>
  </si>
  <si>
    <t>Калининград</t>
  </si>
  <si>
    <t>Калуга</t>
  </si>
  <si>
    <t>Кемерово</t>
  </si>
  <si>
    <t>Кострома</t>
  </si>
  <si>
    <t>Краснодар</t>
  </si>
  <si>
    <t>Красноярск</t>
  </si>
  <si>
    <t>Курган</t>
  </si>
  <si>
    <t>Курск</t>
  </si>
  <si>
    <t xml:space="preserve">Кызыл </t>
  </si>
  <si>
    <t>Липецк</t>
  </si>
  <si>
    <t xml:space="preserve">Магадан </t>
  </si>
  <si>
    <t>Магнитогорск</t>
  </si>
  <si>
    <t xml:space="preserve">Майкоп </t>
  </si>
  <si>
    <t>Махачкала</t>
  </si>
  <si>
    <t>Мурманск</t>
  </si>
  <si>
    <t>Набережные Челны</t>
  </si>
  <si>
    <t xml:space="preserve">Надым </t>
  </si>
  <si>
    <t xml:space="preserve">Назрань </t>
  </si>
  <si>
    <t>Нальчик</t>
  </si>
  <si>
    <t xml:space="preserve">Нарьян-Мар </t>
  </si>
  <si>
    <t>Нижневартовск</t>
  </si>
  <si>
    <t>Нижний Новгород</t>
  </si>
  <si>
    <t>Новокузнецк</t>
  </si>
  <si>
    <t>Новороссийск</t>
  </si>
  <si>
    <t>Новосибирск</t>
  </si>
  <si>
    <t>Новый Уренгой</t>
  </si>
  <si>
    <t>Норильск</t>
  </si>
  <si>
    <t>Ноябрьск</t>
  </si>
  <si>
    <t>Омск</t>
  </si>
  <si>
    <t>Орел</t>
  </si>
  <si>
    <t>Оренбург</t>
  </si>
  <si>
    <t>Пенза</t>
  </si>
  <si>
    <t>Пермь</t>
  </si>
  <si>
    <t>Петрозаводск</t>
  </si>
  <si>
    <t>Петропавловск-Камчатский</t>
  </si>
  <si>
    <t>Псков</t>
  </si>
  <si>
    <t>Пятигорск</t>
  </si>
  <si>
    <t>Ростов-на-Дону</t>
  </si>
  <si>
    <t>Рязань</t>
  </si>
  <si>
    <t xml:space="preserve">Салехард </t>
  </si>
  <si>
    <t>Самара</t>
  </si>
  <si>
    <t>Саранск</t>
  </si>
  <si>
    <t>Саратов</t>
  </si>
  <si>
    <t xml:space="preserve">Симферополь </t>
  </si>
  <si>
    <t>Смоленск</t>
  </si>
  <si>
    <t>Сочи</t>
  </si>
  <si>
    <t>Ставрополь</t>
  </si>
  <si>
    <t>Сургут</t>
  </si>
  <si>
    <t>Сыктывкар</t>
  </si>
  <si>
    <t>Тамбов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</si>
  <si>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</si>
  <si>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</si>
  <si>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</si>
  <si>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</si>
  <si>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</si>
  <si>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</si>
  <si>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</si>
  <si>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</si>
  <si>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Ухта</t>
  </si>
  <si>
    <t>Хабаровск</t>
  </si>
  <si>
    <t>Ханты-Мансийск</t>
  </si>
  <si>
    <t>Чебоксары</t>
  </si>
  <si>
    <t>Челябинск</t>
  </si>
  <si>
    <t>Череповец</t>
  </si>
  <si>
    <t xml:space="preserve">Черкесск </t>
  </si>
  <si>
    <t>Чита</t>
  </si>
  <si>
    <t xml:space="preserve">Элиста </t>
  </si>
  <si>
    <t>Южно-Сахалинск</t>
  </si>
  <si>
    <t>Якутск</t>
  </si>
  <si>
    <t>Ярославль</t>
  </si>
  <si>
    <t>Биробиджан</t>
  </si>
  <si>
    <t>Горно-Алтайск</t>
  </si>
  <si>
    <t>Грозный</t>
  </si>
  <si>
    <t>Кызыл</t>
  </si>
  <si>
    <t>Магадан</t>
  </si>
  <si>
    <t>Майкоп</t>
  </si>
  <si>
    <t>Надым</t>
  </si>
  <si>
    <t>Назрань</t>
  </si>
  <si>
    <t>Нарьян-Мар</t>
  </si>
  <si>
    <t>Салехард</t>
  </si>
  <si>
    <t>Симферополь</t>
  </si>
  <si>
    <t>Черкесск</t>
  </si>
  <si>
    <t>Элиста</t>
  </si>
  <si>
    <t>Доставка \ Отправка</t>
  </si>
  <si>
    <t>Благовещенск</t>
  </si>
  <si>
    <t>И ркутск</t>
  </si>
  <si>
    <t>Киров</t>
  </si>
  <si>
    <t>1-2</t>
  </si>
  <si>
    <t>1-3</t>
  </si>
  <si>
    <t>2-3</t>
  </si>
  <si>
    <t xml:space="preserve"> 1-2</t>
  </si>
  <si>
    <t>2-4</t>
  </si>
  <si>
    <t>ПО ЗАПРОСУ</t>
  </si>
  <si>
    <t>2</t>
  </si>
  <si>
    <t>3-4</t>
  </si>
  <si>
    <t>3-5</t>
  </si>
  <si>
    <t>2-5</t>
  </si>
  <si>
    <t>3-6</t>
  </si>
  <si>
    <t>Анадырь</t>
  </si>
  <si>
    <t>1-1</t>
  </si>
  <si>
    <t>24</t>
  </si>
  <si>
    <t xml:space="preserve"> 2-4</t>
  </si>
  <si>
    <t xml:space="preserve"> 3-5</t>
  </si>
  <si>
    <t>3-7</t>
  </si>
  <si>
    <t>4-8</t>
  </si>
  <si>
    <t>4-7</t>
  </si>
  <si>
    <t>4-6</t>
  </si>
  <si>
    <t xml:space="preserve"> 4-6</t>
  </si>
  <si>
    <t xml:space="preserve"> 3-4</t>
  </si>
  <si>
    <t>3--6</t>
  </si>
  <si>
    <t>3 - 4</t>
  </si>
  <si>
    <t xml:space="preserve"> 1-3</t>
  </si>
  <si>
    <t>3 - 5</t>
  </si>
  <si>
    <t>36</t>
  </si>
  <si>
    <t>5-8</t>
  </si>
  <si>
    <t xml:space="preserve"> </t>
  </si>
  <si>
    <t>2+4</t>
  </si>
  <si>
    <t xml:space="preserve"> 2-3</t>
  </si>
  <si>
    <t>4-5</t>
  </si>
  <si>
    <t>5-7</t>
  </si>
  <si>
    <t>Минеральные Воды</t>
  </si>
  <si>
    <t>4-9</t>
  </si>
  <si>
    <t>5-9</t>
  </si>
  <si>
    <t>5-10</t>
  </si>
  <si>
    <t>4 - 6</t>
  </si>
  <si>
    <t>Нижний Тагил</t>
  </si>
  <si>
    <t>2-6</t>
  </si>
  <si>
    <t>2-7</t>
  </si>
  <si>
    <t>Стерлитамак</t>
  </si>
  <si>
    <t>Таганрог</t>
  </si>
  <si>
    <t>1</t>
  </si>
  <si>
    <t xml:space="preserve"> 1</t>
  </si>
  <si>
    <t>без НДС</t>
  </si>
  <si>
    <t>Зона 12</t>
  </si>
  <si>
    <t>Зона 13</t>
  </si>
  <si>
    <t>Зона 14</t>
  </si>
  <si>
    <t>Зона 15</t>
  </si>
  <si>
    <t>ExMail</t>
  </si>
  <si>
    <t>послед. Кг.</t>
  </si>
  <si>
    <t>КСЭ</t>
  </si>
  <si>
    <t>ср.  0,5</t>
  </si>
  <si>
    <t>ср. 1 кг</t>
  </si>
  <si>
    <t>ср. посл. Кг.</t>
  </si>
  <si>
    <t>с НДС</t>
  </si>
  <si>
    <t>послед.</t>
  </si>
  <si>
    <t>с НДС скидка 15%</t>
  </si>
  <si>
    <t>ср. скидка на зону</t>
  </si>
  <si>
    <t>НДС      -15%</t>
  </si>
  <si>
    <t>ExMail с НДС</t>
  </si>
  <si>
    <t>КСЭ -15%</t>
  </si>
  <si>
    <t>НДС      -25%</t>
  </si>
  <si>
    <t>КСЭ -25%</t>
  </si>
  <si>
    <t>НДС      -5%</t>
  </si>
  <si>
    <t>КСЭ -5%</t>
  </si>
  <si>
    <t>НДС      -10%</t>
  </si>
  <si>
    <t>КСЭ -10%</t>
  </si>
  <si>
    <t>НДС      -20%</t>
  </si>
  <si>
    <t>КСЭ -20%</t>
  </si>
  <si>
    <t>НДС      -30%</t>
  </si>
  <si>
    <t>КСЭ -30%</t>
  </si>
  <si>
    <t>НДС      -35%</t>
  </si>
  <si>
    <t>КСЭ -35%</t>
  </si>
  <si>
    <t>Без НДС      -5%</t>
  </si>
  <si>
    <t>Без НДС      -10%</t>
  </si>
  <si>
    <t>Без НДС      -15%</t>
  </si>
  <si>
    <t>Без НДС      -25%</t>
  </si>
  <si>
    <t>Без НДС      -30%</t>
  </si>
  <si>
    <t>КСЭ ТФН</t>
  </si>
  <si>
    <t>ЗОНЫ</t>
  </si>
  <si>
    <t>Область-Центр-Область</t>
  </si>
  <si>
    <t>Область-Область</t>
  </si>
  <si>
    <t>Столбец1</t>
  </si>
  <si>
    <t>Столбец2</t>
  </si>
  <si>
    <t>Столбец3</t>
  </si>
  <si>
    <t>Столбец4</t>
  </si>
  <si>
    <t>Столбец5</t>
  </si>
  <si>
    <t>Столбец6</t>
  </si>
  <si>
    <t>0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</si>
  <si>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</si>
  <si>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</si>
  <si>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</si>
  <si>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</si>
  <si>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</si>
  <si>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</si>
  <si>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</si>
  <si>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</si>
  <si>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</si>
  <si>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</si>
  <si>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</si>
  <si>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</si>
  <si>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</si>
  <si>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БЕЗ НДС</t>
  </si>
  <si>
    <t>С НДС</t>
  </si>
  <si>
    <t>КСЭ база без НДС</t>
  </si>
  <si>
    <t>КСЭ база + ТН + НДС</t>
  </si>
  <si>
    <t>К ТАРИФАМ EXMAIL</t>
  </si>
  <si>
    <t>Мирный</t>
  </si>
  <si>
    <t>0.5;0.99</t>
  </si>
  <si>
    <t xml:space="preserve"> 1;1.99</t>
  </si>
  <si>
    <t xml:space="preserve"> 2;2.99</t>
  </si>
  <si>
    <t xml:space="preserve"> 3;3.99</t>
  </si>
  <si>
    <t>4;4.99</t>
  </si>
  <si>
    <t xml:space="preserve"> 5;5.99</t>
  </si>
  <si>
    <t xml:space="preserve"> 6;6.99</t>
  </si>
  <si>
    <t>7;7.99</t>
  </si>
  <si>
    <t>8;8.99</t>
  </si>
  <si>
    <t xml:space="preserve"> 9;9.99</t>
  </si>
  <si>
    <t>10;10.99</t>
  </si>
  <si>
    <t>11;11.99</t>
  </si>
  <si>
    <t>12;12.99</t>
  </si>
  <si>
    <t>13;13.99</t>
  </si>
  <si>
    <t>14;14.99</t>
  </si>
  <si>
    <t>15;15.99</t>
  </si>
  <si>
    <t xml:space="preserve"> 16;16.99</t>
  </si>
  <si>
    <t>17;17.99</t>
  </si>
  <si>
    <t>18;18.99</t>
  </si>
  <si>
    <t>19;19.99</t>
  </si>
  <si>
    <t>20;20.99</t>
  </si>
  <si>
    <t>21;21.99</t>
  </si>
  <si>
    <t>22;22.99</t>
  </si>
  <si>
    <t>23;23.99</t>
  </si>
  <si>
    <t>24;24.99</t>
  </si>
  <si>
    <t>d1</t>
  </si>
  <si>
    <t>20;49</t>
  </si>
  <si>
    <t xml:space="preserve"> 50;99</t>
  </si>
  <si>
    <t xml:space="preserve"> 100;249</t>
  </si>
  <si>
    <t>250;499</t>
  </si>
  <si>
    <t>500;999</t>
  </si>
  <si>
    <t xml:space="preserve"> 1000;0</t>
  </si>
  <si>
    <t>25;0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</si>
</sst>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scheme val="minor"/>
    </font>
    <font>
      <sz val="10"/>
      <name val="Arial Cyr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indexed="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2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indexed="64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252525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b/>
      <sz val="10"/>
      <color theme="1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92D050"/>
        <bgColor rgb="FF92D050"/>
      </patternFill>
    </fill>
    <fill>
      <patternFill patternType="solid">
        <fgColor indexed="5"/>
        <bgColor indexed="5"/>
      </patternFill>
    </fill>
    <fill>
      <patternFill patternType="solid">
        <fgColor indexed="2"/>
        <bgColor indexed="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65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26"/>
        <bgColor indexed="26"/>
      </patternFill>
    </fill>
    <fill>
      <patternFill patternType="solid">
        <fgColor rgb="FFEFFF9D"/>
        <bgColor rgb="FFEFFF9D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8" tint="0.79998168889431442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theme="6" tint="0.79998168889431442"/>
      </patternFill>
    </fill>
    <fill>
      <patternFill patternType="solid">
        <fgColor rgb="FFFF0000"/>
        <bgColor rgb="FFEFFF9D"/>
      </patternFill>
    </fill>
    <fill>
      <patternFill patternType="solid">
        <fgColor theme="0"/>
        <bgColor rgb="FFEFFF9D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0" fillId="0" borderId="0"/>
    <xf numFmtId="0" fontId="1" fillId="0" borderId="0"/>
    <xf numFmtId="0" fontId="2" fillId="0" borderId="0"/>
    <xf numFmtId="0" fontId="1" fillId="0" borderId="0"/>
    <xf numFmtId="0" fontId="2" fillId="0" borderId="0"/>
  </cellStyleXfs>
  <cellXfs count="266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4" borderId="0" xfId="0" applyFont="1" applyFill="1"/>
    <xf numFmtId="9" fontId="6" fillId="0" borderId="0" xfId="0" applyNumberFormat="1" applyFont="1"/>
    <xf numFmtId="9" fontId="7" fillId="5" borderId="0" xfId="0" applyNumberFormat="1" applyFont="1" applyFill="1"/>
    <xf numFmtId="0" fontId="8" fillId="0" borderId="1" xfId="0" applyFont="1" applyBorder="1" applyAlignment="1">
      <alignment horizontal="center" vertical="center" wrapText="1"/>
    </xf>
    <xf numFmtId="0" fontId="0" fillId="2" borderId="0" xfId="0" applyFill="1"/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1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3" fillId="7" borderId="1" xfId="0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 wrapText="1"/>
    </xf>
    <xf numFmtId="4" fontId="14" fillId="6" borderId="1" xfId="0" applyNumberFormat="1" applyFont="1" applyFill="1" applyBorder="1" applyAlignment="1">
      <alignment horizontal="center" vertical="center"/>
    </xf>
    <xf numFmtId="4" fontId="14" fillId="6" borderId="1" xfId="0" applyNumberFormat="1" applyFont="1" applyFill="1" applyBorder="1" applyAlignment="1">
      <alignment horizontal="center" vertical="center" wrapText="1"/>
    </xf>
    <xf numFmtId="0" fontId="0" fillId="8" borderId="0" xfId="0" applyFill="1"/>
    <xf numFmtId="0" fontId="0" fillId="4" borderId="0" xfId="0" applyFill="1"/>
    <xf numFmtId="0" fontId="15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textRotation="90" wrapText="1"/>
    </xf>
    <xf numFmtId="0" fontId="15" fillId="8" borderId="1" xfId="0" applyFont="1" applyFill="1" applyBorder="1" applyAlignment="1">
      <alignment horizontal="center" vertical="center" textRotation="90" wrapText="1"/>
    </xf>
    <xf numFmtId="0" fontId="15" fillId="4" borderId="1" xfId="0" applyFont="1" applyFill="1" applyBorder="1" applyAlignment="1">
      <alignment horizontal="center" vertical="center" textRotation="90" wrapText="1"/>
    </xf>
    <xf numFmtId="0" fontId="15" fillId="0" borderId="1" xfId="0" applyFont="1" applyBorder="1" applyAlignment="1">
      <alignment horizontal="center" vertical="center" wrapText="1"/>
    </xf>
    <xf numFmtId="1" fontId="15" fillId="9" borderId="1" xfId="0" applyNumberFormat="1" applyFont="1" applyFill="1" applyBorder="1" applyAlignment="1">
      <alignment horizontal="center" vertical="center" wrapText="1"/>
    </xf>
    <xf numFmtId="1" fontId="15" fillId="8" borderId="1" xfId="0" applyNumberFormat="1" applyFont="1" applyFill="1" applyBorder="1" applyAlignment="1">
      <alignment horizontal="center" vertical="center" wrapText="1"/>
    </xf>
    <xf numFmtId="1" fontId="8" fillId="8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1" fontId="8" fillId="9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5" applyFont="1" applyFill="1" applyBorder="1" applyAlignment="1">
      <alignment horizontal="center" vertical="center" wrapText="1"/>
    </xf>
    <xf numFmtId="1" fontId="8" fillId="8" borderId="3" xfId="0" applyNumberFormat="1" applyFont="1" applyFill="1" applyBorder="1" applyAlignment="1">
      <alignment horizontal="center" vertical="center" wrapText="1"/>
    </xf>
    <xf numFmtId="1" fontId="8" fillId="8" borderId="4" xfId="0" applyNumberFormat="1" applyFont="1" applyFill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1" fontId="8" fillId="9" borderId="4" xfId="0" applyNumberFormat="1" applyFont="1" applyFill="1" applyBorder="1" applyAlignment="1">
      <alignment horizontal="center" vertical="center" wrapText="1"/>
    </xf>
    <xf numFmtId="0" fontId="8" fillId="8" borderId="4" xfId="5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8" fillId="8" borderId="0" xfId="0" applyFont="1" applyFill="1" applyAlignment="1">
      <alignment vertical="center"/>
    </xf>
    <xf numFmtId="49" fontId="0" fillId="0" borderId="0" xfId="0" applyNumberFormat="1"/>
    <xf numFmtId="49" fontId="0" fillId="8" borderId="0" xfId="0" applyNumberFormat="1" applyFill="1"/>
    <xf numFmtId="49" fontId="8" fillId="0" borderId="0" xfId="0" applyNumberFormat="1" applyFont="1"/>
    <xf numFmtId="49" fontId="3" fillId="0" borderId="5" xfId="0" applyNumberFormat="1" applyFont="1" applyBorder="1"/>
    <xf numFmtId="49" fontId="0" fillId="4" borderId="0" xfId="0" applyNumberFormat="1" applyFill="1"/>
    <xf numFmtId="49" fontId="0" fillId="0" borderId="5" xfId="0" applyNumberFormat="1" applyBorder="1"/>
    <xf numFmtId="49" fontId="16" fillId="0" borderId="1" xfId="0" applyNumberFormat="1" applyFont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center" vertical="center" textRotation="90" wrapText="1"/>
    </xf>
    <xf numFmtId="49" fontId="17" fillId="8" borderId="1" xfId="0" applyNumberFormat="1" applyFont="1" applyFill="1" applyBorder="1" applyAlignment="1">
      <alignment horizontal="center" vertical="center" textRotation="90" wrapText="1"/>
    </xf>
    <xf numFmtId="49" fontId="17" fillId="0" borderId="6" xfId="0" applyNumberFormat="1" applyFont="1" applyBorder="1" applyAlignment="1">
      <alignment horizontal="center" vertical="center" textRotation="90" wrapText="1"/>
    </xf>
    <xf numFmtId="49" fontId="17" fillId="0" borderId="7" xfId="0" applyNumberFormat="1" applyFont="1" applyBorder="1" applyAlignment="1">
      <alignment horizontal="center" vertical="center" textRotation="90" wrapText="1"/>
    </xf>
    <xf numFmtId="49" fontId="17" fillId="0" borderId="8" xfId="0" applyNumberFormat="1" applyFont="1" applyBorder="1" applyAlignment="1">
      <alignment horizontal="center" vertical="center" textRotation="90" wrapText="1"/>
    </xf>
    <xf numFmtId="49" fontId="17" fillId="4" borderId="1" xfId="0" applyNumberFormat="1" applyFont="1" applyFill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49" fontId="16" fillId="0" borderId="11" xfId="0" applyNumberFormat="1" applyFont="1" applyBorder="1" applyAlignment="1">
      <alignment vertical="center" wrapText="1"/>
    </xf>
    <xf numFmtId="49" fontId="16" fillId="8" borderId="12" xfId="0" applyNumberFormat="1" applyFont="1" applyFill="1" applyBorder="1" applyAlignment="1">
      <alignment vertical="center" wrapText="1"/>
    </xf>
    <xf numFmtId="49" fontId="16" fillId="0" borderId="12" xfId="0" applyNumberFormat="1" applyFont="1" applyBorder="1" applyAlignment="1">
      <alignment vertical="center" wrapText="1"/>
    </xf>
    <xf numFmtId="49" fontId="16" fillId="4" borderId="12" xfId="0" applyNumberFormat="1" applyFont="1" applyFill="1" applyBorder="1" applyAlignment="1">
      <alignment vertical="center" wrapText="1"/>
    </xf>
    <xf numFmtId="49" fontId="16" fillId="0" borderId="13" xfId="0" applyNumberFormat="1" applyFont="1" applyBorder="1" applyAlignment="1">
      <alignment vertical="center" wrapText="1"/>
    </xf>
    <xf numFmtId="49" fontId="16" fillId="0" borderId="8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vertical="center" textRotation="90" wrapText="1"/>
    </xf>
    <xf numFmtId="49" fontId="16" fillId="0" borderId="10" xfId="0" applyNumberFormat="1" applyFont="1" applyBorder="1" applyAlignment="1">
      <alignment vertical="center" textRotation="90" wrapText="1"/>
    </xf>
    <xf numFmtId="0" fontId="16" fillId="0" borderId="0" xfId="0" applyFont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/>
    </xf>
    <xf numFmtId="0" fontId="18" fillId="8" borderId="1" xfId="0" applyFont="1" applyFill="1" applyBorder="1" applyAlignment="1">
      <alignment horizontal="left" vertical="center" wrapText="1"/>
    </xf>
    <xf numFmtId="49" fontId="16" fillId="8" borderId="6" xfId="0" applyNumberFormat="1" applyFont="1" applyFill="1" applyBorder="1" applyAlignment="1">
      <alignment horizontal="center" vertical="center" wrapText="1"/>
    </xf>
    <xf numFmtId="49" fontId="16" fillId="8" borderId="9" xfId="0" applyNumberFormat="1" applyFont="1" applyFill="1" applyBorder="1" applyAlignment="1">
      <alignment horizontal="center" vertical="center" wrapText="1"/>
    </xf>
    <xf numFmtId="49" fontId="16" fillId="8" borderId="8" xfId="0" applyNumberFormat="1" applyFont="1" applyFill="1" applyBorder="1" applyAlignment="1">
      <alignment horizontal="center" vertical="center" wrapText="1"/>
    </xf>
    <xf numFmtId="49" fontId="16" fillId="8" borderId="6" xfId="0" applyNumberFormat="1" applyFont="1" applyFill="1" applyBorder="1" applyAlignment="1">
      <alignment horizontal="center" vertical="center"/>
    </xf>
    <xf numFmtId="49" fontId="16" fillId="8" borderId="10" xfId="0" applyNumberFormat="1" applyFont="1" applyFill="1" applyBorder="1" applyAlignment="1">
      <alignment vertical="center" textRotation="90" wrapText="1"/>
    </xf>
    <xf numFmtId="49" fontId="16" fillId="0" borderId="4" xfId="0" applyNumberFormat="1" applyFont="1" applyBorder="1" applyAlignment="1">
      <alignment vertical="center" textRotation="90" wrapText="1"/>
    </xf>
    <xf numFmtId="49" fontId="18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9" fillId="5" borderId="14" xfId="0" applyFont="1" applyFill="1" applyBorder="1"/>
    <xf numFmtId="0" fontId="11" fillId="10" borderId="15" xfId="0" applyFont="1" applyFill="1" applyBorder="1" applyAlignment="1">
      <alignment horizontal="left"/>
    </xf>
    <xf numFmtId="0" fontId="10" fillId="10" borderId="15" xfId="0" applyFont="1" applyFill="1" applyBorder="1"/>
    <xf numFmtId="0" fontId="12" fillId="10" borderId="15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8" xfId="0" applyFill="1" applyBorder="1"/>
    <xf numFmtId="0" fontId="0" fillId="10" borderId="1" xfId="0" applyFill="1" applyBorder="1"/>
    <xf numFmtId="0" fontId="10" fillId="10" borderId="1" xfId="0" applyFont="1" applyFill="1" applyBorder="1" applyAlignment="1">
      <alignment horizontal="left"/>
    </xf>
    <xf numFmtId="0" fontId="12" fillId="10" borderId="1" xfId="0" applyFont="1" applyFill="1" applyBorder="1"/>
    <xf numFmtId="0" fontId="12" fillId="10" borderId="18" xfId="0" applyFont="1" applyFill="1" applyBorder="1"/>
    <xf numFmtId="0" fontId="10" fillId="10" borderId="8" xfId="0" applyFont="1" applyFill="1" applyBorder="1"/>
    <xf numFmtId="0" fontId="10" fillId="10" borderId="1" xfId="0" applyFont="1" applyFill="1" applyBorder="1"/>
    <xf numFmtId="0" fontId="12" fillId="10" borderId="8" xfId="0" applyFont="1" applyFill="1" applyBorder="1"/>
    <xf numFmtId="0" fontId="10" fillId="0" borderId="21" xfId="0" applyFont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2" fillId="0" borderId="1" xfId="0" applyFont="1" applyBorder="1"/>
    <xf numFmtId="0" fontId="0" fillId="0" borderId="1" xfId="0" applyBorder="1"/>
    <xf numFmtId="0" fontId="0" fillId="0" borderId="18" xfId="0" applyBorder="1"/>
    <xf numFmtId="0" fontId="0" fillId="0" borderId="8" xfId="0" applyBorder="1"/>
    <xf numFmtId="0" fontId="0" fillId="12" borderId="0" xfId="0" applyFill="1"/>
    <xf numFmtId="0" fontId="10" fillId="12" borderId="1" xfId="0" applyFont="1" applyFill="1" applyBorder="1" applyAlignment="1">
      <alignment horizontal="left"/>
    </xf>
    <xf numFmtId="0" fontId="10" fillId="12" borderId="1" xfId="0" applyFont="1" applyFill="1" applyBorder="1"/>
    <xf numFmtId="0" fontId="12" fillId="12" borderId="1" xfId="0" applyFont="1" applyFill="1" applyBorder="1"/>
    <xf numFmtId="0" fontId="0" fillId="12" borderId="1" xfId="0" applyFill="1" applyBorder="1"/>
    <xf numFmtId="0" fontId="0" fillId="12" borderId="18" xfId="0" applyFill="1" applyBorder="1"/>
    <xf numFmtId="0" fontId="0" fillId="12" borderId="8" xfId="0" applyFill="1" applyBorder="1"/>
    <xf numFmtId="2" fontId="12" fillId="12" borderId="1" xfId="0" applyNumberFormat="1" applyFont="1" applyFill="1" applyBorder="1"/>
    <xf numFmtId="2" fontId="0" fillId="12" borderId="1" xfId="0" applyNumberFormat="1" applyFill="1" applyBorder="1"/>
    <xf numFmtId="0" fontId="10" fillId="6" borderId="1" xfId="0" applyFont="1" applyFill="1" applyBorder="1" applyAlignment="1">
      <alignment horizontal="left"/>
    </xf>
    <xf numFmtId="9" fontId="10" fillId="6" borderId="1" xfId="0" applyNumberFormat="1" applyFont="1" applyFill="1" applyBorder="1"/>
    <xf numFmtId="9" fontId="0" fillId="4" borderId="1" xfId="0" applyNumberFormat="1" applyFill="1" applyBorder="1"/>
    <xf numFmtId="0" fontId="10" fillId="0" borderId="24" xfId="0" applyFont="1" applyBorder="1"/>
    <xf numFmtId="0" fontId="10" fillId="6" borderId="25" xfId="0" applyFont="1" applyFill="1" applyBorder="1" applyAlignment="1">
      <alignment horizontal="left"/>
    </xf>
    <xf numFmtId="9" fontId="10" fillId="6" borderId="25" xfId="0" applyNumberFormat="1" applyFont="1" applyFill="1" applyBorder="1"/>
    <xf numFmtId="9" fontId="0" fillId="4" borderId="25" xfId="0" applyNumberFormat="1" applyFill="1" applyBorder="1"/>
    <xf numFmtId="0" fontId="10" fillId="0" borderId="4" xfId="0" applyFont="1" applyBorder="1"/>
    <xf numFmtId="0" fontId="10" fillId="0" borderId="4" xfId="0" applyFont="1" applyBorder="1" applyAlignment="1">
      <alignment horizontal="left"/>
    </xf>
    <xf numFmtId="9" fontId="0" fillId="4" borderId="0" xfId="0" applyNumberFormat="1" applyFill="1"/>
    <xf numFmtId="0" fontId="0" fillId="0" borderId="4" xfId="0" applyBorder="1"/>
    <xf numFmtId="0" fontId="10" fillId="0" borderId="0" xfId="0" applyFont="1" applyAlignment="1">
      <alignment horizontal="left"/>
    </xf>
    <xf numFmtId="0" fontId="19" fillId="5" borderId="27" xfId="0" applyFont="1" applyFill="1" applyBorder="1"/>
    <xf numFmtId="0" fontId="0" fillId="0" borderId="28" xfId="0" applyBorder="1"/>
    <xf numFmtId="0" fontId="0" fillId="0" borderId="29" xfId="0" applyBorder="1"/>
    <xf numFmtId="0" fontId="19" fillId="5" borderId="0" xfId="0" applyFont="1" applyFill="1"/>
    <xf numFmtId="0" fontId="11" fillId="10" borderId="4" xfId="0" applyFont="1" applyFill="1" applyBorder="1" applyAlignment="1">
      <alignment horizontal="left"/>
    </xf>
    <xf numFmtId="0" fontId="10" fillId="10" borderId="4" xfId="0" applyFont="1" applyFill="1" applyBorder="1"/>
    <xf numFmtId="0" fontId="12" fillId="10" borderId="4" xfId="0" applyFont="1" applyFill="1" applyBorder="1"/>
    <xf numFmtId="0" fontId="0" fillId="10" borderId="4" xfId="0" applyFill="1" applyBorder="1"/>
    <xf numFmtId="0" fontId="10" fillId="13" borderId="1" xfId="0" applyFont="1" applyFill="1" applyBorder="1" applyAlignment="1">
      <alignment horizontal="left"/>
    </xf>
    <xf numFmtId="0" fontId="10" fillId="13" borderId="1" xfId="0" applyFont="1" applyFill="1" applyBorder="1"/>
    <xf numFmtId="0" fontId="12" fillId="13" borderId="1" xfId="0" applyFont="1" applyFill="1" applyBorder="1"/>
    <xf numFmtId="0" fontId="0" fillId="13" borderId="1" xfId="0" applyFill="1" applyBorder="1"/>
    <xf numFmtId="9" fontId="10" fillId="0" borderId="1" xfId="0" applyNumberFormat="1" applyFont="1" applyBorder="1"/>
    <xf numFmtId="9" fontId="19" fillId="5" borderId="27" xfId="0" applyNumberFormat="1" applyFont="1" applyFill="1" applyBorder="1" applyAlignment="1">
      <alignment horizontal="left"/>
    </xf>
    <xf numFmtId="2" fontId="12" fillId="10" borderId="1" xfId="0" applyNumberFormat="1" applyFont="1" applyFill="1" applyBorder="1"/>
    <xf numFmtId="2" fontId="12" fillId="10" borderId="18" xfId="0" applyNumberFormat="1" applyFont="1" applyFill="1" applyBorder="1"/>
    <xf numFmtId="2" fontId="12" fillId="10" borderId="8" xfId="0" applyNumberFormat="1" applyFont="1" applyFill="1" applyBorder="1"/>
    <xf numFmtId="9" fontId="0" fillId="8" borderId="1" xfId="0" applyNumberFormat="1" applyFill="1" applyBorder="1"/>
    <xf numFmtId="9" fontId="0" fillId="8" borderId="25" xfId="0" applyNumberFormat="1" applyFill="1" applyBorder="1"/>
    <xf numFmtId="0" fontId="10" fillId="8" borderId="0" xfId="0" applyFont="1" applyFill="1"/>
    <xf numFmtId="0" fontId="10" fillId="8" borderId="0" xfId="0" applyFont="1" applyFill="1" applyAlignment="1">
      <alignment horizontal="left"/>
    </xf>
    <xf numFmtId="9" fontId="0" fillId="8" borderId="0" xfId="0" applyNumberFormat="1" applyFill="1"/>
    <xf numFmtId="2" fontId="20" fillId="6" borderId="1" xfId="0" applyNumberFormat="1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left"/>
    </xf>
    <xf numFmtId="0" fontId="0" fillId="14" borderId="1" xfId="0" applyFill="1" applyBorder="1"/>
    <xf numFmtId="0" fontId="0" fillId="14" borderId="18" xfId="0" applyFill="1" applyBorder="1"/>
    <xf numFmtId="0" fontId="0" fillId="14" borderId="8" xfId="0" applyFill="1" applyBorder="1"/>
    <xf numFmtId="0" fontId="0" fillId="14" borderId="0" xfId="0" applyFill="1"/>
    <xf numFmtId="2" fontId="12" fillId="14" borderId="1" xfId="0" applyNumberFormat="1" applyFont="1" applyFill="1" applyBorder="1"/>
    <xf numFmtId="0" fontId="10" fillId="17" borderId="0" xfId="0" applyFont="1" applyFill="1"/>
    <xf numFmtId="0" fontId="10" fillId="16" borderId="30" xfId="0" applyFont="1" applyFill="1" applyBorder="1"/>
    <xf numFmtId="0" fontId="10" fillId="16" borderId="31" xfId="0" applyFont="1" applyFill="1" applyBorder="1"/>
    <xf numFmtId="0" fontId="10" fillId="16" borderId="32" xfId="0" applyFont="1" applyFill="1" applyBorder="1"/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  <xf numFmtId="0" fontId="19" fillId="18" borderId="30" xfId="0" applyFont="1" applyFill="1" applyBorder="1"/>
    <xf numFmtId="0" fontId="19" fillId="15" borderId="31" xfId="0" applyFont="1" applyFill="1" applyBorder="1"/>
    <xf numFmtId="0" fontId="19" fillId="15" borderId="32" xfId="0" applyFont="1" applyFill="1" applyBorder="1"/>
    <xf numFmtId="0" fontId="20" fillId="0" borderId="0" xfId="0" applyFont="1"/>
    <xf numFmtId="2" fontId="12" fillId="14" borderId="18" xfId="0" applyNumberFormat="1" applyFont="1" applyFill="1" applyBorder="1"/>
    <xf numFmtId="0" fontId="10" fillId="0" borderId="34" xfId="0" applyFont="1" applyBorder="1"/>
    <xf numFmtId="0" fontId="10" fillId="0" borderId="35" xfId="0" applyFont="1" applyBorder="1" applyAlignment="1">
      <alignment horizontal="left"/>
    </xf>
    <xf numFmtId="9" fontId="0" fillId="4" borderId="36" xfId="0" applyNumberFormat="1" applyFill="1" applyBorder="1"/>
    <xf numFmtId="0" fontId="0" fillId="0" borderId="35" xfId="0" applyBorder="1"/>
    <xf numFmtId="0" fontId="0" fillId="0" borderId="26" xfId="0" applyBorder="1"/>
    <xf numFmtId="0" fontId="24" fillId="21" borderId="20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left"/>
    </xf>
    <xf numFmtId="0" fontId="12" fillId="22" borderId="1" xfId="0" applyFont="1" applyFill="1" applyBorder="1"/>
    <xf numFmtId="0" fontId="12" fillId="22" borderId="6" xfId="0" applyFont="1" applyFill="1" applyBorder="1"/>
    <xf numFmtId="0" fontId="12" fillId="22" borderId="8" xfId="0" applyFont="1" applyFill="1" applyBorder="1"/>
    <xf numFmtId="0" fontId="0" fillId="23" borderId="0" xfId="0" applyFill="1"/>
    <xf numFmtId="0" fontId="10" fillId="23" borderId="37" xfId="0" applyFont="1" applyFill="1" applyBorder="1"/>
    <xf numFmtId="0" fontId="10" fillId="23" borderId="4" xfId="0" applyFont="1" applyFill="1" applyBorder="1" applyAlignment="1">
      <alignment horizontal="left"/>
    </xf>
    <xf numFmtId="9" fontId="0" fillId="24" borderId="0" xfId="0" applyNumberFormat="1" applyFill="1"/>
    <xf numFmtId="0" fontId="0" fillId="23" borderId="4" xfId="0" applyFill="1" applyBorder="1"/>
    <xf numFmtId="0" fontId="0" fillId="23" borderId="11" xfId="0" applyFill="1" applyBorder="1"/>
    <xf numFmtId="0" fontId="0" fillId="23" borderId="8" xfId="0" applyFill="1" applyBorder="1"/>
    <xf numFmtId="0" fontId="0" fillId="23" borderId="1" xfId="0" applyFill="1" applyBorder="1"/>
    <xf numFmtId="0" fontId="10" fillId="0" borderId="17" xfId="0" applyFont="1" applyBorder="1"/>
    <xf numFmtId="0" fontId="10" fillId="0" borderId="3" xfId="0" applyFont="1" applyBorder="1" applyAlignment="1">
      <alignment horizontal="left"/>
    </xf>
    <xf numFmtId="0" fontId="10" fillId="0" borderId="3" xfId="0" applyFont="1" applyBorder="1"/>
    <xf numFmtId="0" fontId="12" fillId="0" borderId="3" xfId="0" applyFont="1" applyBorder="1"/>
    <xf numFmtId="0" fontId="0" fillId="0" borderId="3" xfId="0" applyBorder="1"/>
    <xf numFmtId="0" fontId="0" fillId="0" borderId="22" xfId="0" applyBorder="1"/>
    <xf numFmtId="0" fontId="26" fillId="14" borderId="16" xfId="0" applyFont="1" applyFill="1" applyBorder="1"/>
    <xf numFmtId="0" fontId="26" fillId="14" borderId="8" xfId="0" applyFont="1" applyFill="1" applyBorder="1"/>
    <xf numFmtId="0" fontId="26" fillId="14" borderId="1" xfId="0" applyFont="1" applyFill="1" applyBorder="1"/>
    <xf numFmtId="0" fontId="26" fillId="14" borderId="0" xfId="0" applyFont="1" applyFill="1"/>
    <xf numFmtId="0" fontId="27" fillId="5" borderId="14" xfId="0" applyFont="1" applyFill="1" applyBorder="1"/>
    <xf numFmtId="0" fontId="26" fillId="10" borderId="8" xfId="0" applyFont="1" applyFill="1" applyBorder="1"/>
    <xf numFmtId="0" fontId="26" fillId="10" borderId="1" xfId="0" applyFont="1" applyFill="1" applyBorder="1"/>
    <xf numFmtId="0" fontId="26" fillId="0" borderId="0" xfId="0" applyFont="1"/>
    <xf numFmtId="0" fontId="25" fillId="14" borderId="38" xfId="0" applyFont="1" applyFill="1" applyBorder="1" applyAlignment="1">
      <alignment horizontal="left"/>
    </xf>
    <xf numFmtId="0" fontId="26" fillId="14" borderId="39" xfId="0" applyFont="1" applyFill="1" applyBorder="1"/>
    <xf numFmtId="2" fontId="12" fillId="14" borderId="4" xfId="0" applyNumberFormat="1" applyFont="1" applyFill="1" applyBorder="1"/>
    <xf numFmtId="0" fontId="25" fillId="14" borderId="40" xfId="0" applyFont="1" applyFill="1" applyBorder="1"/>
    <xf numFmtId="0" fontId="25" fillId="14" borderId="41" xfId="0" applyFont="1" applyFill="1" applyBorder="1"/>
    <xf numFmtId="0" fontId="26" fillId="14" borderId="41" xfId="0" applyFont="1" applyFill="1" applyBorder="1"/>
    <xf numFmtId="0" fontId="26" fillId="14" borderId="42" xfId="0" applyFont="1" applyFill="1" applyBorder="1"/>
    <xf numFmtId="0" fontId="28" fillId="10" borderId="38" xfId="0" applyFont="1" applyFill="1" applyBorder="1" applyAlignment="1">
      <alignment horizontal="left"/>
    </xf>
    <xf numFmtId="0" fontId="12" fillId="10" borderId="43" xfId="0" applyFont="1" applyFill="1" applyBorder="1"/>
    <xf numFmtId="0" fontId="25" fillId="10" borderId="40" xfId="0" applyFont="1" applyFill="1" applyBorder="1"/>
    <xf numFmtId="0" fontId="25" fillId="10" borderId="41" xfId="0" applyFont="1" applyFill="1" applyBorder="1"/>
    <xf numFmtId="0" fontId="26" fillId="10" borderId="41" xfId="0" applyFont="1" applyFill="1" applyBorder="1"/>
    <xf numFmtId="0" fontId="26" fillId="10" borderId="42" xfId="0" applyFont="1" applyFill="1" applyBorder="1"/>
    <xf numFmtId="9" fontId="10" fillId="25" borderId="17" xfId="0" applyNumberFormat="1" applyFont="1" applyFill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2" borderId="0" xfId="0" applyFont="1" applyFill="1"/>
    <xf numFmtId="0" fontId="20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 textRotation="90" wrapText="1"/>
    </xf>
    <xf numFmtId="49" fontId="16" fillId="0" borderId="10" xfId="0" applyNumberFormat="1" applyFont="1" applyBorder="1" applyAlignment="1">
      <alignment horizontal="center" vertical="center" textRotation="90" wrapText="1"/>
    </xf>
    <xf numFmtId="0" fontId="11" fillId="11" borderId="17" xfId="0" applyFont="1" applyFill="1" applyBorder="1" applyAlignment="1">
      <alignment horizontal="center" vertical="center"/>
    </xf>
    <xf numFmtId="0" fontId="11" fillId="11" borderId="19" xfId="0" applyFont="1" applyFill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 wrapText="1"/>
    </xf>
    <xf numFmtId="9" fontId="8" fillId="0" borderId="22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9" fontId="8" fillId="4" borderId="22" xfId="0" applyNumberFormat="1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24" fillId="20" borderId="17" xfId="0" applyFont="1" applyFill="1" applyBorder="1" applyAlignment="1">
      <alignment horizontal="center" vertical="center"/>
    </xf>
    <xf numFmtId="0" fontId="24" fillId="20" borderId="19" xfId="0" applyFont="1" applyFill="1" applyBorder="1" applyAlignment="1">
      <alignment horizontal="center" vertical="center"/>
    </xf>
    <xf numFmtId="0" fontId="24" fillId="20" borderId="20" xfId="0" applyFont="1" applyFill="1" applyBorder="1" applyAlignment="1">
      <alignment horizontal="center" vertical="center"/>
    </xf>
    <xf numFmtId="0" fontId="20" fillId="14" borderId="33" xfId="0" applyFont="1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0" fontId="0" fillId="14" borderId="20" xfId="0" applyFill="1" applyBorder="1" applyAlignment="1">
      <alignment horizontal="center" vertical="center" wrapText="1"/>
    </xf>
    <xf numFmtId="0" fontId="23" fillId="19" borderId="33" xfId="0" applyFont="1" applyFill="1" applyBorder="1" applyAlignment="1">
      <alignment horizontal="center" vertical="center" wrapText="1"/>
    </xf>
    <xf numFmtId="0" fontId="23" fillId="19" borderId="19" xfId="0" applyFont="1" applyFill="1" applyBorder="1" applyAlignment="1">
      <alignment horizontal="center" vertical="center" wrapText="1"/>
    </xf>
    <xf numFmtId="0" fontId="23" fillId="19" borderId="20" xfId="0" applyFont="1" applyFill="1" applyBorder="1" applyAlignment="1">
      <alignment horizontal="center" vertical="center" wrapText="1"/>
    </xf>
    <xf numFmtId="0" fontId="19" fillId="26" borderId="19" xfId="0" applyFont="1" applyFill="1" applyBorder="1" applyAlignment="1">
      <alignment horizontal="center" vertical="center" wrapText="1"/>
    </xf>
    <xf numFmtId="0" fontId="19" fillId="26" borderId="34" xfId="0" applyFont="1" applyFill="1" applyBorder="1" applyAlignment="1">
      <alignment horizontal="center" vertical="center" wrapText="1"/>
    </xf>
  </cellXfs>
  <cellStyles count="6">
    <cellStyle name="Normal" xfId="0" builtinId="0"/>
    <cellStyle name="Обычный 12" xfId="1" xr:uid="{00000000-0005-0000-0000-000001000000}"/>
    <cellStyle name="Обычный 2" xfId="2" xr:uid="{00000000-0005-0000-0000-000002000000}"/>
    <cellStyle name="Обычный 3" xfId="3" xr:uid="{00000000-0005-0000-0000-000003000000}"/>
    <cellStyle name="Обычный 4" xfId="4" xr:uid="{00000000-0005-0000-0000-000004000000}"/>
    <cellStyle name="Обычный_Лист1" xfId="5" xr:uid="{00000000-0005-0000-0000-000005000000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aluginE/Desktop/&#1058;&#1040;&#1056;&#1048;&#1060;&#1067;%2001.11.2018/&#1050;&#1072;&#1083;&#1100;&#1082;&#1091;&#1083;&#1103;&#1090;&#1086;&#1088;%20&#1076;&#1083;&#1103;%20&#1044;&#1086;&#1075;&#1086;&#1074;&#1086;&#1088;&#1072;%20(&#1090;&#1072;&#1088;&#1080;&#1092;&#1099;)%2017.01.2019%20&#1058;&#1053;%203%20Kulik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главление"/>
      <sheetName val="Срочная РФ"/>
      <sheetName val="Эконом РФ"/>
      <sheetName val="Мск, МО, Спб, ЛО"/>
      <sheetName val="Мир и СНГ"/>
      <sheetName val="РФ КП"/>
      <sheetName val="Экон КП"/>
      <sheetName val="ТН"/>
    </sheetNames>
    <sheetDataSet>
      <sheetData sheetId="0">
        <row r="2">
          <cell r="C2">
            <v>20</v>
          </cell>
        </row>
        <row r="4">
          <cell r="C4" t="str">
            <v>да</v>
          </cell>
        </row>
        <row r="5">
          <cell r="C5" t="str">
            <v>да</v>
          </cell>
        </row>
        <row r="6">
          <cell r="S6">
            <v>1.2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44D8A8-E1EA-1B4E-98CA-F80474A2B912}" name="Таблица1" displayName="Таблица1" ref="A1:G21" totalsRowShown="0" headerRowDxfId="46" dataDxfId="45">
  <autoFilter ref="A1:G21" xr:uid="{3244D8A8-E1EA-1B4E-98CA-F80474A2B912}"/>
  <tableColumns count="7">
    <tableColumn id="1" xr3:uid="{18F24129-84D5-654C-A900-9F33A595FBCA}" name="ЗОНЫ" dataDxfId="44"/>
    <tableColumn id="2" xr3:uid="{09FF55F0-959B-364B-A89C-D1F333FA71F9}" name="Столбец1" dataDxfId="43"/>
    <tableColumn id="3" xr3:uid="{848E588C-0BF8-C441-B59F-9634956A3F9B}" name="Столбец2" dataDxfId="42"/>
    <tableColumn id="4" xr3:uid="{3023DD5A-2075-314D-9103-B7253E6BA5B9}" name="Столбец3" dataDxfId="41"/>
    <tableColumn id="5" xr3:uid="{D2851E2C-B4F2-444D-9E1E-6BDC3D9ECF44}" name="Столбец4" dataDxfId="40"/>
    <tableColumn id="6" xr3:uid="{A0D4B4C0-6DD4-8247-87FF-0564B6DD1C09}" name="Столбец5" dataDxfId="39"/>
    <tableColumn id="7" xr3:uid="{167F3C9A-C360-904C-994E-C517A5F46974}" name="Столбец6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C7706E-2C35-9D41-91F7-6A00DEEB6BCB}" name="Таблица2" displayName="Таблица2" ref="I24:Y31" totalsRowShown="0" headerRowDxfId="37" dataDxfId="36">
  <autoFilter ref="I24:Y31" xr:uid="{88C7706E-2C35-9D41-91F7-6A00DEEB6BCB}"/>
  <tableColumns count="17">
    <tableColumn id="1" xr3:uid="{310BB820-58FF-5142-981B-94D1C66442DE}" name="Столбец1" dataDxfId="35"/>
    <tableColumn id="2" xr3:uid="{9F33388C-A787-F14D-B5C2-702FEAE9E288}" name="Зона 0" dataDxfId="34"/>
    <tableColumn id="3" xr3:uid="{3AA9527E-6659-5343-92AB-825BCA2938DF}" name="Зона 1" dataDxfId="33"/>
    <tableColumn id="4" xr3:uid="{2872DFB3-CE3A-7443-B9F7-D52E5170C348}" name="Зона 2" dataDxfId="32"/>
    <tableColumn id="5" xr3:uid="{EDFF5DF0-6695-634F-97C7-6986DFB88C17}" name="Зона 3" dataDxfId="31"/>
    <tableColumn id="6" xr3:uid="{06B1A015-2E46-154A-ACB0-842C7E741703}" name="Зона 4" dataDxfId="30"/>
    <tableColumn id="7" xr3:uid="{C98B00F8-F0D3-354D-91AE-8C7407E78F0C}" name="Зона 5" dataDxfId="29"/>
    <tableColumn id="8" xr3:uid="{C7C6CE0D-2934-F34D-B0B9-22BCB657E15F}" name="Зона 6" dataDxfId="28"/>
    <tableColumn id="9" xr3:uid="{098C921A-E728-E946-B724-DFD51A2FC8D3}" name="Зона 7" dataDxfId="27"/>
    <tableColumn id="10" xr3:uid="{61083B1B-4D40-6840-8DCD-1612DD218D5B}" name="Зона 8" dataDxfId="26"/>
    <tableColumn id="11" xr3:uid="{5C349E9D-FC65-304F-A3CC-3C605CC56AA1}" name="Зона 9" dataDxfId="25"/>
    <tableColumn id="12" xr3:uid="{D14278B2-2C9C-C240-8911-C8738773F4DD}" name="Зона 10" dataDxfId="24"/>
    <tableColumn id="13" xr3:uid="{BD146858-4678-104C-832D-B5CE0FC8E56B}" name="Зона 11" dataDxfId="23"/>
    <tableColumn id="14" xr3:uid="{0D2C2291-3563-694C-BFE4-C6A2B6B45D29}" name="Зона 12" dataDxfId="22"/>
    <tableColumn id="15" xr3:uid="{8DFE1024-3BE6-E94F-A120-FD3C4D2F4F03}" name="Зона 13" dataDxfId="21"/>
    <tableColumn id="16" xr3:uid="{31CAE965-3A30-B54F-BC6A-79AC54B3A3FB}" name="Зона 14" dataDxfId="20"/>
    <tableColumn id="17" xr3:uid="{3E219A78-A753-0944-8B58-BD9D7C9C8FAA}" name="Зона 15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E159E5-853D-6744-A2E0-ACF066DD7763}" name="Таблица4" displayName="Таблица4" ref="I3:Y9" totalsRowShown="0" headerRowDxfId="18" dataDxfId="17">
  <autoFilter ref="I3:Y9" xr:uid="{0FE159E5-853D-6744-A2E0-ACF066DD7763}"/>
  <tableColumns count="17">
    <tableColumn id="1" xr3:uid="{93858DFC-F314-F14A-AE7D-1EB438546B51}" name="БЕЗ НДС" dataDxfId="16"/>
    <tableColumn id="2" xr3:uid="{2AF8DB3F-7EB5-064D-A016-1CC4BF722941}" name="0" dataDxfId="15"/>
    <tableColumn id="3" xr3:uid="{08B3EF25-A8B9-AE45-AD5F-E3EF6037E459}" name="1" dataDxfId="14"/>
    <tableColumn id="4" xr3:uid="{45D01645-AD87-9547-99D1-EBF6947CA3DC}" name="2" dataDxfId="13"/>
    <tableColumn id="5" xr3:uid="{B3AB9494-ABCB-E042-B555-BF471AC33834}" name="3" dataDxfId="12"/>
    <tableColumn id="6" xr3:uid="{21B3DF3E-BAF8-B441-82AC-46512C6A2ECA}" name="4" dataDxfId="11"/>
    <tableColumn id="7" xr3:uid="{B4A4AC71-3BE6-6146-90A0-1B5724E813D7}" name="5" dataDxfId="10"/>
    <tableColumn id="8" xr3:uid="{37CC4B0B-1586-114C-B37E-846CD5800C2C}" name="6" dataDxfId="9"/>
    <tableColumn id="9" xr3:uid="{E59F99F7-C8A5-CC45-BDBE-07EE71AA71AE}" name="7" dataDxfId="8"/>
    <tableColumn id="10" xr3:uid="{44722E1F-9BF3-D249-AFFD-B8377C216411}" name="8" dataDxfId="7"/>
    <tableColumn id="11" xr3:uid="{D9D62346-C89C-8249-AEFD-B83F42593F3C}" name="9" dataDxfId="6"/>
    <tableColumn id="12" xr3:uid="{7EC12D11-CFEE-984C-B7CE-CBC03270BA03}" name="10" dataDxfId="5"/>
    <tableColumn id="13" xr3:uid="{93456E25-AE51-DB45-B807-4675F49D5F69}" name="11" dataDxfId="4"/>
    <tableColumn id="14" xr3:uid="{6B52A64A-1424-394A-8DA6-78236693A5AC}" name="12" dataDxfId="3"/>
    <tableColumn id="15" xr3:uid="{56DA1434-E62F-0146-93FE-C5E87439447A}" name="13" dataDxfId="2"/>
    <tableColumn id="16" xr3:uid="{46E987B9-F7D6-274E-BEA2-03A4C6E3603C}" name="14" dataDxfId="1"/>
    <tableColumn id="17" xr3:uid="{90673883-F50B-FE40-BCEB-A0E2693D828C}" name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"/>
  </sheetPr>
  <dimension ref="A1:AN45"/>
  <sheetViews>
    <sheetView tabSelected="1" topLeftCell="O16" zoomScale="150" zoomScaleNormal="150" workbookViewId="0">
      <selection activeCell="O30" sqref="O30"/>
    </sheetView>
  </sheetViews>
  <sheetFormatPr baseColWidth="10" defaultColWidth="8.83203125" defaultRowHeight="15"/>
  <cols>
    <col min="1" max="1" width="8.5" hidden="1" customWidth="1"/>
    <col min="2" max="9" width="9.1640625" hidden="1" customWidth="1"/>
    <col min="10" max="10" width="8.6640625" hidden="1" customWidth="1"/>
    <col min="11" max="13" width="9.1640625" hidden="1" customWidth="1"/>
    <col min="14" max="14" width="0.1640625" customWidth="1"/>
    <col min="15" max="15" width="14.5" customWidth="1"/>
    <col min="25" max="25" width="32.33203125" customWidth="1"/>
    <col min="28" max="28" width="1.5" customWidth="1"/>
    <col min="29" max="29" width="9.5" customWidth="1"/>
  </cols>
  <sheetData>
    <row r="1" spans="1:40" s="1" customFormat="1" ht="21">
      <c r="A1" s="2" t="s">
        <v>0</v>
      </c>
      <c r="N1" s="3"/>
      <c r="O1" s="4" t="s">
        <v>1</v>
      </c>
      <c r="P1" s="5"/>
      <c r="Q1" s="5"/>
      <c r="R1" s="5"/>
      <c r="S1" s="5"/>
      <c r="T1" s="5"/>
      <c r="U1" s="5"/>
      <c r="V1" s="5"/>
      <c r="W1" s="5"/>
      <c r="X1" s="6" t="s">
        <v>2</v>
      </c>
      <c r="Y1" s="7">
        <v>0.18</v>
      </c>
      <c r="Z1" s="6" t="s">
        <v>3</v>
      </c>
      <c r="AA1" s="7"/>
      <c r="AC1" s="8"/>
    </row>
    <row r="2" spans="1:40" ht="15.75" customHeight="1">
      <c r="A2" s="232" t="s">
        <v>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10"/>
      <c r="O2" s="231" t="s">
        <v>5</v>
      </c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C2" s="11"/>
    </row>
    <row r="3" spans="1:40">
      <c r="A3" s="12" t="s">
        <v>7</v>
      </c>
      <c r="B3" s="12" t="s">
        <v>8</v>
      </c>
      <c r="C3" s="12" t="s">
        <v>9</v>
      </c>
      <c r="D3" s="12" t="s">
        <v>10</v>
      </c>
      <c r="E3" s="12" t="s">
        <v>11</v>
      </c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10"/>
      <c r="O3" s="12" t="s">
        <v>7</v>
      </c>
      <c r="P3" s="12" t="s">
        <v>8</v>
      </c>
      <c r="Q3" s="12" t="s">
        <v>9</v>
      </c>
      <c r="R3" s="12" t="s">
        <v>10</v>
      </c>
      <c r="S3" s="12" t="s">
        <v>11</v>
      </c>
      <c r="T3" s="12" t="s">
        <v>12</v>
      </c>
      <c r="U3" s="12" t="s">
        <v>13</v>
      </c>
      <c r="V3" s="12" t="s">
        <v>14</v>
      </c>
      <c r="W3" s="12" t="s">
        <v>15</v>
      </c>
      <c r="X3" s="12" t="s">
        <v>16</v>
      </c>
      <c r="Y3" s="12" t="s">
        <v>17</v>
      </c>
      <c r="Z3" s="12" t="s">
        <v>18</v>
      </c>
      <c r="AA3" s="12" t="s">
        <v>19</v>
      </c>
      <c r="AD3" s="13"/>
      <c r="AE3" s="14"/>
      <c r="AF3" s="14"/>
      <c r="AG3" s="14"/>
      <c r="AH3" s="14"/>
    </row>
    <row r="4" spans="1:40">
      <c r="A4" s="15">
        <v>0.5</v>
      </c>
      <c r="B4" s="16">
        <v>403</v>
      </c>
      <c r="C4" s="16">
        <v>563</v>
      </c>
      <c r="D4" s="16">
        <v>667</v>
      </c>
      <c r="E4" s="16">
        <v>713</v>
      </c>
      <c r="F4" s="16">
        <v>819</v>
      </c>
      <c r="G4" s="16">
        <v>870</v>
      </c>
      <c r="H4" s="16">
        <v>914</v>
      </c>
      <c r="I4" s="16">
        <v>987</v>
      </c>
      <c r="J4" s="16">
        <v>1152</v>
      </c>
      <c r="K4" s="16">
        <v>1207</v>
      </c>
      <c r="L4" s="16">
        <v>1455</v>
      </c>
      <c r="M4" s="16">
        <v>1572</v>
      </c>
      <c r="N4" s="10"/>
      <c r="O4" s="228" t="s">
        <v>265</v>
      </c>
      <c r="P4" s="17">
        <f t="shared" ref="P4:P30" si="0">B4*(1+$Y$1)*(1+$AA$1)*(1-$AC$1)</f>
        <v>475.53999999999996</v>
      </c>
      <c r="Q4" s="17">
        <f t="shared" ref="Q4:Q30" si="1">C4*(1+$Y$1)*(1+$AA$1)*(1-$AC$1)</f>
        <v>664.33999999999992</v>
      </c>
      <c r="R4" s="17">
        <f t="shared" ref="R4:R30" si="2">D4*(1+$Y$1)*(1+$AA$1)*(1-$AC$1)</f>
        <v>787.06</v>
      </c>
      <c r="S4" s="17">
        <f t="shared" ref="S4:S30" si="3">E4*(1+$Y$1)*(1+$AA$1)*(1-$AC$1)</f>
        <v>841.33999999999992</v>
      </c>
      <c r="T4" s="17">
        <f t="shared" ref="T4:T30" si="4">F4*(1+$Y$1)*(1+$AA$1)*(1-$AC$1)</f>
        <v>966.42</v>
      </c>
      <c r="U4" s="17">
        <f t="shared" ref="U4:U30" si="5">G4*(1+$Y$1)*(1+$AA$1)*(1-$AC$1)</f>
        <v>1026.5999999999999</v>
      </c>
      <c r="V4" s="17">
        <f t="shared" ref="V4:V30" si="6">H4*(1+$Y$1)*(1+$AA$1)*(1-$AC$1)</f>
        <v>1078.52</v>
      </c>
      <c r="W4" s="17">
        <f t="shared" ref="W4:W30" si="7">I4*(1+$Y$1)*(1+$AA$1)*(1-$AC$1)</f>
        <v>1164.6599999999999</v>
      </c>
      <c r="X4" s="17">
        <f t="shared" ref="X4:X30" si="8">J4*(1+$Y$1)*(1+$AA$1)*(1-$AC$1)</f>
        <v>1359.36</v>
      </c>
      <c r="Y4" s="17">
        <f t="shared" ref="Y4:Y30" si="9">K4*(1+$Y$1)*(1+$AA$1)*(1-$AC$1)</f>
        <v>1424.26</v>
      </c>
      <c r="Z4" s="17">
        <f t="shared" ref="Z4:Z30" si="10">L4*(1+$Y$1)*(1+$AA$1)*(1-$AC$1)</f>
        <v>1716.8999999999999</v>
      </c>
      <c r="AA4" s="17">
        <f>M4*(1+$Y$1)*(1+$AA$1)*(1-$AC$1)</f>
        <v>1854.9599999999998</v>
      </c>
      <c r="AD4" s="14"/>
      <c r="AE4" s="13"/>
      <c r="AF4" s="13"/>
      <c r="AG4" s="13"/>
      <c r="AH4" s="13"/>
    </row>
    <row r="5" spans="1:40">
      <c r="A5" s="15">
        <v>1</v>
      </c>
      <c r="B5" s="16">
        <v>454</v>
      </c>
      <c r="C5" s="16">
        <v>644</v>
      </c>
      <c r="D5" s="16">
        <v>768</v>
      </c>
      <c r="E5" s="16">
        <v>859</v>
      </c>
      <c r="F5" s="16">
        <v>933</v>
      </c>
      <c r="G5" s="16">
        <v>969</v>
      </c>
      <c r="H5" s="16">
        <v>1002</v>
      </c>
      <c r="I5" s="16">
        <v>1104</v>
      </c>
      <c r="J5" s="16">
        <v>1371</v>
      </c>
      <c r="K5" s="16">
        <v>1444</v>
      </c>
      <c r="L5" s="16">
        <v>1609</v>
      </c>
      <c r="M5" s="16">
        <v>1718</v>
      </c>
      <c r="N5" s="10"/>
      <c r="O5" s="228" t="s">
        <v>266</v>
      </c>
      <c r="P5" s="17">
        <f t="shared" si="0"/>
        <v>535.72</v>
      </c>
      <c r="Q5" s="17">
        <f t="shared" si="1"/>
        <v>759.92</v>
      </c>
      <c r="R5" s="17">
        <f t="shared" si="2"/>
        <v>906.24</v>
      </c>
      <c r="S5" s="17">
        <f t="shared" si="3"/>
        <v>1013.6199999999999</v>
      </c>
      <c r="T5" s="17">
        <f t="shared" si="4"/>
        <v>1100.94</v>
      </c>
      <c r="U5" s="17">
        <f t="shared" si="5"/>
        <v>1143.4199999999998</v>
      </c>
      <c r="V5" s="17">
        <f t="shared" si="6"/>
        <v>1182.3599999999999</v>
      </c>
      <c r="W5" s="17">
        <f t="shared" si="7"/>
        <v>1302.72</v>
      </c>
      <c r="X5" s="17">
        <f t="shared" si="8"/>
        <v>1617.78</v>
      </c>
      <c r="Y5" s="17">
        <f t="shared" si="9"/>
        <v>1703.9199999999998</v>
      </c>
      <c r="Z5" s="17">
        <f t="shared" si="10"/>
        <v>1898.62</v>
      </c>
      <c r="AA5" s="17">
        <f t="shared" ref="AA5:AA30" si="11">M5*(1+$Y$1)*(1+$AA$1)*(1-$AC$1)</f>
        <v>2027.2399999999998</v>
      </c>
      <c r="AC5" s="18"/>
      <c r="AD5" s="13"/>
      <c r="AE5" s="13"/>
      <c r="AF5" s="13"/>
      <c r="AG5" s="19"/>
      <c r="AH5" s="13"/>
      <c r="AI5" s="18"/>
      <c r="AJ5" s="18"/>
      <c r="AK5" s="18"/>
      <c r="AL5" s="18"/>
      <c r="AM5" s="18"/>
      <c r="AN5" s="18"/>
    </row>
    <row r="6" spans="1:40">
      <c r="A6" s="15">
        <v>2</v>
      </c>
      <c r="B6" s="16">
        <v>519</v>
      </c>
      <c r="C6" s="16">
        <v>718</v>
      </c>
      <c r="D6" s="16">
        <v>860</v>
      </c>
      <c r="E6" s="16">
        <v>973</v>
      </c>
      <c r="F6" s="16">
        <v>1069</v>
      </c>
      <c r="G6" s="16">
        <v>1119</v>
      </c>
      <c r="H6" s="16">
        <v>1167</v>
      </c>
      <c r="I6" s="16">
        <v>1309</v>
      </c>
      <c r="J6" s="16">
        <v>1635</v>
      </c>
      <c r="K6" s="16">
        <v>1752</v>
      </c>
      <c r="L6" s="16">
        <v>1946</v>
      </c>
      <c r="M6" s="16">
        <v>2128</v>
      </c>
      <c r="N6" s="10"/>
      <c r="O6" s="228" t="s">
        <v>267</v>
      </c>
      <c r="P6" s="17">
        <f t="shared" si="0"/>
        <v>612.41999999999996</v>
      </c>
      <c r="Q6" s="17">
        <f t="shared" si="1"/>
        <v>847.24</v>
      </c>
      <c r="R6" s="17">
        <f t="shared" si="2"/>
        <v>1014.8</v>
      </c>
      <c r="S6" s="17">
        <f t="shared" si="3"/>
        <v>1148.1399999999999</v>
      </c>
      <c r="T6" s="17">
        <f t="shared" si="4"/>
        <v>1261.4199999999998</v>
      </c>
      <c r="U6" s="17">
        <f t="shared" si="5"/>
        <v>1320.4199999999998</v>
      </c>
      <c r="V6" s="17">
        <f t="shared" si="6"/>
        <v>1377.06</v>
      </c>
      <c r="W6" s="17">
        <f t="shared" si="7"/>
        <v>1544.62</v>
      </c>
      <c r="X6" s="17">
        <f t="shared" si="8"/>
        <v>1929.3</v>
      </c>
      <c r="Y6" s="17">
        <f t="shared" si="9"/>
        <v>2067.3599999999997</v>
      </c>
      <c r="Z6" s="17">
        <f t="shared" si="10"/>
        <v>2296.2799999999997</v>
      </c>
      <c r="AA6" s="17">
        <f t="shared" si="11"/>
        <v>2511.04</v>
      </c>
      <c r="AC6" s="18"/>
      <c r="AD6" s="13"/>
      <c r="AE6" s="13"/>
      <c r="AF6" s="13"/>
      <c r="AG6" s="19"/>
      <c r="AH6" s="13"/>
      <c r="AI6" s="18"/>
      <c r="AJ6" s="18"/>
      <c r="AK6" s="18"/>
      <c r="AL6" s="18"/>
      <c r="AM6" s="18"/>
      <c r="AN6" s="18"/>
    </row>
    <row r="7" spans="1:40">
      <c r="A7" s="15">
        <v>3</v>
      </c>
      <c r="B7" s="16">
        <v>584</v>
      </c>
      <c r="C7" s="16">
        <v>792</v>
      </c>
      <c r="D7" s="16">
        <v>952</v>
      </c>
      <c r="E7" s="16">
        <v>1087</v>
      </c>
      <c r="F7" s="16">
        <v>1205</v>
      </c>
      <c r="G7" s="16">
        <v>1269</v>
      </c>
      <c r="H7" s="16">
        <v>1332</v>
      </c>
      <c r="I7" s="16">
        <v>1514</v>
      </c>
      <c r="J7" s="16">
        <v>1899</v>
      </c>
      <c r="K7" s="16">
        <v>2060</v>
      </c>
      <c r="L7" s="16">
        <v>2283</v>
      </c>
      <c r="M7" s="16">
        <v>2538</v>
      </c>
      <c r="N7" s="10"/>
      <c r="O7" s="228" t="s">
        <v>268</v>
      </c>
      <c r="P7" s="17">
        <f t="shared" si="0"/>
        <v>689.12</v>
      </c>
      <c r="Q7" s="17">
        <f t="shared" si="1"/>
        <v>934.56</v>
      </c>
      <c r="R7" s="17">
        <f t="shared" si="2"/>
        <v>1123.3599999999999</v>
      </c>
      <c r="S7" s="17">
        <f t="shared" si="3"/>
        <v>1282.6599999999999</v>
      </c>
      <c r="T7" s="17">
        <f t="shared" si="4"/>
        <v>1421.8999999999999</v>
      </c>
      <c r="U7" s="17">
        <f t="shared" si="5"/>
        <v>1497.4199999999998</v>
      </c>
      <c r="V7" s="17">
        <f t="shared" si="6"/>
        <v>1571.76</v>
      </c>
      <c r="W7" s="17">
        <f t="shared" si="7"/>
        <v>1786.52</v>
      </c>
      <c r="X7" s="17">
        <f t="shared" si="8"/>
        <v>2240.8199999999997</v>
      </c>
      <c r="Y7" s="17">
        <f t="shared" si="9"/>
        <v>2430.7999999999997</v>
      </c>
      <c r="Z7" s="17">
        <f t="shared" si="10"/>
        <v>2693.94</v>
      </c>
      <c r="AA7" s="17">
        <f t="shared" si="11"/>
        <v>2994.8399999999997</v>
      </c>
      <c r="AC7" s="18"/>
      <c r="AD7" s="13"/>
      <c r="AE7" s="13"/>
      <c r="AF7" s="13"/>
      <c r="AG7" s="19"/>
      <c r="AH7" s="13"/>
      <c r="AI7" s="18"/>
      <c r="AJ7" s="18"/>
      <c r="AK7" s="18"/>
      <c r="AL7" s="18"/>
      <c r="AM7" s="18"/>
      <c r="AN7" s="18"/>
    </row>
    <row r="8" spans="1:40">
      <c r="A8" s="15">
        <v>4</v>
      </c>
      <c r="B8" s="16">
        <v>649</v>
      </c>
      <c r="C8" s="16">
        <v>866</v>
      </c>
      <c r="D8" s="16">
        <v>1044</v>
      </c>
      <c r="E8" s="16">
        <v>1201</v>
      </c>
      <c r="F8" s="16">
        <v>1341</v>
      </c>
      <c r="G8" s="16">
        <v>1419</v>
      </c>
      <c r="H8" s="16">
        <v>1497</v>
      </c>
      <c r="I8" s="16">
        <v>1719</v>
      </c>
      <c r="J8" s="16">
        <v>2163</v>
      </c>
      <c r="K8" s="16">
        <v>2368</v>
      </c>
      <c r="L8" s="16">
        <v>2620</v>
      </c>
      <c r="M8" s="16">
        <v>2948</v>
      </c>
      <c r="N8" s="10"/>
      <c r="O8" s="228" t="s">
        <v>269</v>
      </c>
      <c r="P8" s="17">
        <f t="shared" si="0"/>
        <v>765.81999999999994</v>
      </c>
      <c r="Q8" s="17">
        <f t="shared" si="1"/>
        <v>1021.88</v>
      </c>
      <c r="R8" s="17">
        <f t="shared" si="2"/>
        <v>1231.9199999999998</v>
      </c>
      <c r="S8" s="17">
        <f t="shared" si="3"/>
        <v>1417.1799999999998</v>
      </c>
      <c r="T8" s="17">
        <f t="shared" si="4"/>
        <v>1582.3799999999999</v>
      </c>
      <c r="U8" s="17">
        <f t="shared" si="5"/>
        <v>1674.4199999999998</v>
      </c>
      <c r="V8" s="17">
        <f t="shared" si="6"/>
        <v>1766.4599999999998</v>
      </c>
      <c r="W8" s="17">
        <f t="shared" si="7"/>
        <v>2028.4199999999998</v>
      </c>
      <c r="X8" s="17">
        <f t="shared" si="8"/>
        <v>2552.3399999999997</v>
      </c>
      <c r="Y8" s="17">
        <f t="shared" si="9"/>
        <v>2794.24</v>
      </c>
      <c r="Z8" s="17">
        <f t="shared" si="10"/>
        <v>3091.6</v>
      </c>
      <c r="AA8" s="17">
        <f t="shared" si="11"/>
        <v>3478.64</v>
      </c>
      <c r="AC8" s="18"/>
      <c r="AD8" s="13"/>
      <c r="AE8" s="13"/>
      <c r="AF8" s="13"/>
      <c r="AG8" s="19"/>
      <c r="AH8" s="13"/>
      <c r="AI8" s="18"/>
      <c r="AJ8" s="18"/>
      <c r="AK8" s="18"/>
      <c r="AL8" s="18"/>
      <c r="AM8" s="18"/>
      <c r="AN8" s="18"/>
    </row>
    <row r="9" spans="1:40">
      <c r="A9" s="15">
        <v>5</v>
      </c>
      <c r="B9" s="16">
        <v>714</v>
      </c>
      <c r="C9" s="16">
        <v>940</v>
      </c>
      <c r="D9" s="16">
        <v>1136</v>
      </c>
      <c r="E9" s="16">
        <v>1315</v>
      </c>
      <c r="F9" s="16">
        <v>1477</v>
      </c>
      <c r="G9" s="16">
        <v>1569</v>
      </c>
      <c r="H9" s="16">
        <v>1662</v>
      </c>
      <c r="I9" s="16">
        <v>1924</v>
      </c>
      <c r="J9" s="16">
        <v>2427</v>
      </c>
      <c r="K9" s="16">
        <v>2676</v>
      </c>
      <c r="L9" s="16">
        <v>2957</v>
      </c>
      <c r="M9" s="16">
        <v>3358</v>
      </c>
      <c r="N9" s="10"/>
      <c r="O9" s="228" t="s">
        <v>270</v>
      </c>
      <c r="P9" s="17">
        <f t="shared" si="0"/>
        <v>842.52</v>
      </c>
      <c r="Q9" s="17">
        <f t="shared" si="1"/>
        <v>1109.2</v>
      </c>
      <c r="R9" s="17">
        <f t="shared" si="2"/>
        <v>1340.48</v>
      </c>
      <c r="S9" s="17">
        <f t="shared" si="3"/>
        <v>1551.6999999999998</v>
      </c>
      <c r="T9" s="17">
        <f t="shared" si="4"/>
        <v>1742.86</v>
      </c>
      <c r="U9" s="17">
        <f t="shared" si="5"/>
        <v>1851.4199999999998</v>
      </c>
      <c r="V9" s="17">
        <f t="shared" si="6"/>
        <v>1961.1599999999999</v>
      </c>
      <c r="W9" s="17">
        <f t="shared" si="7"/>
        <v>2270.3199999999997</v>
      </c>
      <c r="X9" s="17">
        <f t="shared" si="8"/>
        <v>2863.8599999999997</v>
      </c>
      <c r="Y9" s="17">
        <f t="shared" si="9"/>
        <v>3157.68</v>
      </c>
      <c r="Z9" s="17">
        <f t="shared" si="10"/>
        <v>3489.2599999999998</v>
      </c>
      <c r="AA9" s="17">
        <f t="shared" si="11"/>
        <v>3962.4399999999996</v>
      </c>
      <c r="AC9" s="18"/>
      <c r="AD9" s="13"/>
      <c r="AE9" s="13"/>
      <c r="AF9" s="13"/>
      <c r="AG9" s="19"/>
      <c r="AH9" s="13"/>
      <c r="AI9" s="18"/>
      <c r="AJ9" s="18"/>
      <c r="AK9" s="18"/>
      <c r="AL9" s="18"/>
      <c r="AM9" s="18"/>
      <c r="AN9" s="18"/>
    </row>
    <row r="10" spans="1:40">
      <c r="A10" s="15">
        <v>6</v>
      </c>
      <c r="B10" s="16">
        <v>779</v>
      </c>
      <c r="C10" s="16">
        <v>1014</v>
      </c>
      <c r="D10" s="16">
        <v>1228</v>
      </c>
      <c r="E10" s="16">
        <v>1429</v>
      </c>
      <c r="F10" s="16">
        <v>1613</v>
      </c>
      <c r="G10" s="16">
        <v>1719</v>
      </c>
      <c r="H10" s="16">
        <v>1827</v>
      </c>
      <c r="I10" s="16">
        <v>2129</v>
      </c>
      <c r="J10" s="16">
        <v>2691</v>
      </c>
      <c r="K10" s="16">
        <v>2984</v>
      </c>
      <c r="L10" s="16">
        <v>3294</v>
      </c>
      <c r="M10" s="16">
        <v>3768</v>
      </c>
      <c r="N10" s="229" t="s">
        <v>271</v>
      </c>
      <c r="O10" s="228" t="s">
        <v>271</v>
      </c>
      <c r="P10" s="17">
        <f t="shared" si="0"/>
        <v>919.21999999999991</v>
      </c>
      <c r="Q10" s="17">
        <f t="shared" si="1"/>
        <v>1196.52</v>
      </c>
      <c r="R10" s="17">
        <f t="shared" si="2"/>
        <v>1449.04</v>
      </c>
      <c r="S10" s="17">
        <f t="shared" si="3"/>
        <v>1686.2199999999998</v>
      </c>
      <c r="T10" s="17">
        <f t="shared" si="4"/>
        <v>1903.34</v>
      </c>
      <c r="U10" s="17">
        <f t="shared" si="5"/>
        <v>2028.4199999999998</v>
      </c>
      <c r="V10" s="17">
        <f t="shared" si="6"/>
        <v>2155.8599999999997</v>
      </c>
      <c r="W10" s="17">
        <f t="shared" si="7"/>
        <v>2512.2199999999998</v>
      </c>
      <c r="X10" s="17">
        <f t="shared" si="8"/>
        <v>3175.3799999999997</v>
      </c>
      <c r="Y10" s="17">
        <f t="shared" si="9"/>
        <v>3521.12</v>
      </c>
      <c r="Z10" s="17">
        <f t="shared" si="10"/>
        <v>3886.9199999999996</v>
      </c>
      <c r="AA10" s="17">
        <f t="shared" si="11"/>
        <v>4446.24</v>
      </c>
      <c r="AC10" s="18"/>
      <c r="AD10" s="13"/>
      <c r="AE10" s="13"/>
      <c r="AF10" s="13"/>
      <c r="AG10" s="19"/>
      <c r="AH10" s="13"/>
      <c r="AI10" s="18"/>
      <c r="AJ10" s="18"/>
      <c r="AK10" s="18"/>
      <c r="AL10" s="18"/>
      <c r="AM10" s="18"/>
      <c r="AN10" s="18"/>
    </row>
    <row r="11" spans="1:40">
      <c r="A11" s="15">
        <v>7</v>
      </c>
      <c r="B11" s="16">
        <v>844</v>
      </c>
      <c r="C11" s="16">
        <v>1088</v>
      </c>
      <c r="D11" s="16">
        <v>1320</v>
      </c>
      <c r="E11" s="16">
        <v>1543</v>
      </c>
      <c r="F11" s="16">
        <v>1749</v>
      </c>
      <c r="G11" s="16">
        <v>1869</v>
      </c>
      <c r="H11" s="16">
        <v>1992</v>
      </c>
      <c r="I11" s="16">
        <v>2334</v>
      </c>
      <c r="J11" s="16">
        <v>2955</v>
      </c>
      <c r="K11" s="16">
        <v>3292</v>
      </c>
      <c r="L11" s="16">
        <v>3631</v>
      </c>
      <c r="M11" s="16">
        <v>4178</v>
      </c>
      <c r="N11" s="10"/>
      <c r="O11" s="228" t="s">
        <v>272</v>
      </c>
      <c r="P11" s="17">
        <f t="shared" si="0"/>
        <v>995.92</v>
      </c>
      <c r="Q11" s="17">
        <f t="shared" si="1"/>
        <v>1283.8399999999999</v>
      </c>
      <c r="R11" s="17">
        <f t="shared" si="2"/>
        <v>1557.6</v>
      </c>
      <c r="S11" s="17">
        <f t="shared" si="3"/>
        <v>1820.74</v>
      </c>
      <c r="T11" s="17">
        <f t="shared" si="4"/>
        <v>2063.8199999999997</v>
      </c>
      <c r="U11" s="17">
        <f t="shared" si="5"/>
        <v>2205.42</v>
      </c>
      <c r="V11" s="17">
        <f t="shared" si="6"/>
        <v>2350.56</v>
      </c>
      <c r="W11" s="17">
        <f t="shared" si="7"/>
        <v>2754.12</v>
      </c>
      <c r="X11" s="17">
        <f t="shared" si="8"/>
        <v>3486.8999999999996</v>
      </c>
      <c r="Y11" s="17">
        <f t="shared" si="9"/>
        <v>3884.56</v>
      </c>
      <c r="Z11" s="17">
        <f t="shared" si="10"/>
        <v>4284.58</v>
      </c>
      <c r="AA11" s="17">
        <f t="shared" si="11"/>
        <v>4930.04</v>
      </c>
      <c r="AC11" s="18"/>
      <c r="AD11" s="13"/>
      <c r="AE11" s="13"/>
      <c r="AF11" s="13"/>
      <c r="AG11" s="19"/>
      <c r="AH11" s="13"/>
      <c r="AI11" s="18"/>
      <c r="AJ11" s="18"/>
      <c r="AK11" s="18"/>
      <c r="AL11" s="18"/>
      <c r="AM11" s="18"/>
      <c r="AN11" s="18"/>
    </row>
    <row r="12" spans="1:40">
      <c r="A12" s="15">
        <v>8</v>
      </c>
      <c r="B12" s="16">
        <v>909</v>
      </c>
      <c r="C12" s="16">
        <v>1162</v>
      </c>
      <c r="D12" s="16">
        <v>1412</v>
      </c>
      <c r="E12" s="16">
        <v>1657</v>
      </c>
      <c r="F12" s="16">
        <v>1885</v>
      </c>
      <c r="G12" s="16">
        <v>2019</v>
      </c>
      <c r="H12" s="16">
        <v>2157</v>
      </c>
      <c r="I12" s="16">
        <v>2539</v>
      </c>
      <c r="J12" s="16">
        <v>3219</v>
      </c>
      <c r="K12" s="16">
        <v>3600</v>
      </c>
      <c r="L12" s="16">
        <v>3968</v>
      </c>
      <c r="M12" s="16">
        <v>4588</v>
      </c>
      <c r="N12" s="10"/>
      <c r="O12" s="228" t="s">
        <v>273</v>
      </c>
      <c r="P12" s="17">
        <f t="shared" si="0"/>
        <v>1072.6199999999999</v>
      </c>
      <c r="Q12" s="17">
        <f t="shared" si="1"/>
        <v>1371.1599999999999</v>
      </c>
      <c r="R12" s="17">
        <f t="shared" si="2"/>
        <v>1666.1599999999999</v>
      </c>
      <c r="S12" s="17">
        <f t="shared" si="3"/>
        <v>1955.26</v>
      </c>
      <c r="T12" s="17">
        <f t="shared" si="4"/>
        <v>2224.2999999999997</v>
      </c>
      <c r="U12" s="17">
        <f t="shared" si="5"/>
        <v>2382.42</v>
      </c>
      <c r="V12" s="17">
        <f t="shared" si="6"/>
        <v>2545.2599999999998</v>
      </c>
      <c r="W12" s="17">
        <f t="shared" si="7"/>
        <v>2996.02</v>
      </c>
      <c r="X12" s="17">
        <f t="shared" si="8"/>
        <v>3798.4199999999996</v>
      </c>
      <c r="Y12" s="17">
        <f t="shared" si="9"/>
        <v>4248</v>
      </c>
      <c r="Z12" s="17">
        <f t="shared" si="10"/>
        <v>4682.24</v>
      </c>
      <c r="AA12" s="17">
        <f t="shared" si="11"/>
        <v>5413.84</v>
      </c>
      <c r="AC12" s="18"/>
      <c r="AD12" s="13"/>
      <c r="AE12" s="13"/>
      <c r="AF12" s="13"/>
      <c r="AG12" s="19"/>
      <c r="AH12" s="13"/>
      <c r="AI12" s="18"/>
      <c r="AJ12" s="18"/>
      <c r="AK12" s="18"/>
      <c r="AL12" s="18"/>
      <c r="AM12" s="18"/>
      <c r="AN12" s="18"/>
    </row>
    <row r="13" spans="1:40">
      <c r="A13" s="15">
        <v>9</v>
      </c>
      <c r="B13" s="16">
        <v>974</v>
      </c>
      <c r="C13" s="16">
        <v>1236</v>
      </c>
      <c r="D13" s="16">
        <v>1504</v>
      </c>
      <c r="E13" s="16">
        <v>1771</v>
      </c>
      <c r="F13" s="16">
        <v>2021</v>
      </c>
      <c r="G13" s="16">
        <v>2169</v>
      </c>
      <c r="H13" s="16">
        <v>2322</v>
      </c>
      <c r="I13" s="16">
        <v>2744</v>
      </c>
      <c r="J13" s="16">
        <v>3483</v>
      </c>
      <c r="K13" s="16">
        <v>3908</v>
      </c>
      <c r="L13" s="16">
        <v>4305</v>
      </c>
      <c r="M13" s="16">
        <v>4998</v>
      </c>
      <c r="N13" s="10"/>
      <c r="O13" s="228" t="s">
        <v>274</v>
      </c>
      <c r="P13" s="17">
        <f t="shared" si="0"/>
        <v>1149.32</v>
      </c>
      <c r="Q13" s="17">
        <f t="shared" si="1"/>
        <v>1458.48</v>
      </c>
      <c r="R13" s="17">
        <f t="shared" si="2"/>
        <v>1774.7199999999998</v>
      </c>
      <c r="S13" s="17">
        <f t="shared" si="3"/>
        <v>2089.7799999999997</v>
      </c>
      <c r="T13" s="17">
        <f t="shared" si="4"/>
        <v>2384.7799999999997</v>
      </c>
      <c r="U13" s="17">
        <f t="shared" si="5"/>
        <v>2559.42</v>
      </c>
      <c r="V13" s="17">
        <f t="shared" si="6"/>
        <v>2739.96</v>
      </c>
      <c r="W13" s="17">
        <f t="shared" si="7"/>
        <v>3237.9199999999996</v>
      </c>
      <c r="X13" s="17">
        <f t="shared" si="8"/>
        <v>4109.9399999999996</v>
      </c>
      <c r="Y13" s="17">
        <f t="shared" si="9"/>
        <v>4611.4399999999996</v>
      </c>
      <c r="Z13" s="17">
        <f t="shared" si="10"/>
        <v>5079.8999999999996</v>
      </c>
      <c r="AA13" s="17">
        <f t="shared" si="11"/>
        <v>5897.6399999999994</v>
      </c>
      <c r="AC13" s="18"/>
      <c r="AD13" s="13"/>
      <c r="AE13" s="13"/>
      <c r="AF13" s="13"/>
      <c r="AG13" s="19"/>
      <c r="AH13" s="13"/>
      <c r="AI13" s="18"/>
      <c r="AJ13" s="18"/>
      <c r="AK13" s="18"/>
      <c r="AL13" s="18"/>
      <c r="AM13" s="18"/>
      <c r="AN13" s="18"/>
    </row>
    <row r="14" spans="1:40">
      <c r="A14" s="15">
        <v>10</v>
      </c>
      <c r="B14" s="16">
        <v>1039</v>
      </c>
      <c r="C14" s="16">
        <v>1310</v>
      </c>
      <c r="D14" s="16">
        <v>1596</v>
      </c>
      <c r="E14" s="16">
        <v>1885</v>
      </c>
      <c r="F14" s="16">
        <v>2157</v>
      </c>
      <c r="G14" s="16">
        <v>2319</v>
      </c>
      <c r="H14" s="16">
        <v>2487</v>
      </c>
      <c r="I14" s="16">
        <v>2949</v>
      </c>
      <c r="J14" s="16">
        <v>3747</v>
      </c>
      <c r="K14" s="16">
        <v>4216</v>
      </c>
      <c r="L14" s="16">
        <v>4642</v>
      </c>
      <c r="M14" s="16">
        <v>5408</v>
      </c>
      <c r="N14" s="10"/>
      <c r="O14" s="228" t="s">
        <v>275</v>
      </c>
      <c r="P14" s="17">
        <f t="shared" si="0"/>
        <v>1226.02</v>
      </c>
      <c r="Q14" s="17">
        <f t="shared" si="1"/>
        <v>1545.8</v>
      </c>
      <c r="R14" s="17">
        <f t="shared" si="2"/>
        <v>1883.28</v>
      </c>
      <c r="S14" s="17">
        <f t="shared" si="3"/>
        <v>2224.2999999999997</v>
      </c>
      <c r="T14" s="17">
        <f t="shared" si="4"/>
        <v>2545.2599999999998</v>
      </c>
      <c r="U14" s="17">
        <f t="shared" si="5"/>
        <v>2736.42</v>
      </c>
      <c r="V14" s="17">
        <f t="shared" si="6"/>
        <v>2934.66</v>
      </c>
      <c r="W14" s="17">
        <f t="shared" si="7"/>
        <v>3479.8199999999997</v>
      </c>
      <c r="X14" s="17">
        <f t="shared" si="8"/>
        <v>4421.46</v>
      </c>
      <c r="Y14" s="17">
        <f t="shared" si="9"/>
        <v>4974.88</v>
      </c>
      <c r="Z14" s="17">
        <f t="shared" si="10"/>
        <v>5477.5599999999995</v>
      </c>
      <c r="AA14" s="17">
        <f t="shared" si="11"/>
        <v>6381.44</v>
      </c>
      <c r="AC14" s="18"/>
      <c r="AD14" s="13"/>
      <c r="AE14" s="13"/>
      <c r="AF14" s="13"/>
      <c r="AG14" s="19"/>
      <c r="AH14" s="13"/>
      <c r="AI14" s="18"/>
      <c r="AJ14" s="18"/>
      <c r="AK14" s="18"/>
      <c r="AL14" s="18"/>
      <c r="AM14" s="18"/>
      <c r="AN14" s="18"/>
    </row>
    <row r="15" spans="1:40">
      <c r="A15" s="15">
        <v>11</v>
      </c>
      <c r="B15" s="16">
        <v>1104</v>
      </c>
      <c r="C15" s="16">
        <v>1384</v>
      </c>
      <c r="D15" s="16">
        <v>1688</v>
      </c>
      <c r="E15" s="16">
        <v>1999</v>
      </c>
      <c r="F15" s="16">
        <v>2293</v>
      </c>
      <c r="G15" s="16">
        <v>2469</v>
      </c>
      <c r="H15" s="16">
        <v>2652</v>
      </c>
      <c r="I15" s="16">
        <v>3154</v>
      </c>
      <c r="J15" s="16">
        <v>4011</v>
      </c>
      <c r="K15" s="16">
        <v>4524</v>
      </c>
      <c r="L15" s="16">
        <v>4979</v>
      </c>
      <c r="M15" s="16">
        <v>5818</v>
      </c>
      <c r="N15" s="10"/>
      <c r="O15" s="228" t="s">
        <v>276</v>
      </c>
      <c r="P15" s="17">
        <f t="shared" si="0"/>
        <v>1302.72</v>
      </c>
      <c r="Q15" s="17">
        <f t="shared" si="1"/>
        <v>1633.12</v>
      </c>
      <c r="R15" s="17">
        <f t="shared" si="2"/>
        <v>1991.84</v>
      </c>
      <c r="S15" s="17">
        <f t="shared" si="3"/>
        <v>2358.8199999999997</v>
      </c>
      <c r="T15" s="17">
        <f t="shared" si="4"/>
        <v>2705.74</v>
      </c>
      <c r="U15" s="17">
        <f t="shared" si="5"/>
        <v>2913.42</v>
      </c>
      <c r="V15" s="17">
        <f t="shared" si="6"/>
        <v>3129.3599999999997</v>
      </c>
      <c r="W15" s="17">
        <f t="shared" si="7"/>
        <v>3721.72</v>
      </c>
      <c r="X15" s="17">
        <f t="shared" si="8"/>
        <v>4732.9799999999996</v>
      </c>
      <c r="Y15" s="17">
        <f t="shared" si="9"/>
        <v>5338.32</v>
      </c>
      <c r="Z15" s="17">
        <f t="shared" si="10"/>
        <v>5875.2199999999993</v>
      </c>
      <c r="AA15" s="17">
        <f t="shared" si="11"/>
        <v>6865.24</v>
      </c>
      <c r="AC15" s="18"/>
      <c r="AD15" s="13"/>
      <c r="AE15" s="13"/>
      <c r="AF15" s="13"/>
      <c r="AG15" s="19"/>
      <c r="AH15" s="13"/>
      <c r="AI15" s="18"/>
      <c r="AJ15" s="18"/>
      <c r="AK15" s="18"/>
      <c r="AL15" s="18"/>
      <c r="AM15" s="18"/>
      <c r="AN15" s="18"/>
    </row>
    <row r="16" spans="1:40">
      <c r="A16" s="15">
        <v>12</v>
      </c>
      <c r="B16" s="16">
        <v>1169</v>
      </c>
      <c r="C16" s="16">
        <v>1458</v>
      </c>
      <c r="D16" s="16">
        <v>1780</v>
      </c>
      <c r="E16" s="16">
        <v>2113</v>
      </c>
      <c r="F16" s="16">
        <v>2429</v>
      </c>
      <c r="G16" s="16">
        <v>2619</v>
      </c>
      <c r="H16" s="16">
        <v>2817</v>
      </c>
      <c r="I16" s="16">
        <v>3359</v>
      </c>
      <c r="J16" s="16">
        <v>4275</v>
      </c>
      <c r="K16" s="16">
        <v>4832</v>
      </c>
      <c r="L16" s="16">
        <v>5316</v>
      </c>
      <c r="M16" s="16">
        <v>6228</v>
      </c>
      <c r="N16" s="10"/>
      <c r="O16" s="228" t="s">
        <v>277</v>
      </c>
      <c r="P16" s="17">
        <f t="shared" si="0"/>
        <v>1379.4199999999998</v>
      </c>
      <c r="Q16" s="17">
        <f t="shared" si="1"/>
        <v>1720.4399999999998</v>
      </c>
      <c r="R16" s="17">
        <f t="shared" si="2"/>
        <v>2100.4</v>
      </c>
      <c r="S16" s="17">
        <f t="shared" si="3"/>
        <v>2493.3399999999997</v>
      </c>
      <c r="T16" s="17">
        <f t="shared" si="4"/>
        <v>2866.22</v>
      </c>
      <c r="U16" s="17">
        <f t="shared" si="5"/>
        <v>3090.4199999999996</v>
      </c>
      <c r="V16" s="17">
        <f t="shared" si="6"/>
        <v>3324.06</v>
      </c>
      <c r="W16" s="17">
        <f t="shared" si="7"/>
        <v>3963.62</v>
      </c>
      <c r="X16" s="17">
        <f t="shared" si="8"/>
        <v>5044.5</v>
      </c>
      <c r="Y16" s="17">
        <f t="shared" si="9"/>
        <v>5701.7599999999993</v>
      </c>
      <c r="Z16" s="17">
        <f t="shared" si="10"/>
        <v>6272.88</v>
      </c>
      <c r="AA16" s="17">
        <f t="shared" si="11"/>
        <v>7349.04</v>
      </c>
      <c r="AC16" s="18"/>
      <c r="AD16" s="13"/>
      <c r="AE16" s="13"/>
      <c r="AF16" s="13"/>
      <c r="AG16" s="19"/>
      <c r="AH16" s="13"/>
      <c r="AI16" s="18"/>
      <c r="AJ16" s="18"/>
      <c r="AK16" s="18"/>
      <c r="AL16" s="18"/>
      <c r="AM16" s="18"/>
      <c r="AN16" s="18"/>
    </row>
    <row r="17" spans="1:40">
      <c r="A17" s="15">
        <v>13</v>
      </c>
      <c r="B17" s="16">
        <v>1234</v>
      </c>
      <c r="C17" s="16">
        <v>1532</v>
      </c>
      <c r="D17" s="16">
        <v>1872</v>
      </c>
      <c r="E17" s="16">
        <v>2227</v>
      </c>
      <c r="F17" s="16">
        <v>2565</v>
      </c>
      <c r="G17" s="16">
        <v>2769</v>
      </c>
      <c r="H17" s="16">
        <v>2982</v>
      </c>
      <c r="I17" s="16">
        <v>3564</v>
      </c>
      <c r="J17" s="16">
        <v>4539</v>
      </c>
      <c r="K17" s="16">
        <v>5140</v>
      </c>
      <c r="L17" s="16">
        <v>5653</v>
      </c>
      <c r="M17" s="16">
        <v>6638</v>
      </c>
      <c r="N17" s="10"/>
      <c r="O17" s="228" t="s">
        <v>278</v>
      </c>
      <c r="P17" s="17">
        <f t="shared" si="0"/>
        <v>1456.12</v>
      </c>
      <c r="Q17" s="17">
        <f t="shared" si="1"/>
        <v>1807.76</v>
      </c>
      <c r="R17" s="17">
        <f t="shared" si="2"/>
        <v>2208.96</v>
      </c>
      <c r="S17" s="17">
        <f t="shared" si="3"/>
        <v>2627.8599999999997</v>
      </c>
      <c r="T17" s="17">
        <f t="shared" si="4"/>
        <v>3026.7</v>
      </c>
      <c r="U17" s="17">
        <f t="shared" si="5"/>
        <v>3267.4199999999996</v>
      </c>
      <c r="V17" s="17">
        <f t="shared" si="6"/>
        <v>3518.7599999999998</v>
      </c>
      <c r="W17" s="17">
        <f t="shared" si="7"/>
        <v>4205.5199999999995</v>
      </c>
      <c r="X17" s="17">
        <f t="shared" si="8"/>
        <v>5356.0199999999995</v>
      </c>
      <c r="Y17" s="17">
        <f t="shared" si="9"/>
        <v>6065.2</v>
      </c>
      <c r="Z17" s="17">
        <f t="shared" si="10"/>
        <v>6670.54</v>
      </c>
      <c r="AA17" s="17">
        <f t="shared" si="11"/>
        <v>7832.8399999999992</v>
      </c>
      <c r="AC17" s="18"/>
      <c r="AD17" s="13"/>
      <c r="AE17" s="13"/>
      <c r="AF17" s="13"/>
      <c r="AG17" s="19"/>
      <c r="AH17" s="13"/>
      <c r="AI17" s="18"/>
      <c r="AJ17" s="18"/>
      <c r="AK17" s="18"/>
      <c r="AL17" s="18"/>
      <c r="AM17" s="18"/>
      <c r="AN17" s="18"/>
    </row>
    <row r="18" spans="1:40">
      <c r="A18" s="15">
        <v>14</v>
      </c>
      <c r="B18" s="16">
        <v>1299</v>
      </c>
      <c r="C18" s="16">
        <v>1606</v>
      </c>
      <c r="D18" s="16">
        <v>1964</v>
      </c>
      <c r="E18" s="16">
        <v>2341</v>
      </c>
      <c r="F18" s="16">
        <v>2701</v>
      </c>
      <c r="G18" s="16">
        <v>2919</v>
      </c>
      <c r="H18" s="16">
        <v>3147</v>
      </c>
      <c r="I18" s="16">
        <v>3769</v>
      </c>
      <c r="J18" s="16">
        <v>4803</v>
      </c>
      <c r="K18" s="16">
        <v>5448</v>
      </c>
      <c r="L18" s="16">
        <v>5990</v>
      </c>
      <c r="M18" s="16">
        <v>7048</v>
      </c>
      <c r="N18" s="10"/>
      <c r="O18" s="228" t="s">
        <v>279</v>
      </c>
      <c r="P18" s="17">
        <f t="shared" si="0"/>
        <v>1532.82</v>
      </c>
      <c r="Q18" s="17">
        <f t="shared" si="1"/>
        <v>1895.08</v>
      </c>
      <c r="R18" s="17">
        <f t="shared" si="2"/>
        <v>2317.52</v>
      </c>
      <c r="S18" s="17">
        <f t="shared" si="3"/>
        <v>2762.3799999999997</v>
      </c>
      <c r="T18" s="17">
        <f t="shared" si="4"/>
        <v>3187.18</v>
      </c>
      <c r="U18" s="17">
        <f t="shared" si="5"/>
        <v>3444.4199999999996</v>
      </c>
      <c r="V18" s="17">
        <f t="shared" si="6"/>
        <v>3713.4599999999996</v>
      </c>
      <c r="W18" s="17">
        <f t="shared" si="7"/>
        <v>4447.42</v>
      </c>
      <c r="X18" s="17">
        <f t="shared" si="8"/>
        <v>5667.54</v>
      </c>
      <c r="Y18" s="17">
        <f t="shared" si="9"/>
        <v>6428.6399999999994</v>
      </c>
      <c r="Z18" s="17">
        <f t="shared" si="10"/>
        <v>7068.2</v>
      </c>
      <c r="AA18" s="17">
        <f t="shared" si="11"/>
        <v>8316.64</v>
      </c>
      <c r="AC18" s="18"/>
      <c r="AD18" s="13"/>
      <c r="AE18" s="13"/>
      <c r="AF18" s="13"/>
      <c r="AG18" s="19"/>
      <c r="AH18" s="13"/>
      <c r="AI18" s="18"/>
      <c r="AJ18" s="18"/>
      <c r="AK18" s="18"/>
      <c r="AL18" s="18"/>
      <c r="AM18" s="18"/>
      <c r="AN18" s="18"/>
    </row>
    <row r="19" spans="1:40">
      <c r="A19" s="15">
        <v>15</v>
      </c>
      <c r="B19" s="16">
        <v>1364</v>
      </c>
      <c r="C19" s="16">
        <v>1680</v>
      </c>
      <c r="D19" s="16">
        <v>2056</v>
      </c>
      <c r="E19" s="16">
        <v>2455</v>
      </c>
      <c r="F19" s="16">
        <v>2837</v>
      </c>
      <c r="G19" s="16">
        <v>3069</v>
      </c>
      <c r="H19" s="16">
        <v>3312</v>
      </c>
      <c r="I19" s="16">
        <v>3974</v>
      </c>
      <c r="J19" s="16">
        <v>5067</v>
      </c>
      <c r="K19" s="16">
        <v>5756</v>
      </c>
      <c r="L19" s="16">
        <v>6327</v>
      </c>
      <c r="M19" s="16">
        <v>7458</v>
      </c>
      <c r="N19" s="10"/>
      <c r="O19" s="228" t="s">
        <v>280</v>
      </c>
      <c r="P19" s="17">
        <f t="shared" si="0"/>
        <v>1609.52</v>
      </c>
      <c r="Q19" s="17">
        <f t="shared" si="1"/>
        <v>1982.3999999999999</v>
      </c>
      <c r="R19" s="17">
        <f t="shared" si="2"/>
        <v>2426.08</v>
      </c>
      <c r="S19" s="17">
        <f t="shared" si="3"/>
        <v>2896.8999999999996</v>
      </c>
      <c r="T19" s="17">
        <f t="shared" si="4"/>
        <v>3347.66</v>
      </c>
      <c r="U19" s="17">
        <f t="shared" si="5"/>
        <v>3621.4199999999996</v>
      </c>
      <c r="V19" s="17">
        <f t="shared" si="6"/>
        <v>3908.16</v>
      </c>
      <c r="W19" s="17">
        <f t="shared" si="7"/>
        <v>4689.32</v>
      </c>
      <c r="X19" s="17">
        <f t="shared" si="8"/>
        <v>5979.0599999999995</v>
      </c>
      <c r="Y19" s="17">
        <f t="shared" si="9"/>
        <v>6792.08</v>
      </c>
      <c r="Z19" s="17">
        <f t="shared" si="10"/>
        <v>7465.86</v>
      </c>
      <c r="AA19" s="17">
        <f t="shared" si="11"/>
        <v>8800.4399999999987</v>
      </c>
      <c r="AC19" s="18"/>
      <c r="AD19" s="13"/>
      <c r="AE19" s="13"/>
      <c r="AF19" s="13"/>
      <c r="AG19" s="19"/>
      <c r="AH19" s="13"/>
      <c r="AI19" s="18"/>
      <c r="AJ19" s="18"/>
      <c r="AK19" s="18"/>
      <c r="AL19" s="18"/>
      <c r="AM19" s="18"/>
      <c r="AN19" s="18"/>
    </row>
    <row r="20" spans="1:40">
      <c r="A20" s="15">
        <v>16</v>
      </c>
      <c r="B20" s="16">
        <v>1429</v>
      </c>
      <c r="C20" s="16">
        <v>1754</v>
      </c>
      <c r="D20" s="16">
        <v>2148</v>
      </c>
      <c r="E20" s="16">
        <v>2569</v>
      </c>
      <c r="F20" s="16">
        <v>2973</v>
      </c>
      <c r="G20" s="16">
        <v>3219</v>
      </c>
      <c r="H20" s="16">
        <v>3477</v>
      </c>
      <c r="I20" s="16">
        <v>4179</v>
      </c>
      <c r="J20" s="16">
        <v>5331</v>
      </c>
      <c r="K20" s="16">
        <v>6064</v>
      </c>
      <c r="L20" s="16">
        <v>6664</v>
      </c>
      <c r="M20" s="16">
        <v>7868</v>
      </c>
      <c r="N20" s="10"/>
      <c r="O20" s="228" t="s">
        <v>281</v>
      </c>
      <c r="P20" s="17">
        <f t="shared" si="0"/>
        <v>1686.2199999999998</v>
      </c>
      <c r="Q20" s="17">
        <f t="shared" si="1"/>
        <v>2069.7199999999998</v>
      </c>
      <c r="R20" s="17">
        <f t="shared" si="2"/>
        <v>2534.64</v>
      </c>
      <c r="S20" s="17">
        <f t="shared" si="3"/>
        <v>3031.4199999999996</v>
      </c>
      <c r="T20" s="17">
        <f t="shared" si="4"/>
        <v>3508.14</v>
      </c>
      <c r="U20" s="17">
        <f t="shared" si="5"/>
        <v>3798.4199999999996</v>
      </c>
      <c r="V20" s="17">
        <f t="shared" si="6"/>
        <v>4102.8599999999997</v>
      </c>
      <c r="W20" s="17">
        <f t="shared" si="7"/>
        <v>4931.2199999999993</v>
      </c>
      <c r="X20" s="17">
        <f t="shared" si="8"/>
        <v>6290.58</v>
      </c>
      <c r="Y20" s="17">
        <f t="shared" si="9"/>
        <v>7155.5199999999995</v>
      </c>
      <c r="Z20" s="17">
        <f t="shared" si="10"/>
        <v>7863.5199999999995</v>
      </c>
      <c r="AA20" s="17">
        <f t="shared" si="11"/>
        <v>9284.24</v>
      </c>
      <c r="AC20" s="18"/>
      <c r="AD20" s="13"/>
      <c r="AE20" s="13"/>
      <c r="AF20" s="13"/>
      <c r="AG20" s="19"/>
      <c r="AH20" s="13"/>
      <c r="AI20" s="18"/>
      <c r="AJ20" s="18"/>
      <c r="AK20" s="18"/>
      <c r="AL20" s="18"/>
      <c r="AM20" s="18"/>
      <c r="AN20" s="18"/>
    </row>
    <row r="21" spans="1:40">
      <c r="A21" s="15">
        <v>17</v>
      </c>
      <c r="B21" s="16">
        <v>1494</v>
      </c>
      <c r="C21" s="16">
        <v>1828</v>
      </c>
      <c r="D21" s="16">
        <v>2240</v>
      </c>
      <c r="E21" s="16">
        <v>2683</v>
      </c>
      <c r="F21" s="16">
        <v>3109</v>
      </c>
      <c r="G21" s="16">
        <v>3369</v>
      </c>
      <c r="H21" s="16">
        <v>3642</v>
      </c>
      <c r="I21" s="16">
        <v>4384</v>
      </c>
      <c r="J21" s="16">
        <v>5595</v>
      </c>
      <c r="K21" s="16">
        <v>6372</v>
      </c>
      <c r="L21" s="16">
        <v>7001</v>
      </c>
      <c r="M21" s="16">
        <v>8278</v>
      </c>
      <c r="N21" s="10"/>
      <c r="O21" s="228" t="s">
        <v>282</v>
      </c>
      <c r="P21" s="17">
        <f t="shared" si="0"/>
        <v>1762.9199999999998</v>
      </c>
      <c r="Q21" s="17">
        <f t="shared" si="1"/>
        <v>2157.04</v>
      </c>
      <c r="R21" s="17">
        <f t="shared" si="2"/>
        <v>2643.2</v>
      </c>
      <c r="S21" s="17">
        <f t="shared" si="3"/>
        <v>3165.94</v>
      </c>
      <c r="T21" s="17">
        <f t="shared" si="4"/>
        <v>3668.62</v>
      </c>
      <c r="U21" s="17">
        <f t="shared" si="5"/>
        <v>3975.4199999999996</v>
      </c>
      <c r="V21" s="17">
        <f t="shared" si="6"/>
        <v>4297.5599999999995</v>
      </c>
      <c r="W21" s="17">
        <f t="shared" si="7"/>
        <v>5173.12</v>
      </c>
      <c r="X21" s="17">
        <f t="shared" si="8"/>
        <v>6602.0999999999995</v>
      </c>
      <c r="Y21" s="17">
        <f t="shared" si="9"/>
        <v>7518.96</v>
      </c>
      <c r="Z21" s="17">
        <f t="shared" si="10"/>
        <v>8261.18</v>
      </c>
      <c r="AA21" s="17">
        <f t="shared" si="11"/>
        <v>9768.0399999999991</v>
      </c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1:40">
      <c r="A22" s="15">
        <v>18</v>
      </c>
      <c r="B22" s="16">
        <v>1559</v>
      </c>
      <c r="C22" s="16">
        <v>1902</v>
      </c>
      <c r="D22" s="16">
        <v>2332</v>
      </c>
      <c r="E22" s="16">
        <v>2797</v>
      </c>
      <c r="F22" s="16">
        <v>3245</v>
      </c>
      <c r="G22" s="16">
        <v>3519</v>
      </c>
      <c r="H22" s="16">
        <v>3807</v>
      </c>
      <c r="I22" s="16">
        <v>4589</v>
      </c>
      <c r="J22" s="16">
        <v>5859</v>
      </c>
      <c r="K22" s="16">
        <v>6680</v>
      </c>
      <c r="L22" s="16">
        <v>7338</v>
      </c>
      <c r="M22" s="16">
        <v>8688</v>
      </c>
      <c r="N22" s="10"/>
      <c r="O22" s="228" t="s">
        <v>283</v>
      </c>
      <c r="P22" s="17">
        <f t="shared" si="0"/>
        <v>1839.62</v>
      </c>
      <c r="Q22" s="17">
        <f t="shared" si="1"/>
        <v>2244.3599999999997</v>
      </c>
      <c r="R22" s="17">
        <f t="shared" si="2"/>
        <v>2751.7599999999998</v>
      </c>
      <c r="S22" s="17">
        <f t="shared" si="3"/>
        <v>3300.46</v>
      </c>
      <c r="T22" s="17">
        <f t="shared" si="4"/>
        <v>3829.1</v>
      </c>
      <c r="U22" s="17">
        <f t="shared" si="5"/>
        <v>4152.42</v>
      </c>
      <c r="V22" s="17">
        <f t="shared" si="6"/>
        <v>4492.2599999999993</v>
      </c>
      <c r="W22" s="17">
        <f t="shared" si="7"/>
        <v>5415.0199999999995</v>
      </c>
      <c r="X22" s="17">
        <f t="shared" si="8"/>
        <v>6913.62</v>
      </c>
      <c r="Y22" s="17">
        <f t="shared" si="9"/>
        <v>7882.4</v>
      </c>
      <c r="Z22" s="17">
        <f t="shared" si="10"/>
        <v>8658.84</v>
      </c>
      <c r="AA22" s="17">
        <f t="shared" si="11"/>
        <v>10251.84</v>
      </c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spans="1:40">
      <c r="A23" s="15">
        <v>19</v>
      </c>
      <c r="B23" s="16">
        <v>1624</v>
      </c>
      <c r="C23" s="16">
        <v>1976</v>
      </c>
      <c r="D23" s="16">
        <v>2424</v>
      </c>
      <c r="E23" s="16">
        <v>2911</v>
      </c>
      <c r="F23" s="16">
        <v>3381</v>
      </c>
      <c r="G23" s="16">
        <v>3669</v>
      </c>
      <c r="H23" s="16">
        <v>3972</v>
      </c>
      <c r="I23" s="16">
        <v>4794</v>
      </c>
      <c r="J23" s="16">
        <v>6123</v>
      </c>
      <c r="K23" s="16">
        <v>6988</v>
      </c>
      <c r="L23" s="16">
        <v>7675</v>
      </c>
      <c r="M23" s="16">
        <v>9098</v>
      </c>
      <c r="N23" s="10"/>
      <c r="O23" s="228" t="s">
        <v>284</v>
      </c>
      <c r="P23" s="17">
        <f t="shared" si="0"/>
        <v>1916.32</v>
      </c>
      <c r="Q23" s="17">
        <f t="shared" si="1"/>
        <v>2331.6799999999998</v>
      </c>
      <c r="R23" s="17">
        <f t="shared" si="2"/>
        <v>2860.3199999999997</v>
      </c>
      <c r="S23" s="17">
        <f t="shared" si="3"/>
        <v>3434.98</v>
      </c>
      <c r="T23" s="17">
        <f t="shared" si="4"/>
        <v>3989.58</v>
      </c>
      <c r="U23" s="17">
        <f t="shared" si="5"/>
        <v>4329.42</v>
      </c>
      <c r="V23" s="17">
        <f t="shared" si="6"/>
        <v>4686.96</v>
      </c>
      <c r="W23" s="17">
        <f t="shared" si="7"/>
        <v>5656.92</v>
      </c>
      <c r="X23" s="17">
        <f t="shared" si="8"/>
        <v>7225.1399999999994</v>
      </c>
      <c r="Y23" s="17">
        <f t="shared" si="9"/>
        <v>8245.84</v>
      </c>
      <c r="Z23" s="17">
        <f t="shared" si="10"/>
        <v>9056.5</v>
      </c>
      <c r="AA23" s="17">
        <f t="shared" si="11"/>
        <v>10735.64</v>
      </c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1:40">
      <c r="A24" s="15">
        <v>20</v>
      </c>
      <c r="B24" s="16">
        <v>1689</v>
      </c>
      <c r="C24" s="16">
        <v>2050</v>
      </c>
      <c r="D24" s="16">
        <v>2516</v>
      </c>
      <c r="E24" s="16">
        <v>3025</v>
      </c>
      <c r="F24" s="16">
        <v>3517</v>
      </c>
      <c r="G24" s="16">
        <v>3819</v>
      </c>
      <c r="H24" s="16">
        <v>4137</v>
      </c>
      <c r="I24" s="16">
        <v>4999</v>
      </c>
      <c r="J24" s="16">
        <v>6387</v>
      </c>
      <c r="K24" s="16">
        <v>7296</v>
      </c>
      <c r="L24" s="16">
        <v>8012</v>
      </c>
      <c r="M24" s="16">
        <v>9508</v>
      </c>
      <c r="N24" s="10"/>
      <c r="O24" s="228" t="s">
        <v>285</v>
      </c>
      <c r="P24" s="17">
        <f t="shared" si="0"/>
        <v>1993.02</v>
      </c>
      <c r="Q24" s="17">
        <f t="shared" si="1"/>
        <v>2419</v>
      </c>
      <c r="R24" s="17">
        <f t="shared" si="2"/>
        <v>2968.8799999999997</v>
      </c>
      <c r="S24" s="17">
        <f t="shared" si="3"/>
        <v>3569.5</v>
      </c>
      <c r="T24" s="17">
        <f t="shared" si="4"/>
        <v>4150.0599999999995</v>
      </c>
      <c r="U24" s="17">
        <f t="shared" si="5"/>
        <v>4506.42</v>
      </c>
      <c r="V24" s="17">
        <f t="shared" si="6"/>
        <v>4881.66</v>
      </c>
      <c r="W24" s="17">
        <f t="shared" si="7"/>
        <v>5898.82</v>
      </c>
      <c r="X24" s="17">
        <f t="shared" si="8"/>
        <v>7536.66</v>
      </c>
      <c r="Y24" s="17">
        <f t="shared" si="9"/>
        <v>8609.2799999999988</v>
      </c>
      <c r="Z24" s="17">
        <f t="shared" si="10"/>
        <v>9454.16</v>
      </c>
      <c r="AA24" s="17">
        <f t="shared" si="11"/>
        <v>11219.439999999999</v>
      </c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spans="1:40">
      <c r="A25" s="15">
        <v>21</v>
      </c>
      <c r="B25" s="16">
        <v>1754</v>
      </c>
      <c r="C25" s="16">
        <v>2124</v>
      </c>
      <c r="D25" s="16">
        <v>2608</v>
      </c>
      <c r="E25" s="16">
        <v>3139</v>
      </c>
      <c r="F25" s="16">
        <v>3653</v>
      </c>
      <c r="G25" s="16">
        <v>3969</v>
      </c>
      <c r="H25" s="16">
        <v>4302</v>
      </c>
      <c r="I25" s="16">
        <v>5204</v>
      </c>
      <c r="J25" s="16">
        <v>6651</v>
      </c>
      <c r="K25" s="16">
        <v>7604</v>
      </c>
      <c r="L25" s="16">
        <v>8349</v>
      </c>
      <c r="M25" s="16">
        <v>9918</v>
      </c>
      <c r="N25" s="10"/>
      <c r="O25" s="228" t="s">
        <v>286</v>
      </c>
      <c r="P25" s="17">
        <f t="shared" si="0"/>
        <v>2069.7199999999998</v>
      </c>
      <c r="Q25" s="17">
        <f t="shared" si="1"/>
        <v>2506.3199999999997</v>
      </c>
      <c r="R25" s="17">
        <f t="shared" si="2"/>
        <v>3077.44</v>
      </c>
      <c r="S25" s="17">
        <f t="shared" si="3"/>
        <v>3704.02</v>
      </c>
      <c r="T25" s="17">
        <f t="shared" si="4"/>
        <v>4310.54</v>
      </c>
      <c r="U25" s="17">
        <f t="shared" si="5"/>
        <v>4683.42</v>
      </c>
      <c r="V25" s="17">
        <f t="shared" si="6"/>
        <v>5076.3599999999997</v>
      </c>
      <c r="W25" s="17">
        <f t="shared" si="7"/>
        <v>6140.7199999999993</v>
      </c>
      <c r="X25" s="17">
        <f t="shared" si="8"/>
        <v>7848.1799999999994</v>
      </c>
      <c r="Y25" s="17">
        <f t="shared" si="9"/>
        <v>8972.7199999999993</v>
      </c>
      <c r="Z25" s="17">
        <f t="shared" si="10"/>
        <v>9851.82</v>
      </c>
      <c r="AA25" s="17">
        <f t="shared" si="11"/>
        <v>11703.24</v>
      </c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1:40">
      <c r="A26" s="15">
        <v>22</v>
      </c>
      <c r="B26" s="16">
        <v>1819</v>
      </c>
      <c r="C26" s="16">
        <v>2198</v>
      </c>
      <c r="D26" s="16">
        <v>2700</v>
      </c>
      <c r="E26" s="16">
        <v>3253</v>
      </c>
      <c r="F26" s="16">
        <v>3789</v>
      </c>
      <c r="G26" s="16">
        <v>4119</v>
      </c>
      <c r="H26" s="16">
        <v>4467</v>
      </c>
      <c r="I26" s="16">
        <v>5409</v>
      </c>
      <c r="J26" s="16">
        <v>6915</v>
      </c>
      <c r="K26" s="16">
        <v>7912</v>
      </c>
      <c r="L26" s="16">
        <v>8686</v>
      </c>
      <c r="M26" s="16">
        <v>10328</v>
      </c>
      <c r="N26" s="10"/>
      <c r="O26" s="228" t="s">
        <v>287</v>
      </c>
      <c r="P26" s="17">
        <f t="shared" si="0"/>
        <v>2146.42</v>
      </c>
      <c r="Q26" s="17">
        <f t="shared" si="1"/>
        <v>2593.64</v>
      </c>
      <c r="R26" s="17">
        <f t="shared" si="2"/>
        <v>3186</v>
      </c>
      <c r="S26" s="17">
        <f t="shared" si="3"/>
        <v>3838.54</v>
      </c>
      <c r="T26" s="17">
        <f t="shared" si="4"/>
        <v>4471.0199999999995</v>
      </c>
      <c r="U26" s="17">
        <f t="shared" si="5"/>
        <v>4860.42</v>
      </c>
      <c r="V26" s="17">
        <f t="shared" si="6"/>
        <v>5271.0599999999995</v>
      </c>
      <c r="W26" s="17">
        <f t="shared" si="7"/>
        <v>6382.62</v>
      </c>
      <c r="X26" s="17">
        <f t="shared" si="8"/>
        <v>8159.7</v>
      </c>
      <c r="Y26" s="17">
        <f t="shared" si="9"/>
        <v>9336.16</v>
      </c>
      <c r="Z26" s="17">
        <f t="shared" si="10"/>
        <v>10249.48</v>
      </c>
      <c r="AA26" s="17">
        <f t="shared" si="11"/>
        <v>12187.039999999999</v>
      </c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</row>
    <row r="27" spans="1:40">
      <c r="A27" s="15">
        <v>23</v>
      </c>
      <c r="B27" s="16">
        <v>1884</v>
      </c>
      <c r="C27" s="16">
        <v>2272</v>
      </c>
      <c r="D27" s="16">
        <v>2792</v>
      </c>
      <c r="E27" s="16">
        <v>3367</v>
      </c>
      <c r="F27" s="16">
        <v>3925</v>
      </c>
      <c r="G27" s="16">
        <v>4269</v>
      </c>
      <c r="H27" s="16">
        <v>4632</v>
      </c>
      <c r="I27" s="16">
        <v>5614</v>
      </c>
      <c r="J27" s="16">
        <v>7179</v>
      </c>
      <c r="K27" s="16">
        <v>8220</v>
      </c>
      <c r="L27" s="16">
        <v>9023</v>
      </c>
      <c r="M27" s="16">
        <v>10738</v>
      </c>
      <c r="N27" s="10"/>
      <c r="O27" s="228" t="s">
        <v>288</v>
      </c>
      <c r="P27" s="17">
        <f t="shared" si="0"/>
        <v>2223.12</v>
      </c>
      <c r="Q27" s="17">
        <f t="shared" si="1"/>
        <v>2680.96</v>
      </c>
      <c r="R27" s="17">
        <f t="shared" si="2"/>
        <v>3294.56</v>
      </c>
      <c r="S27" s="17">
        <f t="shared" si="3"/>
        <v>3973.06</v>
      </c>
      <c r="T27" s="17">
        <f t="shared" si="4"/>
        <v>4631.5</v>
      </c>
      <c r="U27" s="17">
        <f t="shared" si="5"/>
        <v>5037.42</v>
      </c>
      <c r="V27" s="17">
        <f t="shared" si="6"/>
        <v>5465.7599999999993</v>
      </c>
      <c r="W27" s="17">
        <f t="shared" si="7"/>
        <v>6624.5199999999995</v>
      </c>
      <c r="X27" s="17">
        <f t="shared" si="8"/>
        <v>8471.2199999999993</v>
      </c>
      <c r="Y27" s="17">
        <f t="shared" si="9"/>
        <v>9699.6</v>
      </c>
      <c r="Z27" s="17">
        <f t="shared" si="10"/>
        <v>10647.14</v>
      </c>
      <c r="AA27" s="17">
        <f t="shared" si="11"/>
        <v>12670.84</v>
      </c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1:40">
      <c r="A28" s="15">
        <v>24</v>
      </c>
      <c r="B28" s="16">
        <v>1949</v>
      </c>
      <c r="C28" s="16">
        <v>2346</v>
      </c>
      <c r="D28" s="16">
        <v>2884</v>
      </c>
      <c r="E28" s="16">
        <v>3481</v>
      </c>
      <c r="F28" s="16">
        <v>4061</v>
      </c>
      <c r="G28" s="16">
        <v>4419</v>
      </c>
      <c r="H28" s="16">
        <v>4797</v>
      </c>
      <c r="I28" s="16">
        <v>5819</v>
      </c>
      <c r="J28" s="16">
        <v>7443</v>
      </c>
      <c r="K28" s="16">
        <v>8528</v>
      </c>
      <c r="L28" s="16">
        <v>9360</v>
      </c>
      <c r="M28" s="16">
        <v>11148</v>
      </c>
      <c r="N28" s="10"/>
      <c r="O28" s="228" t="s">
        <v>289</v>
      </c>
      <c r="P28" s="17">
        <f t="shared" si="0"/>
        <v>2299.8199999999997</v>
      </c>
      <c r="Q28" s="17">
        <f t="shared" si="1"/>
        <v>2768.2799999999997</v>
      </c>
      <c r="R28" s="17">
        <f t="shared" si="2"/>
        <v>3403.12</v>
      </c>
      <c r="S28" s="17">
        <f t="shared" si="3"/>
        <v>4107.58</v>
      </c>
      <c r="T28" s="17">
        <f t="shared" si="4"/>
        <v>4791.9799999999996</v>
      </c>
      <c r="U28" s="17">
        <f t="shared" si="5"/>
        <v>5214.42</v>
      </c>
      <c r="V28" s="17">
        <f t="shared" si="6"/>
        <v>5660.46</v>
      </c>
      <c r="W28" s="17">
        <f t="shared" si="7"/>
        <v>6866.42</v>
      </c>
      <c r="X28" s="17">
        <f t="shared" si="8"/>
        <v>8782.74</v>
      </c>
      <c r="Y28" s="17">
        <f t="shared" si="9"/>
        <v>10063.039999999999</v>
      </c>
      <c r="Z28" s="17">
        <f t="shared" si="10"/>
        <v>11044.8</v>
      </c>
      <c r="AA28" s="17">
        <f t="shared" si="11"/>
        <v>13154.64</v>
      </c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</row>
    <row r="29" spans="1:40">
      <c r="A29" s="15">
        <v>25</v>
      </c>
      <c r="B29" s="16">
        <v>2014</v>
      </c>
      <c r="C29" s="16">
        <v>2420</v>
      </c>
      <c r="D29" s="16">
        <v>2976</v>
      </c>
      <c r="E29" s="16">
        <v>3595</v>
      </c>
      <c r="F29" s="16">
        <v>4197</v>
      </c>
      <c r="G29" s="16">
        <v>4569</v>
      </c>
      <c r="H29" s="16">
        <v>4962</v>
      </c>
      <c r="I29" s="16">
        <v>6024</v>
      </c>
      <c r="J29" s="16">
        <v>7707</v>
      </c>
      <c r="K29" s="16">
        <v>8836</v>
      </c>
      <c r="L29" s="16">
        <v>9697</v>
      </c>
      <c r="M29" s="16">
        <v>11558</v>
      </c>
      <c r="N29" s="10"/>
      <c r="O29" s="228" t="s">
        <v>297</v>
      </c>
      <c r="P29" s="17">
        <f t="shared" si="0"/>
        <v>2376.52</v>
      </c>
      <c r="Q29" s="17">
        <f t="shared" si="1"/>
        <v>2855.6</v>
      </c>
      <c r="R29" s="17">
        <f t="shared" si="2"/>
        <v>3511.68</v>
      </c>
      <c r="S29" s="17">
        <f t="shared" si="3"/>
        <v>4242.0999999999995</v>
      </c>
      <c r="T29" s="17">
        <f t="shared" si="4"/>
        <v>4952.46</v>
      </c>
      <c r="U29" s="17">
        <f t="shared" si="5"/>
        <v>5391.42</v>
      </c>
      <c r="V29" s="17">
        <f t="shared" si="6"/>
        <v>5855.16</v>
      </c>
      <c r="W29" s="17">
        <f t="shared" si="7"/>
        <v>7108.32</v>
      </c>
      <c r="X29" s="17">
        <f t="shared" si="8"/>
        <v>9094.26</v>
      </c>
      <c r="Y29" s="17">
        <f t="shared" si="9"/>
        <v>10426.48</v>
      </c>
      <c r="Z29" s="17">
        <f t="shared" si="10"/>
        <v>11442.46</v>
      </c>
      <c r="AA29" s="17">
        <f t="shared" si="11"/>
        <v>13638.439999999999</v>
      </c>
      <c r="AC29" s="18"/>
    </row>
    <row r="30" spans="1:40">
      <c r="A30" s="21" t="s">
        <v>21</v>
      </c>
      <c r="B30" s="15">
        <v>65</v>
      </c>
      <c r="C30" s="15">
        <v>74</v>
      </c>
      <c r="D30" s="15">
        <v>92</v>
      </c>
      <c r="E30" s="15">
        <v>114</v>
      </c>
      <c r="F30" s="15">
        <v>136</v>
      </c>
      <c r="G30" s="15">
        <v>150</v>
      </c>
      <c r="H30" s="15">
        <v>165</v>
      </c>
      <c r="I30" s="15">
        <v>205</v>
      </c>
      <c r="J30" s="15">
        <v>264</v>
      </c>
      <c r="K30" s="15">
        <v>308</v>
      </c>
      <c r="L30" s="15">
        <v>337</v>
      </c>
      <c r="M30" s="15">
        <v>410</v>
      </c>
      <c r="N30" s="10"/>
      <c r="O30" s="230" t="s">
        <v>290</v>
      </c>
      <c r="P30" s="17">
        <f t="shared" si="0"/>
        <v>76.7</v>
      </c>
      <c r="Q30" s="17">
        <f t="shared" si="1"/>
        <v>87.32</v>
      </c>
      <c r="R30" s="17">
        <f t="shared" si="2"/>
        <v>108.55999999999999</v>
      </c>
      <c r="S30" s="17">
        <f t="shared" si="3"/>
        <v>134.51999999999998</v>
      </c>
      <c r="T30" s="17">
        <f t="shared" si="4"/>
        <v>160.47999999999999</v>
      </c>
      <c r="U30" s="17">
        <f t="shared" si="5"/>
        <v>177</v>
      </c>
      <c r="V30" s="17">
        <f t="shared" si="6"/>
        <v>194.7</v>
      </c>
      <c r="W30" s="17">
        <f t="shared" si="7"/>
        <v>241.89999999999998</v>
      </c>
      <c r="X30" s="17">
        <f t="shared" si="8"/>
        <v>311.52</v>
      </c>
      <c r="Y30" s="17">
        <f t="shared" si="9"/>
        <v>363.44</v>
      </c>
      <c r="Z30" s="17">
        <f t="shared" si="10"/>
        <v>397.65999999999997</v>
      </c>
      <c r="AA30" s="17">
        <f t="shared" si="11"/>
        <v>483.79999999999995</v>
      </c>
    </row>
    <row r="31" spans="1:40">
      <c r="N31" s="10"/>
    </row>
    <row r="32" spans="1:40">
      <c r="A32" s="234" t="s">
        <v>22</v>
      </c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N32" s="10"/>
      <c r="O32" s="233" t="s">
        <v>23</v>
      </c>
      <c r="P32" s="233"/>
      <c r="Q32" s="233"/>
      <c r="R32" s="233"/>
      <c r="S32" s="233"/>
      <c r="T32" s="233"/>
      <c r="U32" s="233"/>
      <c r="V32" s="233"/>
      <c r="W32" s="233"/>
      <c r="X32" s="233"/>
      <c r="Y32" s="233"/>
    </row>
    <row r="33" spans="1:25" ht="16">
      <c r="A33" s="22" t="s">
        <v>24</v>
      </c>
      <c r="B33" s="22" t="s">
        <v>25</v>
      </c>
      <c r="C33" s="22" t="s">
        <v>26</v>
      </c>
      <c r="D33" s="22" t="s">
        <v>27</v>
      </c>
      <c r="E33" s="22" t="s">
        <v>28</v>
      </c>
      <c r="F33" s="22" t="s">
        <v>29</v>
      </c>
      <c r="G33" s="22" t="s">
        <v>30</v>
      </c>
      <c r="H33" s="22" t="s">
        <v>31</v>
      </c>
      <c r="I33" s="22" t="s">
        <v>32</v>
      </c>
      <c r="J33" s="22" t="s">
        <v>33</v>
      </c>
      <c r="K33" s="22" t="s">
        <v>34</v>
      </c>
      <c r="N33" s="10"/>
      <c r="O33" s="22" t="s">
        <v>24</v>
      </c>
      <c r="P33" s="22" t="s">
        <v>25</v>
      </c>
      <c r="Q33" s="22" t="s">
        <v>26</v>
      </c>
      <c r="R33" s="22" t="s">
        <v>27</v>
      </c>
      <c r="S33" s="22" t="s">
        <v>28</v>
      </c>
      <c r="T33" s="22" t="s">
        <v>29</v>
      </c>
      <c r="U33" s="22" t="s">
        <v>30</v>
      </c>
      <c r="V33" s="22" t="s">
        <v>31</v>
      </c>
      <c r="W33" s="22" t="s">
        <v>32</v>
      </c>
      <c r="X33" s="22" t="s">
        <v>33</v>
      </c>
      <c r="Y33" s="22" t="s">
        <v>34</v>
      </c>
    </row>
    <row r="34" spans="1:25" ht="16">
      <c r="A34" s="22" t="s">
        <v>35</v>
      </c>
      <c r="B34" s="23">
        <v>1217</v>
      </c>
      <c r="C34" s="23">
        <v>1228</v>
      </c>
      <c r="D34" s="23">
        <v>1442</v>
      </c>
      <c r="E34" s="23">
        <v>1629</v>
      </c>
      <c r="F34" s="23">
        <v>2043</v>
      </c>
      <c r="G34" s="23">
        <v>2109</v>
      </c>
      <c r="H34" s="23">
        <v>2381</v>
      </c>
      <c r="I34" s="23">
        <v>2701</v>
      </c>
      <c r="J34" s="23">
        <v>3308</v>
      </c>
      <c r="K34" s="24">
        <v>4961</v>
      </c>
      <c r="N34" s="10"/>
      <c r="O34" s="22" t="s">
        <v>291</v>
      </c>
      <c r="P34" s="25">
        <f t="shared" ref="P34:P45" si="12">B34*(1+$Y$1)*(1+$AA$1)*(1-$AC$1)</f>
        <v>1436.06</v>
      </c>
      <c r="Q34" s="25">
        <f t="shared" ref="Q34:Q45" si="13">C34*(1+$Y$1)*(1+$AA$1)*(1-$AC$1)</f>
        <v>1449.04</v>
      </c>
      <c r="R34" s="25">
        <f t="shared" ref="R34:R45" si="14">D34*(1+$Y$1)*(1+$AA$1)*(1-$AC$1)</f>
        <v>1701.56</v>
      </c>
      <c r="S34" s="25">
        <f t="shared" ref="S34:S45" si="15">E34*(1+$Y$1)*(1+$AA$1)*(1-$AC$1)</f>
        <v>1922.2199999999998</v>
      </c>
      <c r="T34" s="25">
        <f t="shared" ref="T34:T45" si="16">F34*(1+$Y$1)*(1+$AA$1)*(1-$AC$1)</f>
        <v>2410.7399999999998</v>
      </c>
      <c r="U34" s="25">
        <f t="shared" ref="U34:U45" si="17">G34*(1+$Y$1)*(1+$AA$1)*(1-$AC$1)</f>
        <v>2488.62</v>
      </c>
      <c r="V34" s="25">
        <f t="shared" ref="V34:V45" si="18">H34*(1+$Y$1)*(1+$AA$1)*(1-$AC$1)</f>
        <v>2809.58</v>
      </c>
      <c r="W34" s="25">
        <f t="shared" ref="W34:W45" si="19">I34*(1+$Y$1)*(1+$AA$1)*(1-$AC$1)</f>
        <v>3187.18</v>
      </c>
      <c r="X34" s="25">
        <f t="shared" ref="X34:X45" si="20">J34*(1+$Y$1)*(1+$AA$1)*(1-$AC$1)</f>
        <v>3903.4399999999996</v>
      </c>
      <c r="Y34" s="26">
        <f t="shared" ref="Y34:Y45" si="21">K34*(1+$Y$1)*(1+$AA$1)*(1-$AC$1)</f>
        <v>5853.98</v>
      </c>
    </row>
    <row r="35" spans="1:25" ht="16">
      <c r="A35" s="22" t="s">
        <v>36</v>
      </c>
      <c r="B35" s="23">
        <v>26</v>
      </c>
      <c r="C35" s="23">
        <v>28</v>
      </c>
      <c r="D35" s="23">
        <v>30</v>
      </c>
      <c r="E35" s="23">
        <v>35</v>
      </c>
      <c r="F35" s="23">
        <v>37</v>
      </c>
      <c r="G35" s="23">
        <v>40</v>
      </c>
      <c r="H35" s="23">
        <v>42</v>
      </c>
      <c r="I35" s="23">
        <v>53</v>
      </c>
      <c r="J35" s="23">
        <v>68</v>
      </c>
      <c r="K35" s="24">
        <v>96</v>
      </c>
      <c r="N35" s="10"/>
      <c r="O35" s="22">
        <v>1</v>
      </c>
      <c r="P35" s="25">
        <f t="shared" si="12"/>
        <v>30.68</v>
      </c>
      <c r="Q35" s="25">
        <f t="shared" si="13"/>
        <v>33.04</v>
      </c>
      <c r="R35" s="25">
        <f t="shared" si="14"/>
        <v>35.4</v>
      </c>
      <c r="S35" s="25">
        <f t="shared" si="15"/>
        <v>41.3</v>
      </c>
      <c r="T35" s="25">
        <f t="shared" si="16"/>
        <v>43.66</v>
      </c>
      <c r="U35" s="25">
        <f t="shared" si="17"/>
        <v>47.199999999999996</v>
      </c>
      <c r="V35" s="25">
        <f t="shared" si="18"/>
        <v>49.559999999999995</v>
      </c>
      <c r="W35" s="25">
        <f t="shared" si="19"/>
        <v>62.54</v>
      </c>
      <c r="X35" s="25">
        <f t="shared" si="20"/>
        <v>80.239999999999995</v>
      </c>
      <c r="Y35" s="26">
        <f t="shared" si="21"/>
        <v>113.28</v>
      </c>
    </row>
    <row r="36" spans="1:25" ht="16">
      <c r="A36" s="22" t="s">
        <v>37</v>
      </c>
      <c r="B36" s="23">
        <v>1997</v>
      </c>
      <c r="C36" s="23">
        <v>2068</v>
      </c>
      <c r="D36" s="23">
        <v>2342</v>
      </c>
      <c r="E36" s="23">
        <v>2679</v>
      </c>
      <c r="F36" s="23">
        <v>3153</v>
      </c>
      <c r="G36" s="23">
        <v>3309</v>
      </c>
      <c r="H36" s="23">
        <v>3641</v>
      </c>
      <c r="I36" s="23">
        <v>4291</v>
      </c>
      <c r="J36" s="23">
        <v>5348</v>
      </c>
      <c r="K36" s="23">
        <v>7841</v>
      </c>
      <c r="N36" s="10"/>
      <c r="O36" s="22" t="s">
        <v>292</v>
      </c>
      <c r="P36" s="25">
        <f t="shared" si="12"/>
        <v>2356.46</v>
      </c>
      <c r="Q36" s="25">
        <f t="shared" si="13"/>
        <v>2440.2399999999998</v>
      </c>
      <c r="R36" s="25">
        <f t="shared" si="14"/>
        <v>2763.56</v>
      </c>
      <c r="S36" s="25">
        <f t="shared" si="15"/>
        <v>3161.22</v>
      </c>
      <c r="T36" s="25">
        <f t="shared" si="16"/>
        <v>3720.54</v>
      </c>
      <c r="U36" s="25">
        <f t="shared" si="17"/>
        <v>3904.62</v>
      </c>
      <c r="V36" s="25">
        <f t="shared" si="18"/>
        <v>4296.38</v>
      </c>
      <c r="W36" s="25">
        <f t="shared" si="19"/>
        <v>5063.38</v>
      </c>
      <c r="X36" s="25">
        <f t="shared" si="20"/>
        <v>6310.6399999999994</v>
      </c>
      <c r="Y36" s="25">
        <f t="shared" si="21"/>
        <v>9252.3799999999992</v>
      </c>
    </row>
    <row r="37" spans="1:25" ht="16">
      <c r="A37" s="22" t="s">
        <v>36</v>
      </c>
      <c r="B37" s="23">
        <v>22</v>
      </c>
      <c r="C37" s="23">
        <v>25</v>
      </c>
      <c r="D37" s="23">
        <v>29</v>
      </c>
      <c r="E37" s="23">
        <v>33</v>
      </c>
      <c r="F37" s="23">
        <v>36</v>
      </c>
      <c r="G37" s="23">
        <v>38</v>
      </c>
      <c r="H37" s="23">
        <v>40</v>
      </c>
      <c r="I37" s="23">
        <v>51</v>
      </c>
      <c r="J37" s="23">
        <v>65</v>
      </c>
      <c r="K37" s="24">
        <v>92</v>
      </c>
      <c r="N37" s="10"/>
      <c r="O37" s="22">
        <v>1</v>
      </c>
      <c r="P37" s="25">
        <f t="shared" si="12"/>
        <v>25.959999999999997</v>
      </c>
      <c r="Q37" s="25">
        <f t="shared" si="13"/>
        <v>29.5</v>
      </c>
      <c r="R37" s="25">
        <f t="shared" si="14"/>
        <v>34.22</v>
      </c>
      <c r="S37" s="25">
        <f t="shared" si="15"/>
        <v>38.94</v>
      </c>
      <c r="T37" s="25">
        <f t="shared" si="16"/>
        <v>42.48</v>
      </c>
      <c r="U37" s="25">
        <f t="shared" si="17"/>
        <v>44.839999999999996</v>
      </c>
      <c r="V37" s="25">
        <f t="shared" si="18"/>
        <v>47.199999999999996</v>
      </c>
      <c r="W37" s="25">
        <f t="shared" si="19"/>
        <v>60.18</v>
      </c>
      <c r="X37" s="25">
        <f t="shared" si="20"/>
        <v>76.7</v>
      </c>
      <c r="Y37" s="26">
        <f t="shared" si="21"/>
        <v>108.55999999999999</v>
      </c>
    </row>
    <row r="38" spans="1:25" ht="16">
      <c r="A38" s="22" t="s">
        <v>38</v>
      </c>
      <c r="B38" s="23">
        <v>3097</v>
      </c>
      <c r="C38" s="23">
        <v>3318</v>
      </c>
      <c r="D38" s="23">
        <v>3792</v>
      </c>
      <c r="E38" s="23">
        <v>4329</v>
      </c>
      <c r="F38" s="23">
        <v>4953</v>
      </c>
      <c r="G38" s="23">
        <v>5209</v>
      </c>
      <c r="H38" s="23">
        <v>5641</v>
      </c>
      <c r="I38" s="23">
        <v>6841</v>
      </c>
      <c r="J38" s="23">
        <v>8598</v>
      </c>
      <c r="K38" s="23">
        <v>12441</v>
      </c>
      <c r="N38" s="10"/>
      <c r="O38" s="22" t="s">
        <v>293</v>
      </c>
      <c r="P38" s="25">
        <f t="shared" si="12"/>
        <v>3654.4599999999996</v>
      </c>
      <c r="Q38" s="25">
        <f t="shared" si="13"/>
        <v>3915.24</v>
      </c>
      <c r="R38" s="25">
        <f t="shared" si="14"/>
        <v>4474.5599999999995</v>
      </c>
      <c r="S38" s="25">
        <f t="shared" si="15"/>
        <v>5108.2199999999993</v>
      </c>
      <c r="T38" s="25">
        <f t="shared" si="16"/>
        <v>5844.54</v>
      </c>
      <c r="U38" s="25">
        <f t="shared" si="17"/>
        <v>6146.62</v>
      </c>
      <c r="V38" s="25">
        <f t="shared" si="18"/>
        <v>6656.3799999999992</v>
      </c>
      <c r="W38" s="25">
        <f t="shared" si="19"/>
        <v>8072.3799999999992</v>
      </c>
      <c r="X38" s="25">
        <f t="shared" si="20"/>
        <v>10145.64</v>
      </c>
      <c r="Y38" s="25">
        <f t="shared" si="21"/>
        <v>14680.38</v>
      </c>
    </row>
    <row r="39" spans="1:25" ht="16">
      <c r="A39" s="22" t="s">
        <v>36</v>
      </c>
      <c r="B39" s="23">
        <v>19</v>
      </c>
      <c r="C39" s="23">
        <v>22</v>
      </c>
      <c r="D39" s="23">
        <v>29</v>
      </c>
      <c r="E39" s="23">
        <v>31</v>
      </c>
      <c r="F39" s="23">
        <v>35</v>
      </c>
      <c r="G39" s="23">
        <v>37</v>
      </c>
      <c r="H39" s="23">
        <v>38</v>
      </c>
      <c r="I39" s="23">
        <v>50</v>
      </c>
      <c r="J39" s="23">
        <v>65</v>
      </c>
      <c r="K39" s="24">
        <v>89</v>
      </c>
      <c r="N39" s="10"/>
      <c r="O39" s="22">
        <v>1</v>
      </c>
      <c r="P39" s="25">
        <f t="shared" si="12"/>
        <v>22.419999999999998</v>
      </c>
      <c r="Q39" s="25">
        <f t="shared" si="13"/>
        <v>25.959999999999997</v>
      </c>
      <c r="R39" s="25">
        <f t="shared" si="14"/>
        <v>34.22</v>
      </c>
      <c r="S39" s="25">
        <f t="shared" si="15"/>
        <v>36.58</v>
      </c>
      <c r="T39" s="25">
        <f t="shared" si="16"/>
        <v>41.3</v>
      </c>
      <c r="U39" s="25">
        <f t="shared" si="17"/>
        <v>43.66</v>
      </c>
      <c r="V39" s="25">
        <f t="shared" si="18"/>
        <v>44.839999999999996</v>
      </c>
      <c r="W39" s="25">
        <f t="shared" si="19"/>
        <v>59</v>
      </c>
      <c r="X39" s="25">
        <f t="shared" si="20"/>
        <v>76.7</v>
      </c>
      <c r="Y39" s="26">
        <f t="shared" si="21"/>
        <v>105.02</v>
      </c>
    </row>
    <row r="40" spans="1:25" ht="16">
      <c r="A40" s="22" t="s">
        <v>39</v>
      </c>
      <c r="B40" s="23">
        <v>5947</v>
      </c>
      <c r="C40" s="23">
        <v>6618</v>
      </c>
      <c r="D40" s="23">
        <v>8142</v>
      </c>
      <c r="E40" s="23">
        <v>8979</v>
      </c>
      <c r="F40" s="23">
        <v>10203</v>
      </c>
      <c r="G40" s="23">
        <v>10759</v>
      </c>
      <c r="H40" s="23">
        <v>11341</v>
      </c>
      <c r="I40" s="23">
        <v>14341</v>
      </c>
      <c r="J40" s="23">
        <v>18348</v>
      </c>
      <c r="K40" s="23">
        <v>25791</v>
      </c>
      <c r="N40" s="10"/>
      <c r="O40" s="22" t="s">
        <v>294</v>
      </c>
      <c r="P40" s="25">
        <f t="shared" si="12"/>
        <v>7017.46</v>
      </c>
      <c r="Q40" s="25">
        <f t="shared" si="13"/>
        <v>7809.24</v>
      </c>
      <c r="R40" s="25">
        <f t="shared" si="14"/>
        <v>9607.56</v>
      </c>
      <c r="S40" s="25">
        <f t="shared" si="15"/>
        <v>10595.22</v>
      </c>
      <c r="T40" s="25">
        <f t="shared" si="16"/>
        <v>12039.539999999999</v>
      </c>
      <c r="U40" s="25">
        <f t="shared" si="17"/>
        <v>12695.619999999999</v>
      </c>
      <c r="V40" s="25">
        <f t="shared" si="18"/>
        <v>13382.38</v>
      </c>
      <c r="W40" s="25">
        <f t="shared" si="19"/>
        <v>16922.379999999997</v>
      </c>
      <c r="X40" s="25">
        <f t="shared" si="20"/>
        <v>21650.639999999999</v>
      </c>
      <c r="Y40" s="25">
        <f t="shared" si="21"/>
        <v>30433.379999999997</v>
      </c>
    </row>
    <row r="41" spans="1:25" ht="16">
      <c r="A41" s="22" t="s">
        <v>36</v>
      </c>
      <c r="B41" s="23">
        <v>15</v>
      </c>
      <c r="C41" s="23">
        <v>17</v>
      </c>
      <c r="D41" s="23">
        <v>20</v>
      </c>
      <c r="E41" s="23">
        <v>26</v>
      </c>
      <c r="F41" s="23">
        <v>29</v>
      </c>
      <c r="G41" s="23">
        <v>31</v>
      </c>
      <c r="H41" s="23">
        <v>38</v>
      </c>
      <c r="I41" s="23">
        <v>48</v>
      </c>
      <c r="J41" s="23">
        <v>65</v>
      </c>
      <c r="K41" s="24">
        <v>84</v>
      </c>
      <c r="N41" s="10"/>
      <c r="O41" s="22">
        <v>1</v>
      </c>
      <c r="P41" s="25">
        <f t="shared" si="12"/>
        <v>17.7</v>
      </c>
      <c r="Q41" s="25">
        <f t="shared" si="13"/>
        <v>20.059999999999999</v>
      </c>
      <c r="R41" s="25">
        <f t="shared" si="14"/>
        <v>23.599999999999998</v>
      </c>
      <c r="S41" s="25">
        <f t="shared" si="15"/>
        <v>30.68</v>
      </c>
      <c r="T41" s="25">
        <f t="shared" si="16"/>
        <v>34.22</v>
      </c>
      <c r="U41" s="25">
        <f t="shared" si="17"/>
        <v>36.58</v>
      </c>
      <c r="V41" s="25">
        <f t="shared" si="18"/>
        <v>44.839999999999996</v>
      </c>
      <c r="W41" s="25">
        <f t="shared" si="19"/>
        <v>56.64</v>
      </c>
      <c r="X41" s="25">
        <f t="shared" si="20"/>
        <v>76.7</v>
      </c>
      <c r="Y41" s="26">
        <f t="shared" si="21"/>
        <v>99.11999999999999</v>
      </c>
    </row>
    <row r="42" spans="1:25" ht="16">
      <c r="A42" s="22" t="s">
        <v>40</v>
      </c>
      <c r="B42" s="23">
        <v>9697</v>
      </c>
      <c r="C42" s="23">
        <v>10868</v>
      </c>
      <c r="D42" s="23">
        <v>13142</v>
      </c>
      <c r="E42" s="23">
        <v>15479</v>
      </c>
      <c r="F42" s="23">
        <v>17453</v>
      </c>
      <c r="G42" s="23">
        <v>18509</v>
      </c>
      <c r="H42" s="23">
        <v>20841</v>
      </c>
      <c r="I42" s="23">
        <v>26341</v>
      </c>
      <c r="J42" s="23">
        <v>34598</v>
      </c>
      <c r="K42" s="23">
        <v>46791</v>
      </c>
      <c r="N42" s="10"/>
      <c r="O42" s="22" t="s">
        <v>295</v>
      </c>
      <c r="P42" s="25">
        <f t="shared" si="12"/>
        <v>11442.46</v>
      </c>
      <c r="Q42" s="25">
        <f t="shared" si="13"/>
        <v>12824.24</v>
      </c>
      <c r="R42" s="25">
        <f t="shared" si="14"/>
        <v>15507.56</v>
      </c>
      <c r="S42" s="25">
        <f t="shared" si="15"/>
        <v>18265.219999999998</v>
      </c>
      <c r="T42" s="25">
        <f t="shared" si="16"/>
        <v>20594.539999999997</v>
      </c>
      <c r="U42" s="25">
        <f t="shared" si="17"/>
        <v>21840.62</v>
      </c>
      <c r="V42" s="25">
        <f t="shared" si="18"/>
        <v>24592.379999999997</v>
      </c>
      <c r="W42" s="25">
        <f t="shared" si="19"/>
        <v>31082.379999999997</v>
      </c>
      <c r="X42" s="25">
        <f t="shared" si="20"/>
        <v>40825.64</v>
      </c>
      <c r="Y42" s="25">
        <f t="shared" si="21"/>
        <v>55213.38</v>
      </c>
    </row>
    <row r="43" spans="1:25" ht="16">
      <c r="A43" s="22" t="s">
        <v>36</v>
      </c>
      <c r="B43" s="23">
        <v>14</v>
      </c>
      <c r="C43" s="23">
        <v>16</v>
      </c>
      <c r="D43" s="23">
        <v>18</v>
      </c>
      <c r="E43" s="23">
        <v>22</v>
      </c>
      <c r="F43" s="23">
        <v>27</v>
      </c>
      <c r="G43" s="23">
        <v>28</v>
      </c>
      <c r="H43" s="23">
        <v>37</v>
      </c>
      <c r="I43" s="23">
        <v>46</v>
      </c>
      <c r="J43" s="23">
        <v>56</v>
      </c>
      <c r="K43" s="24">
        <v>80</v>
      </c>
      <c r="N43" s="10"/>
      <c r="O43" s="22">
        <v>1</v>
      </c>
      <c r="P43" s="25">
        <f t="shared" si="12"/>
        <v>16.52</v>
      </c>
      <c r="Q43" s="25">
        <f t="shared" si="13"/>
        <v>18.88</v>
      </c>
      <c r="R43" s="25">
        <f t="shared" si="14"/>
        <v>21.24</v>
      </c>
      <c r="S43" s="25">
        <f t="shared" si="15"/>
        <v>25.959999999999997</v>
      </c>
      <c r="T43" s="25">
        <f t="shared" si="16"/>
        <v>31.86</v>
      </c>
      <c r="U43" s="25">
        <f t="shared" si="17"/>
        <v>33.04</v>
      </c>
      <c r="V43" s="25">
        <f t="shared" si="18"/>
        <v>43.66</v>
      </c>
      <c r="W43" s="25">
        <f t="shared" si="19"/>
        <v>54.279999999999994</v>
      </c>
      <c r="X43" s="25">
        <f t="shared" si="20"/>
        <v>66.08</v>
      </c>
      <c r="Y43" s="26">
        <f t="shared" si="21"/>
        <v>94.399999999999991</v>
      </c>
    </row>
    <row r="44" spans="1:25" ht="16">
      <c r="A44" s="22" t="s">
        <v>41</v>
      </c>
      <c r="B44" s="23">
        <v>16697</v>
      </c>
      <c r="C44" s="23">
        <v>18868</v>
      </c>
      <c r="D44" s="23">
        <v>22142</v>
      </c>
      <c r="E44" s="23">
        <v>26479</v>
      </c>
      <c r="F44" s="23">
        <v>30953</v>
      </c>
      <c r="G44" s="23">
        <v>32509</v>
      </c>
      <c r="H44" s="23">
        <v>39341</v>
      </c>
      <c r="I44" s="23">
        <v>49341</v>
      </c>
      <c r="J44" s="23">
        <v>62598</v>
      </c>
      <c r="K44" s="23">
        <v>86791</v>
      </c>
      <c r="N44" s="10"/>
      <c r="O44" s="22" t="s">
        <v>296</v>
      </c>
      <c r="P44" s="25">
        <f t="shared" si="12"/>
        <v>19702.46</v>
      </c>
      <c r="Q44" s="25">
        <f t="shared" si="13"/>
        <v>22264.239999999998</v>
      </c>
      <c r="R44" s="25">
        <f t="shared" si="14"/>
        <v>26127.559999999998</v>
      </c>
      <c r="S44" s="25">
        <f t="shared" si="15"/>
        <v>31245.219999999998</v>
      </c>
      <c r="T44" s="25">
        <f t="shared" si="16"/>
        <v>36524.54</v>
      </c>
      <c r="U44" s="25">
        <f t="shared" si="17"/>
        <v>38360.619999999995</v>
      </c>
      <c r="V44" s="25">
        <f t="shared" si="18"/>
        <v>46422.38</v>
      </c>
      <c r="W44" s="25">
        <f t="shared" si="19"/>
        <v>58222.38</v>
      </c>
      <c r="X44" s="25">
        <f t="shared" si="20"/>
        <v>73865.64</v>
      </c>
      <c r="Y44" s="25">
        <f t="shared" si="21"/>
        <v>102413.37999999999</v>
      </c>
    </row>
    <row r="45" spans="1:25" ht="16">
      <c r="A45" s="22" t="s">
        <v>36</v>
      </c>
      <c r="B45" s="23">
        <v>14</v>
      </c>
      <c r="C45" s="23">
        <v>15</v>
      </c>
      <c r="D45" s="23">
        <v>18</v>
      </c>
      <c r="E45" s="23">
        <v>20</v>
      </c>
      <c r="F45" s="23">
        <v>26</v>
      </c>
      <c r="G45" s="23">
        <v>28</v>
      </c>
      <c r="H45" s="23">
        <v>35</v>
      </c>
      <c r="I45" s="23">
        <v>45</v>
      </c>
      <c r="J45" s="23">
        <v>55</v>
      </c>
      <c r="K45" s="24">
        <v>77</v>
      </c>
      <c r="N45" s="10"/>
      <c r="O45" s="22">
        <v>1</v>
      </c>
      <c r="P45" s="25">
        <f t="shared" si="12"/>
        <v>16.52</v>
      </c>
      <c r="Q45" s="25">
        <f t="shared" si="13"/>
        <v>17.7</v>
      </c>
      <c r="R45" s="25">
        <f t="shared" si="14"/>
        <v>21.24</v>
      </c>
      <c r="S45" s="25">
        <f t="shared" si="15"/>
        <v>23.599999999999998</v>
      </c>
      <c r="T45" s="25">
        <f t="shared" si="16"/>
        <v>30.68</v>
      </c>
      <c r="U45" s="25">
        <f t="shared" si="17"/>
        <v>33.04</v>
      </c>
      <c r="V45" s="25">
        <f t="shared" si="18"/>
        <v>41.3</v>
      </c>
      <c r="W45" s="25">
        <f t="shared" si="19"/>
        <v>53.099999999999994</v>
      </c>
      <c r="X45" s="25">
        <f t="shared" si="20"/>
        <v>64.899999999999991</v>
      </c>
      <c r="Y45" s="26">
        <f t="shared" si="21"/>
        <v>90.86</v>
      </c>
    </row>
  </sheetData>
  <mergeCells count="4">
    <mergeCell ref="O2:AA2"/>
    <mergeCell ref="A2:M2"/>
    <mergeCell ref="O32:Y32"/>
    <mergeCell ref="A32:K3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7"/>
  <sheetViews>
    <sheetView topLeftCell="O1" workbookViewId="0">
      <selection activeCell="S52" sqref="S52"/>
    </sheetView>
  </sheetViews>
  <sheetFormatPr baseColWidth="10" defaultColWidth="8.83203125" defaultRowHeight="15"/>
  <cols>
    <col min="1" max="1" width="0.5" hidden="1" customWidth="1"/>
    <col min="2" max="9" width="9.1640625" hidden="1" customWidth="1"/>
    <col min="10" max="10" width="0.6640625" hidden="1" customWidth="1"/>
    <col min="11" max="13" width="9.1640625" hidden="1" customWidth="1"/>
    <col min="14" max="14" width="0.1640625" hidden="1" customWidth="1"/>
    <col min="15" max="15" width="10.5" customWidth="1"/>
    <col min="28" max="28" width="1.5" customWidth="1"/>
    <col min="29" max="29" width="9.5" customWidth="1"/>
  </cols>
  <sheetData>
    <row r="1" spans="1:40" s="1" customFormat="1" ht="21">
      <c r="A1" s="2" t="s">
        <v>0</v>
      </c>
      <c r="N1" s="3"/>
      <c r="O1" s="4" t="s">
        <v>1</v>
      </c>
      <c r="P1" s="5"/>
      <c r="Q1" s="5"/>
      <c r="R1" s="5"/>
      <c r="S1" s="5"/>
      <c r="T1" s="5"/>
      <c r="U1" s="5"/>
      <c r="V1" s="5"/>
      <c r="W1" s="5"/>
      <c r="X1" s="6" t="s">
        <v>2</v>
      </c>
      <c r="Y1" s="7">
        <v>0.18</v>
      </c>
      <c r="Z1" s="6" t="s">
        <v>3</v>
      </c>
      <c r="AA1" s="7">
        <v>0.2</v>
      </c>
      <c r="AC1" s="8">
        <v>0.15</v>
      </c>
    </row>
    <row r="2" spans="1:40" ht="15.75" customHeight="1">
      <c r="A2" s="232" t="s">
        <v>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10"/>
      <c r="O2" s="231" t="s">
        <v>5</v>
      </c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C2" s="11" t="s">
        <v>6</v>
      </c>
    </row>
    <row r="3" spans="1:40">
      <c r="A3" s="12" t="s">
        <v>7</v>
      </c>
      <c r="B3" s="12" t="s">
        <v>8</v>
      </c>
      <c r="C3" s="12" t="s">
        <v>9</v>
      </c>
      <c r="D3" s="12" t="s">
        <v>10</v>
      </c>
      <c r="E3" s="12" t="s">
        <v>11</v>
      </c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10"/>
      <c r="O3" s="12" t="s">
        <v>7</v>
      </c>
      <c r="P3" s="12" t="s">
        <v>8</v>
      </c>
      <c r="Q3" s="12" t="s">
        <v>9</v>
      </c>
      <c r="R3" s="12" t="s">
        <v>10</v>
      </c>
      <c r="S3" s="12" t="s">
        <v>11</v>
      </c>
      <c r="T3" s="12" t="s">
        <v>12</v>
      </c>
      <c r="U3" s="12" t="s">
        <v>13</v>
      </c>
      <c r="V3" s="12" t="s">
        <v>14</v>
      </c>
      <c r="W3" s="12" t="s">
        <v>15</v>
      </c>
      <c r="X3" s="12" t="s">
        <v>16</v>
      </c>
      <c r="Y3" s="12" t="s">
        <v>17</v>
      </c>
      <c r="Z3" s="12" t="s">
        <v>18</v>
      </c>
      <c r="AA3" s="12" t="s">
        <v>19</v>
      </c>
      <c r="AD3" s="13"/>
      <c r="AE3" s="14"/>
      <c r="AF3" s="14"/>
      <c r="AG3" s="14"/>
      <c r="AH3" s="14"/>
    </row>
    <row r="4" spans="1:40">
      <c r="A4" s="15">
        <v>0.5</v>
      </c>
      <c r="B4" s="16">
        <v>403</v>
      </c>
      <c r="C4" s="16">
        <v>563</v>
      </c>
      <c r="D4" s="16">
        <v>667</v>
      </c>
      <c r="E4" s="16">
        <v>713</v>
      </c>
      <c r="F4" s="16">
        <v>819</v>
      </c>
      <c r="G4" s="16">
        <v>870</v>
      </c>
      <c r="H4" s="16">
        <v>914</v>
      </c>
      <c r="I4" s="16">
        <v>987</v>
      </c>
      <c r="J4" s="16">
        <v>1152</v>
      </c>
      <c r="K4" s="16">
        <v>1207</v>
      </c>
      <c r="L4" s="16">
        <v>1455</v>
      </c>
      <c r="M4" s="16">
        <v>1572</v>
      </c>
      <c r="N4" s="10"/>
      <c r="O4" s="15">
        <v>0.5</v>
      </c>
      <c r="P4" s="17">
        <f t="shared" ref="P4:R31" si="0">B4*(1+$Y$1)*(1+$AA$1)*(1-$AC$1)</f>
        <v>485.05079999999992</v>
      </c>
      <c r="Q4" s="17">
        <f t="shared" ref="Q4:AA27" si="1">C4*(1+$Y$1)*(1+$AA$1)*(1-$AC$1)</f>
        <v>677.62679999999989</v>
      </c>
      <c r="R4" s="17">
        <f t="shared" si="1"/>
        <v>802.80119999999988</v>
      </c>
      <c r="S4" s="17">
        <f t="shared" si="1"/>
        <v>858.16679999999985</v>
      </c>
      <c r="T4" s="17">
        <f t="shared" si="1"/>
        <v>985.74839999999995</v>
      </c>
      <c r="U4" s="17">
        <f t="shared" si="1"/>
        <v>1047.1319999999998</v>
      </c>
      <c r="V4" s="17">
        <f>H4*(1+$Y$1)*(1+$AA$1)*(1-$AC$1)</f>
        <v>1100.0903999999998</v>
      </c>
      <c r="W4" s="17">
        <f t="shared" si="1"/>
        <v>1187.9531999999999</v>
      </c>
      <c r="X4" s="17">
        <f t="shared" si="1"/>
        <v>1386.5471999999997</v>
      </c>
      <c r="Y4" s="17">
        <f t="shared" si="1"/>
        <v>1452.7451999999998</v>
      </c>
      <c r="Z4" s="17">
        <f t="shared" si="1"/>
        <v>1751.2379999999998</v>
      </c>
      <c r="AA4" s="17">
        <f t="shared" si="1"/>
        <v>1892.0591999999997</v>
      </c>
      <c r="AD4" s="14"/>
      <c r="AE4" s="13"/>
      <c r="AF4" s="13"/>
      <c r="AG4" s="13"/>
      <c r="AH4" s="13"/>
    </row>
    <row r="5" spans="1:40">
      <c r="A5" s="15">
        <v>1</v>
      </c>
      <c r="B5" s="16">
        <v>454</v>
      </c>
      <c r="C5" s="16">
        <v>644</v>
      </c>
      <c r="D5" s="16">
        <v>768</v>
      </c>
      <c r="E5" s="16">
        <v>859</v>
      </c>
      <c r="F5" s="16">
        <v>933</v>
      </c>
      <c r="G5" s="16">
        <v>969</v>
      </c>
      <c r="H5" s="16">
        <v>1002</v>
      </c>
      <c r="I5" s="16">
        <v>1104</v>
      </c>
      <c r="J5" s="16">
        <v>1371</v>
      </c>
      <c r="K5" s="16">
        <v>1444</v>
      </c>
      <c r="L5" s="16">
        <v>1609</v>
      </c>
      <c r="M5" s="16">
        <v>1718</v>
      </c>
      <c r="N5" s="10"/>
      <c r="O5" s="15">
        <v>1</v>
      </c>
      <c r="P5" s="17">
        <f t="shared" si="0"/>
        <v>546.43439999999998</v>
      </c>
      <c r="Q5" s="17">
        <f t="shared" si="1"/>
        <v>775.11839999999984</v>
      </c>
      <c r="R5" s="17">
        <f t="shared" si="1"/>
        <v>924.36480000000006</v>
      </c>
      <c r="S5" s="17">
        <f t="shared" si="1"/>
        <v>1033.8923999999997</v>
      </c>
      <c r="T5" s="17">
        <f t="shared" si="1"/>
        <v>1122.9587999999999</v>
      </c>
      <c r="U5" s="17">
        <f t="shared" si="1"/>
        <v>1166.2883999999999</v>
      </c>
      <c r="V5" s="17">
        <f t="shared" si="1"/>
        <v>1206.0071999999998</v>
      </c>
      <c r="W5" s="17">
        <f t="shared" si="1"/>
        <v>1328.7743999999998</v>
      </c>
      <c r="X5" s="17">
        <f t="shared" si="1"/>
        <v>1650.1355999999998</v>
      </c>
      <c r="Y5" s="17">
        <f t="shared" si="1"/>
        <v>1737.9983999999997</v>
      </c>
      <c r="Z5" s="17">
        <f t="shared" si="1"/>
        <v>1936.5923999999995</v>
      </c>
      <c r="AA5" s="17">
        <f t="shared" si="1"/>
        <v>2067.7847999999994</v>
      </c>
      <c r="AC5" s="18"/>
      <c r="AD5" s="13"/>
      <c r="AE5" s="13"/>
      <c r="AF5" s="13"/>
      <c r="AG5" s="19"/>
      <c r="AH5" s="13"/>
      <c r="AI5" s="18"/>
      <c r="AJ5" s="18"/>
      <c r="AK5" s="18"/>
      <c r="AL5" s="18"/>
      <c r="AM5" s="18"/>
      <c r="AN5" s="18"/>
    </row>
    <row r="6" spans="1:40" hidden="1">
      <c r="A6" s="15">
        <v>2</v>
      </c>
      <c r="B6" s="16">
        <v>519</v>
      </c>
      <c r="C6" s="16">
        <v>718</v>
      </c>
      <c r="D6" s="16">
        <v>860</v>
      </c>
      <c r="E6" s="16">
        <v>973</v>
      </c>
      <c r="F6" s="16">
        <v>1069</v>
      </c>
      <c r="G6" s="16">
        <v>1119</v>
      </c>
      <c r="H6" s="16">
        <v>1167</v>
      </c>
      <c r="I6" s="16">
        <v>1309</v>
      </c>
      <c r="J6" s="16">
        <v>1635</v>
      </c>
      <c r="K6" s="16">
        <v>1752</v>
      </c>
      <c r="L6" s="16">
        <v>1946</v>
      </c>
      <c r="M6" s="16">
        <v>2128</v>
      </c>
      <c r="N6" s="10"/>
      <c r="O6" s="15">
        <v>2</v>
      </c>
      <c r="P6" s="17">
        <f t="shared" si="0"/>
        <v>624.66839999999991</v>
      </c>
      <c r="Q6" s="17">
        <f t="shared" si="1"/>
        <v>864.1848</v>
      </c>
      <c r="R6" s="17">
        <f t="shared" si="1"/>
        <v>1035.096</v>
      </c>
      <c r="S6" s="17">
        <f t="shared" si="1"/>
        <v>1171.1027999999999</v>
      </c>
      <c r="T6" s="17">
        <f t="shared" si="1"/>
        <v>1286.6483999999998</v>
      </c>
      <c r="U6" s="17">
        <f t="shared" si="1"/>
        <v>1346.8283999999996</v>
      </c>
      <c r="V6" s="17">
        <f t="shared" si="1"/>
        <v>1404.6011999999998</v>
      </c>
      <c r="W6" s="17">
        <f t="shared" si="1"/>
        <v>1575.5123999999998</v>
      </c>
      <c r="X6" s="17">
        <f t="shared" si="1"/>
        <v>1967.8859999999997</v>
      </c>
      <c r="Y6" s="17">
        <f t="shared" si="1"/>
        <v>2108.7071999999994</v>
      </c>
      <c r="Z6" s="17">
        <f t="shared" si="1"/>
        <v>2342.2055999999998</v>
      </c>
      <c r="AA6" s="17">
        <f t="shared" si="1"/>
        <v>2561.2608</v>
      </c>
      <c r="AC6" s="18"/>
      <c r="AD6" s="13"/>
      <c r="AE6" s="13"/>
      <c r="AF6" s="13"/>
      <c r="AG6" s="19"/>
      <c r="AH6" s="13"/>
      <c r="AI6" s="18"/>
      <c r="AJ6" s="18"/>
      <c r="AK6" s="18"/>
      <c r="AL6" s="18"/>
      <c r="AM6" s="18"/>
      <c r="AN6" s="18"/>
    </row>
    <row r="7" spans="1:40" hidden="1">
      <c r="A7" s="15">
        <v>3</v>
      </c>
      <c r="B7" s="16">
        <v>584</v>
      </c>
      <c r="C7" s="16">
        <v>792</v>
      </c>
      <c r="D7" s="16">
        <v>952</v>
      </c>
      <c r="E7" s="16">
        <v>1087</v>
      </c>
      <c r="F7" s="16">
        <v>1205</v>
      </c>
      <c r="G7" s="16">
        <v>1269</v>
      </c>
      <c r="H7" s="16">
        <v>1332</v>
      </c>
      <c r="I7" s="16">
        <v>1514</v>
      </c>
      <c r="J7" s="16">
        <v>1899</v>
      </c>
      <c r="K7" s="16">
        <v>2060</v>
      </c>
      <c r="L7" s="16">
        <v>2283</v>
      </c>
      <c r="M7" s="16">
        <v>2538</v>
      </c>
      <c r="N7" s="10"/>
      <c r="O7" s="15">
        <v>3</v>
      </c>
      <c r="P7" s="17">
        <f t="shared" si="0"/>
        <v>702.90239999999994</v>
      </c>
      <c r="Q7" s="17">
        <f t="shared" si="1"/>
        <v>953.25119999999993</v>
      </c>
      <c r="R7" s="17">
        <f t="shared" si="1"/>
        <v>1145.8271999999999</v>
      </c>
      <c r="S7" s="17">
        <f t="shared" si="1"/>
        <v>1308.3131999999998</v>
      </c>
      <c r="T7" s="17">
        <f t="shared" si="1"/>
        <v>1450.3379999999997</v>
      </c>
      <c r="U7" s="17">
        <f t="shared" si="1"/>
        <v>1527.3683999999998</v>
      </c>
      <c r="V7" s="17">
        <f t="shared" si="1"/>
        <v>1603.1951999999999</v>
      </c>
      <c r="W7" s="17">
        <f t="shared" si="1"/>
        <v>1822.2503999999999</v>
      </c>
      <c r="X7" s="17">
        <f t="shared" si="1"/>
        <v>2285.6363999999994</v>
      </c>
      <c r="Y7" s="17">
        <f t="shared" si="1"/>
        <v>2479.4159999999997</v>
      </c>
      <c r="Z7" s="17">
        <f t="shared" si="1"/>
        <v>2747.8188</v>
      </c>
      <c r="AA7" s="17">
        <f t="shared" si="1"/>
        <v>3054.7367999999997</v>
      </c>
      <c r="AC7" s="18"/>
      <c r="AD7" s="13"/>
      <c r="AE7" s="13"/>
      <c r="AF7" s="13"/>
      <c r="AG7" s="19"/>
      <c r="AH7" s="13"/>
      <c r="AI7" s="18"/>
      <c r="AJ7" s="18"/>
      <c r="AK7" s="18"/>
      <c r="AL7" s="18"/>
      <c r="AM7" s="18"/>
      <c r="AN7" s="18"/>
    </row>
    <row r="8" spans="1:40" hidden="1">
      <c r="A8" s="15">
        <v>4</v>
      </c>
      <c r="B8" s="16">
        <v>649</v>
      </c>
      <c r="C8" s="16">
        <v>866</v>
      </c>
      <c r="D8" s="16">
        <v>1044</v>
      </c>
      <c r="E8" s="16">
        <v>1201</v>
      </c>
      <c r="F8" s="16">
        <v>1341</v>
      </c>
      <c r="G8" s="16">
        <v>1419</v>
      </c>
      <c r="H8" s="16">
        <v>1497</v>
      </c>
      <c r="I8" s="16">
        <v>1719</v>
      </c>
      <c r="J8" s="16">
        <v>2163</v>
      </c>
      <c r="K8" s="16">
        <v>2368</v>
      </c>
      <c r="L8" s="16">
        <v>2620</v>
      </c>
      <c r="M8" s="16">
        <v>2948</v>
      </c>
      <c r="N8" s="10"/>
      <c r="O8" s="15">
        <v>4</v>
      </c>
      <c r="P8" s="17">
        <f t="shared" si="0"/>
        <v>781.13639999999987</v>
      </c>
      <c r="Q8" s="17">
        <f t="shared" si="1"/>
        <v>1042.3175999999999</v>
      </c>
      <c r="R8" s="17">
        <f t="shared" si="1"/>
        <v>1256.5583999999999</v>
      </c>
      <c r="S8" s="17">
        <f t="shared" si="1"/>
        <v>1445.5235999999998</v>
      </c>
      <c r="T8" s="17">
        <f t="shared" si="1"/>
        <v>1614.0275999999997</v>
      </c>
      <c r="U8" s="17">
        <f t="shared" si="1"/>
        <v>1707.9083999999996</v>
      </c>
      <c r="V8" s="17">
        <f t="shared" si="1"/>
        <v>1801.7891999999995</v>
      </c>
      <c r="W8" s="17">
        <f t="shared" si="1"/>
        <v>2068.9883999999997</v>
      </c>
      <c r="X8" s="17">
        <f t="shared" si="1"/>
        <v>2603.3867999999998</v>
      </c>
      <c r="Y8" s="17">
        <f t="shared" si="1"/>
        <v>2850.1247999999996</v>
      </c>
      <c r="Z8" s="17">
        <f t="shared" si="1"/>
        <v>3153.4319999999998</v>
      </c>
      <c r="AA8" s="17">
        <f t="shared" si="1"/>
        <v>3548.2127999999993</v>
      </c>
      <c r="AC8" s="18"/>
      <c r="AD8" s="13"/>
      <c r="AE8" s="13"/>
      <c r="AF8" s="13"/>
      <c r="AG8" s="19"/>
      <c r="AH8" s="13"/>
      <c r="AI8" s="18"/>
      <c r="AJ8" s="18"/>
      <c r="AK8" s="18"/>
      <c r="AL8" s="18"/>
      <c r="AM8" s="18"/>
      <c r="AN8" s="18"/>
    </row>
    <row r="9" spans="1:40" hidden="1">
      <c r="A9" s="15">
        <v>5</v>
      </c>
      <c r="B9" s="16">
        <v>714</v>
      </c>
      <c r="C9" s="16">
        <v>940</v>
      </c>
      <c r="D9" s="16">
        <v>1136</v>
      </c>
      <c r="E9" s="16">
        <v>1315</v>
      </c>
      <c r="F9" s="16">
        <v>1477</v>
      </c>
      <c r="G9" s="16">
        <v>1569</v>
      </c>
      <c r="H9" s="16">
        <v>1662</v>
      </c>
      <c r="I9" s="16">
        <v>1924</v>
      </c>
      <c r="J9" s="16">
        <v>2427</v>
      </c>
      <c r="K9" s="16">
        <v>2676</v>
      </c>
      <c r="L9" s="16">
        <v>2957</v>
      </c>
      <c r="M9" s="16">
        <v>3358</v>
      </c>
      <c r="N9" s="10"/>
      <c r="O9" s="15">
        <v>5</v>
      </c>
      <c r="P9" s="17">
        <f t="shared" si="0"/>
        <v>859.3703999999999</v>
      </c>
      <c r="Q9" s="17">
        <f t="shared" si="1"/>
        <v>1131.384</v>
      </c>
      <c r="R9" s="17">
        <f t="shared" si="1"/>
        <v>1367.2896000000001</v>
      </c>
      <c r="S9" s="17">
        <f t="shared" si="1"/>
        <v>1582.7339999999997</v>
      </c>
      <c r="T9" s="17">
        <f t="shared" si="1"/>
        <v>1777.7171999999998</v>
      </c>
      <c r="U9" s="17">
        <f t="shared" si="1"/>
        <v>1888.4483999999998</v>
      </c>
      <c r="V9" s="17">
        <f t="shared" si="1"/>
        <v>2000.3831999999998</v>
      </c>
      <c r="W9" s="17">
        <f t="shared" si="1"/>
        <v>2315.7263999999996</v>
      </c>
      <c r="X9" s="17">
        <f t="shared" si="1"/>
        <v>2921.1371999999997</v>
      </c>
      <c r="Y9" s="17">
        <f t="shared" si="1"/>
        <v>3220.8335999999995</v>
      </c>
      <c r="Z9" s="17">
        <f t="shared" si="1"/>
        <v>3559.0451999999991</v>
      </c>
      <c r="AA9" s="17">
        <f t="shared" si="1"/>
        <v>4041.688799999999</v>
      </c>
      <c r="AC9" s="18"/>
      <c r="AD9" s="13"/>
      <c r="AE9" s="13"/>
      <c r="AF9" s="13"/>
      <c r="AG9" s="19"/>
      <c r="AH9" s="13"/>
      <c r="AI9" s="18"/>
      <c r="AJ9" s="18"/>
      <c r="AK9" s="18"/>
      <c r="AL9" s="18"/>
      <c r="AM9" s="18"/>
      <c r="AN9" s="18"/>
    </row>
    <row r="10" spans="1:40" hidden="1">
      <c r="A10" s="15">
        <v>6</v>
      </c>
      <c r="B10" s="16">
        <v>779</v>
      </c>
      <c r="C10" s="16">
        <v>1014</v>
      </c>
      <c r="D10" s="16">
        <v>1228</v>
      </c>
      <c r="E10" s="16">
        <v>1429</v>
      </c>
      <c r="F10" s="16">
        <v>1613</v>
      </c>
      <c r="G10" s="16">
        <v>1719</v>
      </c>
      <c r="H10" s="16">
        <v>1827</v>
      </c>
      <c r="I10" s="16">
        <v>2129</v>
      </c>
      <c r="J10" s="16">
        <v>2691</v>
      </c>
      <c r="K10" s="16">
        <v>2984</v>
      </c>
      <c r="L10" s="16">
        <v>3294</v>
      </c>
      <c r="M10" s="16">
        <v>3768</v>
      </c>
      <c r="N10" s="10"/>
      <c r="O10" s="15">
        <v>6</v>
      </c>
      <c r="P10" s="17">
        <f t="shared" si="0"/>
        <v>937.60439999999983</v>
      </c>
      <c r="Q10" s="17">
        <f t="shared" si="1"/>
        <v>1220.4503999999999</v>
      </c>
      <c r="R10" s="17">
        <f t="shared" si="1"/>
        <v>1478.0208</v>
      </c>
      <c r="S10" s="17">
        <f t="shared" si="1"/>
        <v>1719.9443999999996</v>
      </c>
      <c r="T10" s="17">
        <f t="shared" si="1"/>
        <v>1941.4067999999997</v>
      </c>
      <c r="U10" s="17">
        <f t="shared" si="1"/>
        <v>2068.9883999999997</v>
      </c>
      <c r="V10" s="17">
        <f t="shared" si="1"/>
        <v>2198.9771999999998</v>
      </c>
      <c r="W10" s="17">
        <f t="shared" si="1"/>
        <v>2562.4643999999998</v>
      </c>
      <c r="X10" s="17">
        <f t="shared" si="1"/>
        <v>3238.8875999999991</v>
      </c>
      <c r="Y10" s="17">
        <f t="shared" si="1"/>
        <v>3591.5423999999998</v>
      </c>
      <c r="Z10" s="17">
        <f t="shared" si="1"/>
        <v>3964.6583999999993</v>
      </c>
      <c r="AA10" s="17">
        <f t="shared" si="1"/>
        <v>4535.1647999999996</v>
      </c>
      <c r="AC10" s="18"/>
      <c r="AD10" s="13"/>
      <c r="AE10" s="13"/>
      <c r="AF10" s="13"/>
      <c r="AG10" s="19"/>
      <c r="AH10" s="13"/>
      <c r="AI10" s="18"/>
      <c r="AJ10" s="18"/>
      <c r="AK10" s="18"/>
      <c r="AL10" s="18"/>
      <c r="AM10" s="18"/>
      <c r="AN10" s="18"/>
    </row>
    <row r="11" spans="1:40" hidden="1">
      <c r="A11" s="15">
        <v>7</v>
      </c>
      <c r="B11" s="16">
        <v>844</v>
      </c>
      <c r="C11" s="16">
        <v>1088</v>
      </c>
      <c r="D11" s="16">
        <v>1320</v>
      </c>
      <c r="E11" s="16">
        <v>1543</v>
      </c>
      <c r="F11" s="16">
        <v>1749</v>
      </c>
      <c r="G11" s="16">
        <v>1869</v>
      </c>
      <c r="H11" s="16">
        <v>1992</v>
      </c>
      <c r="I11" s="16">
        <v>2334</v>
      </c>
      <c r="J11" s="16">
        <v>2955</v>
      </c>
      <c r="K11" s="16">
        <v>3292</v>
      </c>
      <c r="L11" s="16">
        <v>3631</v>
      </c>
      <c r="M11" s="16">
        <v>4178</v>
      </c>
      <c r="N11" s="10"/>
      <c r="O11" s="15">
        <v>7</v>
      </c>
      <c r="P11" s="17">
        <f t="shared" si="0"/>
        <v>1015.8383999999999</v>
      </c>
      <c r="Q11" s="17">
        <f t="shared" si="1"/>
        <v>1309.5167999999999</v>
      </c>
      <c r="R11" s="17">
        <f t="shared" si="1"/>
        <v>1588.752</v>
      </c>
      <c r="S11" s="17">
        <f t="shared" si="1"/>
        <v>1857.1547999999998</v>
      </c>
      <c r="T11" s="17">
        <f t="shared" si="1"/>
        <v>2105.0963999999994</v>
      </c>
      <c r="U11" s="17">
        <f t="shared" si="1"/>
        <v>2249.5283999999997</v>
      </c>
      <c r="V11" s="17">
        <f t="shared" si="1"/>
        <v>2397.5711999999999</v>
      </c>
      <c r="W11" s="17">
        <f t="shared" si="1"/>
        <v>2809.2023999999997</v>
      </c>
      <c r="X11" s="17">
        <f t="shared" si="1"/>
        <v>3556.6379999999995</v>
      </c>
      <c r="Y11" s="17">
        <f t="shared" si="1"/>
        <v>3962.2511999999997</v>
      </c>
      <c r="Z11" s="17">
        <f t="shared" si="1"/>
        <v>4370.2716</v>
      </c>
      <c r="AA11" s="17">
        <f t="shared" si="1"/>
        <v>5028.6408000000001</v>
      </c>
      <c r="AC11" s="18"/>
      <c r="AD11" s="13"/>
      <c r="AE11" s="13"/>
      <c r="AF11" s="13"/>
      <c r="AG11" s="19"/>
      <c r="AH11" s="13"/>
      <c r="AI11" s="18"/>
      <c r="AJ11" s="18"/>
      <c r="AK11" s="18"/>
      <c r="AL11" s="18"/>
      <c r="AM11" s="18"/>
      <c r="AN11" s="18"/>
    </row>
    <row r="12" spans="1:40" hidden="1">
      <c r="A12" s="15">
        <v>8</v>
      </c>
      <c r="B12" s="16">
        <v>909</v>
      </c>
      <c r="C12" s="16">
        <v>1162</v>
      </c>
      <c r="D12" s="16">
        <v>1412</v>
      </c>
      <c r="E12" s="16">
        <v>1657</v>
      </c>
      <c r="F12" s="16">
        <v>1885</v>
      </c>
      <c r="G12" s="16">
        <v>2019</v>
      </c>
      <c r="H12" s="16">
        <v>2157</v>
      </c>
      <c r="I12" s="16">
        <v>2539</v>
      </c>
      <c r="J12" s="16">
        <v>3219</v>
      </c>
      <c r="K12" s="16">
        <v>3600</v>
      </c>
      <c r="L12" s="16">
        <v>3968</v>
      </c>
      <c r="M12" s="16">
        <v>4588</v>
      </c>
      <c r="N12" s="10"/>
      <c r="O12" s="15">
        <v>8</v>
      </c>
      <c r="P12" s="17">
        <f t="shared" si="0"/>
        <v>1094.0723999999998</v>
      </c>
      <c r="Q12" s="17">
        <f t="shared" si="1"/>
        <v>1398.5831999999998</v>
      </c>
      <c r="R12" s="17">
        <f t="shared" si="1"/>
        <v>1699.4831999999999</v>
      </c>
      <c r="S12" s="17">
        <f t="shared" si="1"/>
        <v>1994.3652</v>
      </c>
      <c r="T12" s="17">
        <f t="shared" si="1"/>
        <v>2268.7859999999996</v>
      </c>
      <c r="U12" s="17">
        <f t="shared" si="1"/>
        <v>2430.0684000000001</v>
      </c>
      <c r="V12" s="17">
        <f t="shared" si="1"/>
        <v>2596.1651999999995</v>
      </c>
      <c r="W12" s="17">
        <f t="shared" si="1"/>
        <v>3055.9403999999995</v>
      </c>
      <c r="X12" s="17">
        <f t="shared" si="1"/>
        <v>3874.3883999999994</v>
      </c>
      <c r="Y12" s="17">
        <f t="shared" si="1"/>
        <v>4332.9599999999991</v>
      </c>
      <c r="Z12" s="17">
        <f t="shared" si="1"/>
        <v>4775.8847999999989</v>
      </c>
      <c r="AA12" s="17">
        <f t="shared" si="1"/>
        <v>5522.1167999999998</v>
      </c>
      <c r="AC12" s="18"/>
      <c r="AD12" s="13"/>
      <c r="AE12" s="13"/>
      <c r="AF12" s="13"/>
      <c r="AG12" s="19"/>
      <c r="AH12" s="13"/>
      <c r="AI12" s="18"/>
      <c r="AJ12" s="18"/>
      <c r="AK12" s="18"/>
      <c r="AL12" s="18"/>
      <c r="AM12" s="18"/>
      <c r="AN12" s="18"/>
    </row>
    <row r="13" spans="1:40" hidden="1">
      <c r="A13" s="15">
        <v>9</v>
      </c>
      <c r="B13" s="16">
        <v>974</v>
      </c>
      <c r="C13" s="16">
        <v>1236</v>
      </c>
      <c r="D13" s="16">
        <v>1504</v>
      </c>
      <c r="E13" s="16">
        <v>1771</v>
      </c>
      <c r="F13" s="16">
        <v>2021</v>
      </c>
      <c r="G13" s="16">
        <v>2169</v>
      </c>
      <c r="H13" s="16">
        <v>2322</v>
      </c>
      <c r="I13" s="16">
        <v>2744</v>
      </c>
      <c r="J13" s="16">
        <v>3483</v>
      </c>
      <c r="K13" s="16">
        <v>3908</v>
      </c>
      <c r="L13" s="16">
        <v>4305</v>
      </c>
      <c r="M13" s="16">
        <v>4998</v>
      </c>
      <c r="N13" s="10"/>
      <c r="O13" s="15">
        <v>9</v>
      </c>
      <c r="P13" s="17">
        <f t="shared" si="0"/>
        <v>1172.3063999999999</v>
      </c>
      <c r="Q13" s="17">
        <f t="shared" si="1"/>
        <v>1487.6496</v>
      </c>
      <c r="R13" s="17">
        <f t="shared" si="1"/>
        <v>1810.2143999999998</v>
      </c>
      <c r="S13" s="17">
        <f t="shared" si="1"/>
        <v>2131.5755999999997</v>
      </c>
      <c r="T13" s="17">
        <f t="shared" si="1"/>
        <v>2432.4755999999993</v>
      </c>
      <c r="U13" s="17">
        <f t="shared" si="1"/>
        <v>2610.6084000000001</v>
      </c>
      <c r="V13" s="17">
        <f t="shared" si="1"/>
        <v>2794.7591999999995</v>
      </c>
      <c r="W13" s="17">
        <f t="shared" si="1"/>
        <v>3302.6783999999993</v>
      </c>
      <c r="X13" s="17">
        <f t="shared" si="1"/>
        <v>4192.1387999999988</v>
      </c>
      <c r="Y13" s="17">
        <f t="shared" si="1"/>
        <v>4703.6687999999995</v>
      </c>
      <c r="Z13" s="17">
        <f t="shared" si="1"/>
        <v>5181.4979999999996</v>
      </c>
      <c r="AA13" s="17">
        <f t="shared" si="1"/>
        <v>6015.5927999999985</v>
      </c>
      <c r="AC13" s="18"/>
      <c r="AD13" s="13"/>
      <c r="AE13" s="13"/>
      <c r="AF13" s="13"/>
      <c r="AG13" s="19"/>
      <c r="AH13" s="13"/>
      <c r="AI13" s="18"/>
      <c r="AJ13" s="18"/>
      <c r="AK13" s="18"/>
      <c r="AL13" s="18"/>
      <c r="AM13" s="18"/>
      <c r="AN13" s="18"/>
    </row>
    <row r="14" spans="1:40" hidden="1">
      <c r="A14" s="15">
        <v>10</v>
      </c>
      <c r="B14" s="16">
        <v>1039</v>
      </c>
      <c r="C14" s="16">
        <v>1310</v>
      </c>
      <c r="D14" s="16">
        <v>1596</v>
      </c>
      <c r="E14" s="16">
        <v>1885</v>
      </c>
      <c r="F14" s="16">
        <v>2157</v>
      </c>
      <c r="G14" s="16">
        <v>2319</v>
      </c>
      <c r="H14" s="16">
        <v>2487</v>
      </c>
      <c r="I14" s="16">
        <v>2949</v>
      </c>
      <c r="J14" s="16">
        <v>3747</v>
      </c>
      <c r="K14" s="16">
        <v>4216</v>
      </c>
      <c r="L14" s="16">
        <v>4642</v>
      </c>
      <c r="M14" s="16">
        <v>5408</v>
      </c>
      <c r="N14" s="10"/>
      <c r="O14" s="15">
        <v>10</v>
      </c>
      <c r="P14" s="17">
        <f t="shared" si="0"/>
        <v>1250.5403999999999</v>
      </c>
      <c r="Q14" s="17">
        <f t="shared" si="1"/>
        <v>1576.7159999999999</v>
      </c>
      <c r="R14" s="17">
        <f t="shared" si="1"/>
        <v>1920.9455999999998</v>
      </c>
      <c r="S14" s="17">
        <f t="shared" si="1"/>
        <v>2268.7859999999996</v>
      </c>
      <c r="T14" s="17">
        <f t="shared" si="1"/>
        <v>2596.1651999999995</v>
      </c>
      <c r="U14" s="17">
        <f t="shared" si="1"/>
        <v>2791.1484</v>
      </c>
      <c r="V14" s="17">
        <f t="shared" si="1"/>
        <v>2993.3531999999996</v>
      </c>
      <c r="W14" s="17">
        <f t="shared" si="1"/>
        <v>3549.4163999999996</v>
      </c>
      <c r="X14" s="17">
        <f t="shared" si="1"/>
        <v>4509.8891999999996</v>
      </c>
      <c r="Y14" s="17">
        <f t="shared" si="1"/>
        <v>5074.3775999999998</v>
      </c>
      <c r="Z14" s="17">
        <f t="shared" si="1"/>
        <v>5587.1111999999994</v>
      </c>
      <c r="AA14" s="17">
        <f t="shared" si="1"/>
        <v>6509.0687999999991</v>
      </c>
      <c r="AC14" s="18"/>
      <c r="AD14" s="13"/>
      <c r="AE14" s="13"/>
      <c r="AF14" s="13"/>
      <c r="AG14" s="19"/>
      <c r="AH14" s="13"/>
      <c r="AI14" s="18"/>
      <c r="AJ14" s="18"/>
      <c r="AK14" s="18"/>
      <c r="AL14" s="18"/>
      <c r="AM14" s="18"/>
      <c r="AN14" s="18"/>
    </row>
    <row r="15" spans="1:40" hidden="1">
      <c r="A15" s="15">
        <v>11</v>
      </c>
      <c r="B15" s="16">
        <v>1104</v>
      </c>
      <c r="C15" s="16">
        <v>1384</v>
      </c>
      <c r="D15" s="16">
        <v>1688</v>
      </c>
      <c r="E15" s="16">
        <v>1999</v>
      </c>
      <c r="F15" s="16">
        <v>2293</v>
      </c>
      <c r="G15" s="16">
        <v>2469</v>
      </c>
      <c r="H15" s="16">
        <v>2652</v>
      </c>
      <c r="I15" s="16">
        <v>3154</v>
      </c>
      <c r="J15" s="16">
        <v>4011</v>
      </c>
      <c r="K15" s="16">
        <v>4524</v>
      </c>
      <c r="L15" s="16">
        <v>4979</v>
      </c>
      <c r="M15" s="16">
        <v>5818</v>
      </c>
      <c r="N15" s="10"/>
      <c r="O15" s="15">
        <v>11</v>
      </c>
      <c r="P15" s="17">
        <f t="shared" si="0"/>
        <v>1328.7743999999998</v>
      </c>
      <c r="Q15" s="17">
        <f t="shared" si="1"/>
        <v>1665.7823999999996</v>
      </c>
      <c r="R15" s="17">
        <f t="shared" si="1"/>
        <v>2031.6767999999997</v>
      </c>
      <c r="S15" s="17">
        <f t="shared" si="1"/>
        <v>2405.9963999999995</v>
      </c>
      <c r="T15" s="17">
        <f t="shared" si="1"/>
        <v>2759.8547999999996</v>
      </c>
      <c r="U15" s="17">
        <f t="shared" si="1"/>
        <v>2971.6883999999995</v>
      </c>
      <c r="V15" s="17">
        <f t="shared" si="1"/>
        <v>3191.9471999999996</v>
      </c>
      <c r="W15" s="17">
        <f t="shared" si="1"/>
        <v>3796.1543999999994</v>
      </c>
      <c r="X15" s="17">
        <f t="shared" si="1"/>
        <v>4827.6395999999995</v>
      </c>
      <c r="Y15" s="17">
        <f t="shared" si="1"/>
        <v>5445.0863999999992</v>
      </c>
      <c r="Z15" s="17">
        <f t="shared" si="1"/>
        <v>5992.7243999999992</v>
      </c>
      <c r="AA15" s="17">
        <f t="shared" si="1"/>
        <v>7002.5447999999988</v>
      </c>
      <c r="AC15" s="18"/>
      <c r="AD15" s="13"/>
      <c r="AE15" s="13"/>
      <c r="AF15" s="13"/>
      <c r="AG15" s="19"/>
      <c r="AH15" s="13"/>
      <c r="AI15" s="18"/>
      <c r="AJ15" s="18"/>
      <c r="AK15" s="18"/>
      <c r="AL15" s="18"/>
      <c r="AM15" s="18"/>
      <c r="AN15" s="18"/>
    </row>
    <row r="16" spans="1:40" hidden="1">
      <c r="A16" s="15">
        <v>12</v>
      </c>
      <c r="B16" s="16">
        <v>1169</v>
      </c>
      <c r="C16" s="16">
        <v>1458</v>
      </c>
      <c r="D16" s="16">
        <v>1780</v>
      </c>
      <c r="E16" s="16">
        <v>2113</v>
      </c>
      <c r="F16" s="16">
        <v>2429</v>
      </c>
      <c r="G16" s="16">
        <v>2619</v>
      </c>
      <c r="H16" s="16">
        <v>2817</v>
      </c>
      <c r="I16" s="16">
        <v>3359</v>
      </c>
      <c r="J16" s="16">
        <v>4275</v>
      </c>
      <c r="K16" s="16">
        <v>4832</v>
      </c>
      <c r="L16" s="16">
        <v>5316</v>
      </c>
      <c r="M16" s="16">
        <v>6228</v>
      </c>
      <c r="N16" s="10"/>
      <c r="O16" s="15">
        <v>12</v>
      </c>
      <c r="P16" s="17">
        <f t="shared" si="0"/>
        <v>1407.0083999999999</v>
      </c>
      <c r="Q16" s="17">
        <f t="shared" si="1"/>
        <v>1754.8487999999998</v>
      </c>
      <c r="R16" s="17">
        <f t="shared" si="1"/>
        <v>2142.4079999999999</v>
      </c>
      <c r="S16" s="17">
        <f t="shared" si="1"/>
        <v>2543.2067999999995</v>
      </c>
      <c r="T16" s="17">
        <f t="shared" si="1"/>
        <v>2923.5443999999993</v>
      </c>
      <c r="U16" s="17">
        <f t="shared" si="1"/>
        <v>3152.2283999999995</v>
      </c>
      <c r="V16" s="17">
        <f t="shared" si="1"/>
        <v>3390.5411999999997</v>
      </c>
      <c r="W16" s="17">
        <f t="shared" si="1"/>
        <v>4042.8923999999997</v>
      </c>
      <c r="X16" s="17">
        <f t="shared" si="1"/>
        <v>5145.3899999999994</v>
      </c>
      <c r="Y16" s="17">
        <f t="shared" si="1"/>
        <v>5815.7951999999996</v>
      </c>
      <c r="Z16" s="17">
        <f t="shared" si="1"/>
        <v>6398.3375999999998</v>
      </c>
      <c r="AA16" s="17">
        <f t="shared" si="1"/>
        <v>7496.0207999999993</v>
      </c>
      <c r="AC16" s="18"/>
      <c r="AD16" s="13"/>
      <c r="AE16" s="13"/>
      <c r="AF16" s="13"/>
      <c r="AG16" s="19"/>
      <c r="AH16" s="13"/>
      <c r="AI16" s="18"/>
      <c r="AJ16" s="18"/>
      <c r="AK16" s="18"/>
      <c r="AL16" s="18"/>
      <c r="AM16" s="18"/>
      <c r="AN16" s="18"/>
    </row>
    <row r="17" spans="1:40" hidden="1">
      <c r="A17" s="15">
        <v>13</v>
      </c>
      <c r="B17" s="16">
        <v>1234</v>
      </c>
      <c r="C17" s="16">
        <v>1532</v>
      </c>
      <c r="D17" s="16">
        <v>1872</v>
      </c>
      <c r="E17" s="16">
        <v>2227</v>
      </c>
      <c r="F17" s="16">
        <v>2565</v>
      </c>
      <c r="G17" s="16">
        <v>2769</v>
      </c>
      <c r="H17" s="16">
        <v>2982</v>
      </c>
      <c r="I17" s="16">
        <v>3564</v>
      </c>
      <c r="J17" s="16">
        <v>4539</v>
      </c>
      <c r="K17" s="16">
        <v>5140</v>
      </c>
      <c r="L17" s="16">
        <v>5653</v>
      </c>
      <c r="M17" s="16">
        <v>6638</v>
      </c>
      <c r="N17" s="10"/>
      <c r="O17" s="15">
        <v>13</v>
      </c>
      <c r="P17" s="17">
        <f t="shared" si="0"/>
        <v>1485.2423999999999</v>
      </c>
      <c r="Q17" s="17">
        <f t="shared" si="1"/>
        <v>1843.9151999999999</v>
      </c>
      <c r="R17" s="17">
        <f t="shared" si="1"/>
        <v>2253.1392000000001</v>
      </c>
      <c r="S17" s="17">
        <f t="shared" si="1"/>
        <v>2680.4171999999994</v>
      </c>
      <c r="T17" s="17">
        <f t="shared" si="1"/>
        <v>3087.2339999999995</v>
      </c>
      <c r="U17" s="17">
        <f t="shared" si="1"/>
        <v>3332.7683999999995</v>
      </c>
      <c r="V17" s="17">
        <f t="shared" si="1"/>
        <v>3589.1351999999997</v>
      </c>
      <c r="W17" s="17">
        <f t="shared" si="1"/>
        <v>4289.6303999999991</v>
      </c>
      <c r="X17" s="17">
        <f t="shared" si="1"/>
        <v>5463.1403999999993</v>
      </c>
      <c r="Y17" s="17">
        <f t="shared" si="1"/>
        <v>6186.5039999999999</v>
      </c>
      <c r="Z17" s="17">
        <f t="shared" si="1"/>
        <v>6803.9507999999996</v>
      </c>
      <c r="AA17" s="17">
        <f t="shared" si="1"/>
        <v>7989.496799999999</v>
      </c>
      <c r="AC17" s="18"/>
      <c r="AD17" s="13"/>
      <c r="AE17" s="13"/>
      <c r="AF17" s="13"/>
      <c r="AG17" s="19"/>
      <c r="AH17" s="13"/>
      <c r="AI17" s="18"/>
      <c r="AJ17" s="18"/>
      <c r="AK17" s="18"/>
      <c r="AL17" s="18"/>
      <c r="AM17" s="18"/>
      <c r="AN17" s="18"/>
    </row>
    <row r="18" spans="1:40" hidden="1">
      <c r="A18" s="15">
        <v>14</v>
      </c>
      <c r="B18" s="16">
        <v>1299</v>
      </c>
      <c r="C18" s="16">
        <v>1606</v>
      </c>
      <c r="D18" s="16">
        <v>1964</v>
      </c>
      <c r="E18" s="16">
        <v>2341</v>
      </c>
      <c r="F18" s="16">
        <v>2701</v>
      </c>
      <c r="G18" s="16">
        <v>2919</v>
      </c>
      <c r="H18" s="16">
        <v>3147</v>
      </c>
      <c r="I18" s="16">
        <v>3769</v>
      </c>
      <c r="J18" s="16">
        <v>4803</v>
      </c>
      <c r="K18" s="16">
        <v>5448</v>
      </c>
      <c r="L18" s="16">
        <v>5990</v>
      </c>
      <c r="M18" s="16">
        <v>7048</v>
      </c>
      <c r="N18" s="10"/>
      <c r="O18" s="15">
        <v>14</v>
      </c>
      <c r="P18" s="17">
        <f t="shared" si="0"/>
        <v>1563.4763999999998</v>
      </c>
      <c r="Q18" s="17">
        <f t="shared" si="1"/>
        <v>1932.9815999999998</v>
      </c>
      <c r="R18" s="17">
        <f t="shared" si="1"/>
        <v>2363.8703999999998</v>
      </c>
      <c r="S18" s="17">
        <f t="shared" si="1"/>
        <v>2817.6275999999993</v>
      </c>
      <c r="T18" s="17">
        <f t="shared" si="1"/>
        <v>3250.9235999999996</v>
      </c>
      <c r="U18" s="17">
        <f t="shared" si="1"/>
        <v>3513.308399999999</v>
      </c>
      <c r="V18" s="17">
        <f t="shared" si="1"/>
        <v>3787.7291999999993</v>
      </c>
      <c r="W18" s="17">
        <f t="shared" si="1"/>
        <v>4536.3683999999994</v>
      </c>
      <c r="X18" s="17">
        <f t="shared" si="1"/>
        <v>5780.8907999999992</v>
      </c>
      <c r="Y18" s="17">
        <f t="shared" si="1"/>
        <v>6557.2127999999984</v>
      </c>
      <c r="Z18" s="17">
        <f t="shared" si="1"/>
        <v>7209.5640000000003</v>
      </c>
      <c r="AA18" s="17">
        <f t="shared" si="1"/>
        <v>8482.9727999999996</v>
      </c>
      <c r="AC18" s="18"/>
      <c r="AD18" s="13"/>
      <c r="AE18" s="13"/>
      <c r="AF18" s="13"/>
      <c r="AG18" s="19"/>
      <c r="AH18" s="13"/>
      <c r="AI18" s="18"/>
      <c r="AJ18" s="18"/>
      <c r="AK18" s="18"/>
      <c r="AL18" s="18"/>
      <c r="AM18" s="18"/>
      <c r="AN18" s="18"/>
    </row>
    <row r="19" spans="1:40" hidden="1">
      <c r="A19" s="15">
        <v>15</v>
      </c>
      <c r="B19" s="16">
        <v>1364</v>
      </c>
      <c r="C19" s="16">
        <v>1680</v>
      </c>
      <c r="D19" s="16">
        <v>2056</v>
      </c>
      <c r="E19" s="16">
        <v>2455</v>
      </c>
      <c r="F19" s="16">
        <v>2837</v>
      </c>
      <c r="G19" s="16">
        <v>3069</v>
      </c>
      <c r="H19" s="16">
        <v>3312</v>
      </c>
      <c r="I19" s="16">
        <v>3974</v>
      </c>
      <c r="J19" s="16">
        <v>5067</v>
      </c>
      <c r="K19" s="16">
        <v>5756</v>
      </c>
      <c r="L19" s="16">
        <v>6327</v>
      </c>
      <c r="M19" s="16">
        <v>7458</v>
      </c>
      <c r="N19" s="10"/>
      <c r="O19" s="15">
        <v>15</v>
      </c>
      <c r="P19" s="17">
        <f t="shared" si="0"/>
        <v>1641.7103999999999</v>
      </c>
      <c r="Q19" s="17">
        <f t="shared" si="1"/>
        <v>2022.0479999999995</v>
      </c>
      <c r="R19" s="17">
        <f t="shared" si="1"/>
        <v>2474.6016</v>
      </c>
      <c r="S19" s="17">
        <f t="shared" si="1"/>
        <v>2954.8379999999993</v>
      </c>
      <c r="T19" s="17">
        <f t="shared" si="1"/>
        <v>3414.6131999999993</v>
      </c>
      <c r="U19" s="17">
        <f t="shared" si="1"/>
        <v>3693.8483999999999</v>
      </c>
      <c r="V19" s="17">
        <f t="shared" si="1"/>
        <v>3986.3231999999994</v>
      </c>
      <c r="W19" s="17">
        <f t="shared" si="1"/>
        <v>4783.1063999999997</v>
      </c>
      <c r="X19" s="17">
        <f t="shared" si="1"/>
        <v>6098.6411999999991</v>
      </c>
      <c r="Y19" s="17">
        <f t="shared" si="1"/>
        <v>6927.9215999999988</v>
      </c>
      <c r="Z19" s="17">
        <f t="shared" si="1"/>
        <v>7615.1771999999992</v>
      </c>
      <c r="AA19" s="17">
        <f t="shared" si="1"/>
        <v>8976.4487999999983</v>
      </c>
      <c r="AC19" s="18"/>
      <c r="AD19" s="13"/>
      <c r="AE19" s="13"/>
      <c r="AF19" s="13"/>
      <c r="AG19" s="19"/>
      <c r="AH19" s="13"/>
      <c r="AI19" s="18"/>
      <c r="AJ19" s="18"/>
      <c r="AK19" s="18"/>
      <c r="AL19" s="18"/>
      <c r="AM19" s="18"/>
      <c r="AN19" s="18"/>
    </row>
    <row r="20" spans="1:40" hidden="1">
      <c r="A20" s="15">
        <v>16</v>
      </c>
      <c r="B20" s="16">
        <v>1429</v>
      </c>
      <c r="C20" s="16">
        <v>1754</v>
      </c>
      <c r="D20" s="16">
        <v>2148</v>
      </c>
      <c r="E20" s="16">
        <v>2569</v>
      </c>
      <c r="F20" s="16">
        <v>2973</v>
      </c>
      <c r="G20" s="16">
        <v>3219</v>
      </c>
      <c r="H20" s="16">
        <v>3477</v>
      </c>
      <c r="I20" s="16">
        <v>4179</v>
      </c>
      <c r="J20" s="16">
        <v>5331</v>
      </c>
      <c r="K20" s="16">
        <v>6064</v>
      </c>
      <c r="L20" s="16">
        <v>6664</v>
      </c>
      <c r="M20" s="16">
        <v>7868</v>
      </c>
      <c r="N20" s="10"/>
      <c r="O20" s="15">
        <v>16</v>
      </c>
      <c r="P20" s="17">
        <f t="shared" si="0"/>
        <v>1719.9443999999996</v>
      </c>
      <c r="Q20" s="17">
        <f t="shared" si="1"/>
        <v>2111.1143999999999</v>
      </c>
      <c r="R20" s="17">
        <f t="shared" si="1"/>
        <v>2585.3327999999997</v>
      </c>
      <c r="S20" s="17">
        <f t="shared" si="1"/>
        <v>3092.0483999999992</v>
      </c>
      <c r="T20" s="17">
        <f t="shared" si="1"/>
        <v>3578.3027999999999</v>
      </c>
      <c r="U20" s="17">
        <f t="shared" si="1"/>
        <v>3874.3883999999994</v>
      </c>
      <c r="V20" s="17">
        <f t="shared" si="1"/>
        <v>4184.9171999999999</v>
      </c>
      <c r="W20" s="17">
        <f t="shared" si="1"/>
        <v>5029.844399999999</v>
      </c>
      <c r="X20" s="17">
        <f t="shared" si="1"/>
        <v>6416.3915999999999</v>
      </c>
      <c r="Y20" s="17">
        <f t="shared" si="1"/>
        <v>7298.6304</v>
      </c>
      <c r="Z20" s="17">
        <f t="shared" si="1"/>
        <v>8020.790399999998</v>
      </c>
      <c r="AA20" s="17">
        <f t="shared" si="1"/>
        <v>9469.9247999999989</v>
      </c>
      <c r="AC20" s="18"/>
      <c r="AD20" s="13"/>
      <c r="AE20" s="13"/>
      <c r="AF20" s="13"/>
      <c r="AG20" s="19"/>
      <c r="AH20" s="13"/>
      <c r="AI20" s="18"/>
      <c r="AJ20" s="18"/>
      <c r="AK20" s="18"/>
      <c r="AL20" s="18"/>
      <c r="AM20" s="18"/>
      <c r="AN20" s="18"/>
    </row>
    <row r="21" spans="1:40" hidden="1">
      <c r="A21" s="15">
        <v>17</v>
      </c>
      <c r="B21" s="16">
        <v>1494</v>
      </c>
      <c r="C21" s="16">
        <v>1828</v>
      </c>
      <c r="D21" s="16">
        <v>2240</v>
      </c>
      <c r="E21" s="16">
        <v>2683</v>
      </c>
      <c r="F21" s="16">
        <v>3109</v>
      </c>
      <c r="G21" s="16">
        <v>3369</v>
      </c>
      <c r="H21" s="16">
        <v>3642</v>
      </c>
      <c r="I21" s="16">
        <v>4384</v>
      </c>
      <c r="J21" s="16">
        <v>5595</v>
      </c>
      <c r="K21" s="16">
        <v>6372</v>
      </c>
      <c r="L21" s="16">
        <v>7001</v>
      </c>
      <c r="M21" s="16">
        <v>8278</v>
      </c>
      <c r="N21" s="10"/>
      <c r="O21" s="15">
        <v>17</v>
      </c>
      <c r="P21" s="17">
        <f t="shared" si="0"/>
        <v>1798.1783999999998</v>
      </c>
      <c r="Q21" s="17">
        <f t="shared" si="1"/>
        <v>2200.1807999999996</v>
      </c>
      <c r="R21" s="17">
        <f t="shared" si="1"/>
        <v>2696.0639999999999</v>
      </c>
      <c r="S21" s="17">
        <f t="shared" si="1"/>
        <v>3229.2587999999996</v>
      </c>
      <c r="T21" s="17">
        <f t="shared" si="1"/>
        <v>3741.9924000000001</v>
      </c>
      <c r="U21" s="17">
        <f t="shared" si="1"/>
        <v>4054.9283999999989</v>
      </c>
      <c r="V21" s="17">
        <f t="shared" si="1"/>
        <v>4383.511199999999</v>
      </c>
      <c r="W21" s="17">
        <f t="shared" si="1"/>
        <v>5276.5823999999993</v>
      </c>
      <c r="X21" s="17">
        <f t="shared" si="1"/>
        <v>6734.1419999999989</v>
      </c>
      <c r="Y21" s="17">
        <f t="shared" si="1"/>
        <v>7669.3392000000003</v>
      </c>
      <c r="Z21" s="17">
        <f t="shared" si="1"/>
        <v>8426.4035999999996</v>
      </c>
      <c r="AA21" s="17">
        <f t="shared" si="1"/>
        <v>9963.4007999999994</v>
      </c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1:40" hidden="1">
      <c r="A22" s="15">
        <v>18</v>
      </c>
      <c r="B22" s="16">
        <v>1559</v>
      </c>
      <c r="C22" s="16">
        <v>1902</v>
      </c>
      <c r="D22" s="16">
        <v>2332</v>
      </c>
      <c r="E22" s="16">
        <v>2797</v>
      </c>
      <c r="F22" s="16">
        <v>3245</v>
      </c>
      <c r="G22" s="16">
        <v>3519</v>
      </c>
      <c r="H22" s="16">
        <v>3807</v>
      </c>
      <c r="I22" s="16">
        <v>4589</v>
      </c>
      <c r="J22" s="16">
        <v>5859</v>
      </c>
      <c r="K22" s="16">
        <v>6680</v>
      </c>
      <c r="L22" s="16">
        <v>7338</v>
      </c>
      <c r="M22" s="16">
        <v>8688</v>
      </c>
      <c r="N22" s="10"/>
      <c r="O22" s="15">
        <v>18</v>
      </c>
      <c r="P22" s="17">
        <f t="shared" si="0"/>
        <v>1876.4123999999999</v>
      </c>
      <c r="Q22" s="17">
        <f t="shared" si="1"/>
        <v>2289.2471999999993</v>
      </c>
      <c r="R22" s="17">
        <f t="shared" si="1"/>
        <v>2806.7951999999996</v>
      </c>
      <c r="S22" s="17">
        <f t="shared" si="1"/>
        <v>3366.4691999999995</v>
      </c>
      <c r="T22" s="17">
        <f t="shared" si="1"/>
        <v>3905.6819999999998</v>
      </c>
      <c r="U22" s="17">
        <f t="shared" si="1"/>
        <v>4235.4683999999997</v>
      </c>
      <c r="V22" s="17">
        <f t="shared" si="1"/>
        <v>4582.1051999999991</v>
      </c>
      <c r="W22" s="17">
        <f t="shared" si="1"/>
        <v>5523.3203999999996</v>
      </c>
      <c r="X22" s="17">
        <f t="shared" si="1"/>
        <v>7051.8923999999988</v>
      </c>
      <c r="Y22" s="17">
        <f t="shared" si="1"/>
        <v>8040.0479999999989</v>
      </c>
      <c r="Z22" s="17">
        <f t="shared" si="1"/>
        <v>8832.0167999999994</v>
      </c>
      <c r="AA22" s="17">
        <f t="shared" si="1"/>
        <v>10456.8768</v>
      </c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spans="1:40" hidden="1">
      <c r="A23" s="15">
        <v>19</v>
      </c>
      <c r="B23" s="16">
        <v>1624</v>
      </c>
      <c r="C23" s="16">
        <v>1976</v>
      </c>
      <c r="D23" s="16">
        <v>2424</v>
      </c>
      <c r="E23" s="16">
        <v>2911</v>
      </c>
      <c r="F23" s="16">
        <v>3381</v>
      </c>
      <c r="G23" s="16">
        <v>3669</v>
      </c>
      <c r="H23" s="16">
        <v>3972</v>
      </c>
      <c r="I23" s="16">
        <v>4794</v>
      </c>
      <c r="J23" s="16">
        <v>6123</v>
      </c>
      <c r="K23" s="16">
        <v>6988</v>
      </c>
      <c r="L23" s="16">
        <v>7675</v>
      </c>
      <c r="M23" s="16">
        <v>9098</v>
      </c>
      <c r="N23" s="10"/>
      <c r="O23" s="15">
        <v>19</v>
      </c>
      <c r="P23" s="17">
        <f t="shared" si="0"/>
        <v>1954.6463999999999</v>
      </c>
      <c r="Q23" s="17">
        <f t="shared" si="1"/>
        <v>2378.3135999999995</v>
      </c>
      <c r="R23" s="17">
        <f t="shared" si="1"/>
        <v>2917.5263999999997</v>
      </c>
      <c r="S23" s="17">
        <f t="shared" si="1"/>
        <v>3503.6795999999995</v>
      </c>
      <c r="T23" s="17">
        <f t="shared" si="1"/>
        <v>4069.3715999999999</v>
      </c>
      <c r="U23" s="17">
        <f t="shared" si="1"/>
        <v>4416.0083999999997</v>
      </c>
      <c r="V23" s="17">
        <f t="shared" si="1"/>
        <v>4780.6992</v>
      </c>
      <c r="W23" s="17">
        <f t="shared" si="1"/>
        <v>5770.0583999999999</v>
      </c>
      <c r="X23" s="17">
        <f t="shared" si="1"/>
        <v>7369.6427999999996</v>
      </c>
      <c r="Y23" s="17">
        <f t="shared" si="1"/>
        <v>8410.7567999999992</v>
      </c>
      <c r="Z23" s="17">
        <f t="shared" si="1"/>
        <v>9237.6299999999992</v>
      </c>
      <c r="AA23" s="17">
        <f t="shared" si="1"/>
        <v>10950.352799999999</v>
      </c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1:40" hidden="1">
      <c r="A24" s="15">
        <v>20</v>
      </c>
      <c r="B24" s="16">
        <v>1689</v>
      </c>
      <c r="C24" s="16">
        <v>2050</v>
      </c>
      <c r="D24" s="16">
        <v>2516</v>
      </c>
      <c r="E24" s="16">
        <v>3025</v>
      </c>
      <c r="F24" s="16">
        <v>3517</v>
      </c>
      <c r="G24" s="16">
        <v>3819</v>
      </c>
      <c r="H24" s="16">
        <v>4137</v>
      </c>
      <c r="I24" s="16">
        <v>4999</v>
      </c>
      <c r="J24" s="16">
        <v>6387</v>
      </c>
      <c r="K24" s="16">
        <v>7296</v>
      </c>
      <c r="L24" s="16">
        <v>8012</v>
      </c>
      <c r="M24" s="16">
        <v>9508</v>
      </c>
      <c r="N24" s="10"/>
      <c r="O24" s="15">
        <v>20</v>
      </c>
      <c r="P24" s="17">
        <f t="shared" si="0"/>
        <v>2032.8803999999998</v>
      </c>
      <c r="Q24" s="17">
        <f t="shared" si="1"/>
        <v>2467.3799999999997</v>
      </c>
      <c r="R24" s="17">
        <f t="shared" si="1"/>
        <v>3028.2575999999995</v>
      </c>
      <c r="S24" s="17">
        <f t="shared" si="1"/>
        <v>3640.8899999999994</v>
      </c>
      <c r="T24" s="17">
        <f t="shared" si="1"/>
        <v>4233.0611999999992</v>
      </c>
      <c r="U24" s="17">
        <f t="shared" si="1"/>
        <v>4596.5483999999997</v>
      </c>
      <c r="V24" s="17">
        <f t="shared" si="1"/>
        <v>4979.2931999999992</v>
      </c>
      <c r="W24" s="17">
        <f t="shared" si="1"/>
        <v>6016.7963999999993</v>
      </c>
      <c r="X24" s="17">
        <f t="shared" si="1"/>
        <v>7687.3931999999995</v>
      </c>
      <c r="Y24" s="17">
        <f t="shared" si="1"/>
        <v>8781.4655999999977</v>
      </c>
      <c r="Z24" s="17">
        <f t="shared" si="1"/>
        <v>9643.2432000000008</v>
      </c>
      <c r="AA24" s="17">
        <f t="shared" si="1"/>
        <v>11443.828799999997</v>
      </c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spans="1:40" hidden="1">
      <c r="A25" s="15">
        <v>21</v>
      </c>
      <c r="B25" s="16">
        <v>1754</v>
      </c>
      <c r="C25" s="16">
        <v>2124</v>
      </c>
      <c r="D25" s="16">
        <v>2608</v>
      </c>
      <c r="E25" s="16">
        <v>3139</v>
      </c>
      <c r="F25" s="16">
        <v>3653</v>
      </c>
      <c r="G25" s="16">
        <v>3969</v>
      </c>
      <c r="H25" s="16">
        <v>4302</v>
      </c>
      <c r="I25" s="16">
        <v>5204</v>
      </c>
      <c r="J25" s="16">
        <v>6651</v>
      </c>
      <c r="K25" s="16">
        <v>7604</v>
      </c>
      <c r="L25" s="16">
        <v>8349</v>
      </c>
      <c r="M25" s="16">
        <v>9918</v>
      </c>
      <c r="N25" s="10"/>
      <c r="O25" s="15">
        <v>21</v>
      </c>
      <c r="P25" s="17">
        <f t="shared" si="0"/>
        <v>2111.1143999999999</v>
      </c>
      <c r="Q25" s="17">
        <f t="shared" si="1"/>
        <v>2556.4463999999994</v>
      </c>
      <c r="R25" s="17">
        <f t="shared" si="1"/>
        <v>3138.9887999999996</v>
      </c>
      <c r="S25" s="17">
        <f t="shared" si="1"/>
        <v>3778.1003999999994</v>
      </c>
      <c r="T25" s="17">
        <f t="shared" si="1"/>
        <v>4396.7507999999998</v>
      </c>
      <c r="U25" s="17">
        <f t="shared" si="1"/>
        <v>4777.0884000000005</v>
      </c>
      <c r="V25" s="17">
        <f t="shared" si="1"/>
        <v>5177.8871999999992</v>
      </c>
      <c r="W25" s="17">
        <f t="shared" si="1"/>
        <v>6263.5343999999986</v>
      </c>
      <c r="X25" s="17">
        <f t="shared" si="1"/>
        <v>8005.1435999999985</v>
      </c>
      <c r="Y25" s="17">
        <f t="shared" si="1"/>
        <v>9152.1743999999999</v>
      </c>
      <c r="Z25" s="17">
        <f t="shared" si="1"/>
        <v>10048.856399999999</v>
      </c>
      <c r="AA25" s="17">
        <f t="shared" si="1"/>
        <v>11937.304799999998</v>
      </c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1:40" hidden="1">
      <c r="A26" s="15">
        <v>22</v>
      </c>
      <c r="B26" s="16">
        <v>1819</v>
      </c>
      <c r="C26" s="16">
        <v>2198</v>
      </c>
      <c r="D26" s="16">
        <v>2700</v>
      </c>
      <c r="E26" s="16">
        <v>3253</v>
      </c>
      <c r="F26" s="16">
        <v>3789</v>
      </c>
      <c r="G26" s="16">
        <v>4119</v>
      </c>
      <c r="H26" s="16">
        <v>4467</v>
      </c>
      <c r="I26" s="16">
        <v>5409</v>
      </c>
      <c r="J26" s="16">
        <v>6915</v>
      </c>
      <c r="K26" s="16">
        <v>7912</v>
      </c>
      <c r="L26" s="16">
        <v>8686</v>
      </c>
      <c r="M26" s="16">
        <v>10328</v>
      </c>
      <c r="N26" s="10"/>
      <c r="O26" s="15">
        <v>22</v>
      </c>
      <c r="P26" s="17">
        <f t="shared" si="0"/>
        <v>2189.3484000000003</v>
      </c>
      <c r="Q26" s="17">
        <f t="shared" si="1"/>
        <v>2645.5128</v>
      </c>
      <c r="R26" s="17">
        <f t="shared" si="1"/>
        <v>3249.72</v>
      </c>
      <c r="S26" s="17">
        <f t="shared" si="1"/>
        <v>3915.3107999999997</v>
      </c>
      <c r="T26" s="17">
        <f t="shared" si="1"/>
        <v>4560.4403999999995</v>
      </c>
      <c r="U26" s="17">
        <f t="shared" si="1"/>
        <v>4957.6283999999996</v>
      </c>
      <c r="V26" s="17">
        <f t="shared" si="1"/>
        <v>5376.4811999999993</v>
      </c>
      <c r="W26" s="17">
        <f t="shared" si="1"/>
        <v>6510.2723999999989</v>
      </c>
      <c r="X26" s="17">
        <f t="shared" si="1"/>
        <v>8322.8939999999984</v>
      </c>
      <c r="Y26" s="17">
        <f t="shared" si="1"/>
        <v>9522.8832000000002</v>
      </c>
      <c r="Z26" s="17">
        <f t="shared" si="1"/>
        <v>10454.469599999999</v>
      </c>
      <c r="AA26" s="17">
        <f t="shared" si="1"/>
        <v>12430.780799999999</v>
      </c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</row>
    <row r="27" spans="1:40" hidden="1">
      <c r="A27" s="15">
        <v>23</v>
      </c>
      <c r="B27" s="16">
        <v>1884</v>
      </c>
      <c r="C27" s="16">
        <v>2272</v>
      </c>
      <c r="D27" s="16">
        <v>2792</v>
      </c>
      <c r="E27" s="16">
        <v>3367</v>
      </c>
      <c r="F27" s="16">
        <v>3925</v>
      </c>
      <c r="G27" s="16">
        <v>4269</v>
      </c>
      <c r="H27" s="16">
        <v>4632</v>
      </c>
      <c r="I27" s="16">
        <v>5614</v>
      </c>
      <c r="J27" s="16">
        <v>7179</v>
      </c>
      <c r="K27" s="16">
        <v>8220</v>
      </c>
      <c r="L27" s="16">
        <v>9023</v>
      </c>
      <c r="M27" s="16">
        <v>10738</v>
      </c>
      <c r="N27" s="10"/>
      <c r="O27" s="15">
        <v>23</v>
      </c>
      <c r="P27" s="17">
        <f t="shared" si="0"/>
        <v>2267.5823999999998</v>
      </c>
      <c r="Q27" s="17">
        <f t="shared" si="1"/>
        <v>2734.5792000000001</v>
      </c>
      <c r="R27" s="17">
        <f t="shared" si="1"/>
        <v>3360.4511999999995</v>
      </c>
      <c r="S27" s="17">
        <f t="shared" ref="S27:AA31" si="2">E27*(1+$Y$1)*(1+$AA$1)*(1-$AC$1)</f>
        <v>4052.5211999999997</v>
      </c>
      <c r="T27" s="17">
        <f t="shared" si="2"/>
        <v>4724.13</v>
      </c>
      <c r="U27" s="17">
        <f t="shared" si="2"/>
        <v>5138.1683999999996</v>
      </c>
      <c r="V27" s="17">
        <f t="shared" si="2"/>
        <v>5575.0751999999993</v>
      </c>
      <c r="W27" s="17">
        <f t="shared" si="2"/>
        <v>6757.0103999999992</v>
      </c>
      <c r="X27" s="17">
        <f t="shared" si="2"/>
        <v>8640.6443999999974</v>
      </c>
      <c r="Y27" s="17">
        <f t="shared" si="2"/>
        <v>9893.5920000000006</v>
      </c>
      <c r="Z27" s="17">
        <f t="shared" si="2"/>
        <v>10860.082799999998</v>
      </c>
      <c r="AA27" s="17">
        <f t="shared" si="2"/>
        <v>12924.256799999999</v>
      </c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1:40" hidden="1">
      <c r="A28" s="15">
        <v>24</v>
      </c>
      <c r="B28" s="16">
        <v>1949</v>
      </c>
      <c r="C28" s="16">
        <v>2346</v>
      </c>
      <c r="D28" s="16">
        <v>2884</v>
      </c>
      <c r="E28" s="16">
        <v>3481</v>
      </c>
      <c r="F28" s="16">
        <v>4061</v>
      </c>
      <c r="G28" s="16">
        <v>4419</v>
      </c>
      <c r="H28" s="16">
        <v>4797</v>
      </c>
      <c r="I28" s="16">
        <v>5819</v>
      </c>
      <c r="J28" s="16">
        <v>7443</v>
      </c>
      <c r="K28" s="16">
        <v>8528</v>
      </c>
      <c r="L28" s="16">
        <v>9360</v>
      </c>
      <c r="M28" s="16">
        <v>11148</v>
      </c>
      <c r="N28" s="10"/>
      <c r="O28" s="15">
        <v>24</v>
      </c>
      <c r="P28" s="17">
        <f t="shared" si="0"/>
        <v>2345.8163999999997</v>
      </c>
      <c r="Q28" s="17">
        <f t="shared" si="0"/>
        <v>2823.6455999999998</v>
      </c>
      <c r="R28" s="17">
        <f t="shared" si="0"/>
        <v>3471.1823999999997</v>
      </c>
      <c r="S28" s="17">
        <f t="shared" si="2"/>
        <v>4189.7315999999992</v>
      </c>
      <c r="T28" s="17">
        <f t="shared" si="2"/>
        <v>4887.8195999999989</v>
      </c>
      <c r="U28" s="17">
        <f t="shared" si="2"/>
        <v>5318.7083999999995</v>
      </c>
      <c r="V28" s="17">
        <f t="shared" si="2"/>
        <v>5773.6691999999994</v>
      </c>
      <c r="W28" s="17">
        <f t="shared" si="2"/>
        <v>7003.7483999999995</v>
      </c>
      <c r="X28" s="17">
        <f t="shared" si="2"/>
        <v>8958.3947999999982</v>
      </c>
      <c r="Y28" s="17">
        <f t="shared" si="2"/>
        <v>10264.300799999999</v>
      </c>
      <c r="Z28" s="17">
        <f t="shared" si="2"/>
        <v>11265.695999999998</v>
      </c>
      <c r="AA28" s="17">
        <f t="shared" si="2"/>
        <v>13417.7328</v>
      </c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</row>
    <row r="29" spans="1:40" hidden="1">
      <c r="A29" s="15">
        <v>25</v>
      </c>
      <c r="B29" s="16">
        <v>2014</v>
      </c>
      <c r="C29" s="16">
        <v>2420</v>
      </c>
      <c r="D29" s="16">
        <v>2976</v>
      </c>
      <c r="E29" s="16">
        <v>3595</v>
      </c>
      <c r="F29" s="16">
        <v>4197</v>
      </c>
      <c r="G29" s="16">
        <v>4569</v>
      </c>
      <c r="H29" s="16">
        <v>4962</v>
      </c>
      <c r="I29" s="16">
        <v>6024</v>
      </c>
      <c r="J29" s="16">
        <v>7707</v>
      </c>
      <c r="K29" s="16">
        <v>8836</v>
      </c>
      <c r="L29" s="16">
        <v>9697</v>
      </c>
      <c r="M29" s="16">
        <v>11558</v>
      </c>
      <c r="N29" s="10"/>
      <c r="O29" s="15">
        <v>25</v>
      </c>
      <c r="P29" s="17">
        <f t="shared" si="0"/>
        <v>2424.0504000000001</v>
      </c>
      <c r="Q29" s="17">
        <f t="shared" si="0"/>
        <v>2912.7119999999995</v>
      </c>
      <c r="R29" s="17">
        <f t="shared" si="0"/>
        <v>3581.9135999999994</v>
      </c>
      <c r="S29" s="17">
        <f t="shared" si="2"/>
        <v>4326.9419999999991</v>
      </c>
      <c r="T29" s="17">
        <f t="shared" si="2"/>
        <v>5051.5092000000004</v>
      </c>
      <c r="U29" s="17">
        <f t="shared" si="2"/>
        <v>5499.2483999999995</v>
      </c>
      <c r="V29" s="17">
        <f t="shared" si="2"/>
        <v>5972.2631999999994</v>
      </c>
      <c r="W29" s="17">
        <f t="shared" si="2"/>
        <v>7250.4863999999989</v>
      </c>
      <c r="X29" s="17">
        <f t="shared" si="2"/>
        <v>9276.145199999999</v>
      </c>
      <c r="Y29" s="17">
        <f t="shared" si="2"/>
        <v>10635.009599999999</v>
      </c>
      <c r="Z29" s="17">
        <f t="shared" si="2"/>
        <v>11671.3092</v>
      </c>
      <c r="AA29" s="17">
        <f t="shared" si="2"/>
        <v>13911.208799999997</v>
      </c>
      <c r="AC29" s="18"/>
    </row>
    <row r="30" spans="1:40" ht="24" customHeight="1">
      <c r="A30" s="20" t="s">
        <v>20</v>
      </c>
      <c r="B30" s="16">
        <v>65</v>
      </c>
      <c r="C30" s="16">
        <v>74</v>
      </c>
      <c r="D30" s="16">
        <v>92</v>
      </c>
      <c r="E30" s="16">
        <v>114</v>
      </c>
      <c r="F30" s="16">
        <v>136</v>
      </c>
      <c r="G30" s="16">
        <v>150</v>
      </c>
      <c r="H30" s="16">
        <v>165</v>
      </c>
      <c r="I30" s="16">
        <v>205</v>
      </c>
      <c r="J30" s="16">
        <v>264</v>
      </c>
      <c r="K30" s="16">
        <v>308</v>
      </c>
      <c r="L30" s="16">
        <v>337</v>
      </c>
      <c r="M30" s="16">
        <v>410</v>
      </c>
      <c r="N30" s="10"/>
      <c r="O30" s="20" t="s">
        <v>20</v>
      </c>
      <c r="P30" s="17">
        <f t="shared" si="0"/>
        <v>78.234000000000009</v>
      </c>
      <c r="Q30" s="17">
        <f t="shared" si="0"/>
        <v>89.066399999999987</v>
      </c>
      <c r="R30" s="17">
        <f t="shared" si="0"/>
        <v>110.73119999999999</v>
      </c>
      <c r="S30" s="17">
        <f t="shared" si="2"/>
        <v>137.21039999999996</v>
      </c>
      <c r="T30" s="17">
        <f t="shared" si="2"/>
        <v>163.68959999999998</v>
      </c>
      <c r="U30" s="17">
        <f t="shared" si="2"/>
        <v>180.54</v>
      </c>
      <c r="V30" s="17">
        <f t="shared" si="2"/>
        <v>198.59399999999999</v>
      </c>
      <c r="W30" s="17">
        <f t="shared" si="2"/>
        <v>246.73799999999997</v>
      </c>
      <c r="X30" s="17">
        <f t="shared" si="2"/>
        <v>317.75039999999996</v>
      </c>
      <c r="Y30" s="17">
        <f t="shared" si="2"/>
        <v>370.7088</v>
      </c>
      <c r="Z30" s="17">
        <f t="shared" si="2"/>
        <v>405.61319999999995</v>
      </c>
      <c r="AA30" s="17">
        <f t="shared" si="2"/>
        <v>493.47599999999994</v>
      </c>
    </row>
    <row r="31" spans="1:40" hidden="1">
      <c r="A31" s="21" t="s">
        <v>21</v>
      </c>
      <c r="B31" s="15">
        <v>65</v>
      </c>
      <c r="C31" s="15">
        <v>74</v>
      </c>
      <c r="D31" s="15">
        <v>92</v>
      </c>
      <c r="E31" s="15">
        <v>114</v>
      </c>
      <c r="F31" s="15">
        <v>136</v>
      </c>
      <c r="G31" s="15">
        <v>150</v>
      </c>
      <c r="H31" s="15">
        <v>165</v>
      </c>
      <c r="I31" s="15">
        <v>205</v>
      </c>
      <c r="J31" s="15">
        <v>264</v>
      </c>
      <c r="K31" s="15">
        <v>308</v>
      </c>
      <c r="L31" s="15">
        <v>337</v>
      </c>
      <c r="M31" s="15">
        <v>410</v>
      </c>
      <c r="N31" s="10"/>
      <c r="O31" s="21" t="s">
        <v>21</v>
      </c>
      <c r="P31" s="17">
        <f t="shared" si="0"/>
        <v>78.234000000000009</v>
      </c>
      <c r="Q31" s="17">
        <f t="shared" si="0"/>
        <v>89.066399999999987</v>
      </c>
      <c r="R31" s="17">
        <f t="shared" si="0"/>
        <v>110.73119999999999</v>
      </c>
      <c r="S31" s="17">
        <f t="shared" si="2"/>
        <v>137.21039999999996</v>
      </c>
      <c r="T31" s="17">
        <f t="shared" si="2"/>
        <v>163.68959999999998</v>
      </c>
      <c r="U31" s="17">
        <f t="shared" si="2"/>
        <v>180.54</v>
      </c>
      <c r="V31" s="17">
        <f t="shared" si="2"/>
        <v>198.59399999999999</v>
      </c>
      <c r="W31" s="17">
        <f t="shared" si="2"/>
        <v>246.73799999999997</v>
      </c>
      <c r="X31" s="17">
        <f t="shared" si="2"/>
        <v>317.75039999999996</v>
      </c>
      <c r="Y31" s="17">
        <f t="shared" si="2"/>
        <v>370.7088</v>
      </c>
      <c r="Z31" s="17">
        <f t="shared" si="2"/>
        <v>405.61319999999995</v>
      </c>
      <c r="AA31" s="17">
        <f t="shared" si="2"/>
        <v>493.47599999999994</v>
      </c>
    </row>
    <row r="32" spans="1:40" hidden="1">
      <c r="N32" s="10"/>
    </row>
    <row r="33" spans="1:25" hidden="1">
      <c r="A33" s="234" t="s">
        <v>22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N33" s="10"/>
      <c r="O33" s="233" t="s">
        <v>23</v>
      </c>
      <c r="P33" s="233"/>
      <c r="Q33" s="233"/>
      <c r="R33" s="233"/>
      <c r="S33" s="233"/>
      <c r="T33" s="233"/>
      <c r="U33" s="233"/>
      <c r="V33" s="233"/>
      <c r="W33" s="233"/>
      <c r="X33" s="233"/>
      <c r="Y33" s="233"/>
    </row>
    <row r="34" spans="1:25" ht="96" hidden="1">
      <c r="A34" s="22" t="s">
        <v>24</v>
      </c>
      <c r="B34" s="22" t="s">
        <v>25</v>
      </c>
      <c r="C34" s="22" t="s">
        <v>26</v>
      </c>
      <c r="D34" s="22" t="s">
        <v>27</v>
      </c>
      <c r="E34" s="22" t="s">
        <v>28</v>
      </c>
      <c r="F34" s="22" t="s">
        <v>29</v>
      </c>
      <c r="G34" s="22" t="s">
        <v>30</v>
      </c>
      <c r="H34" s="22" t="s">
        <v>31</v>
      </c>
      <c r="I34" s="22" t="s">
        <v>32</v>
      </c>
      <c r="J34" s="22" t="s">
        <v>33</v>
      </c>
      <c r="K34" s="22" t="s">
        <v>34</v>
      </c>
      <c r="N34" s="10"/>
      <c r="O34" s="22" t="s">
        <v>24</v>
      </c>
      <c r="P34" s="22" t="s">
        <v>25</v>
      </c>
      <c r="Q34" s="22" t="s">
        <v>26</v>
      </c>
      <c r="R34" s="22" t="s">
        <v>27</v>
      </c>
      <c r="S34" s="22" t="s">
        <v>28</v>
      </c>
      <c r="T34" s="22" t="s">
        <v>29</v>
      </c>
      <c r="U34" s="22" t="s">
        <v>30</v>
      </c>
      <c r="V34" s="22" t="s">
        <v>31</v>
      </c>
      <c r="W34" s="22" t="s">
        <v>32</v>
      </c>
      <c r="X34" s="22" t="s">
        <v>33</v>
      </c>
      <c r="Y34" s="22" t="s">
        <v>34</v>
      </c>
    </row>
    <row r="35" spans="1:25" ht="80" hidden="1">
      <c r="A35" s="22" t="s">
        <v>35</v>
      </c>
      <c r="B35" s="23">
        <v>1217</v>
      </c>
      <c r="C35" s="23">
        <v>1228</v>
      </c>
      <c r="D35" s="23">
        <v>1442</v>
      </c>
      <c r="E35" s="23">
        <v>1629</v>
      </c>
      <c r="F35" s="23">
        <v>2043</v>
      </c>
      <c r="G35" s="23">
        <v>2109</v>
      </c>
      <c r="H35" s="23">
        <v>2381</v>
      </c>
      <c r="I35" s="23">
        <v>2701</v>
      </c>
      <c r="J35" s="23">
        <v>3308</v>
      </c>
      <c r="K35" s="24">
        <v>4961</v>
      </c>
      <c r="N35" s="10"/>
      <c r="O35" s="22" t="s">
        <v>35</v>
      </c>
      <c r="P35" s="25">
        <f t="shared" ref="P35:Y46" si="3">B35*(1+$Y$1)*(1+$AA$1)*(1-$AC$1)</f>
        <v>1464.7811999999999</v>
      </c>
      <c r="Q35" s="25">
        <f t="shared" si="3"/>
        <v>1478.0208</v>
      </c>
      <c r="R35" s="25">
        <f t="shared" si="3"/>
        <v>1735.5911999999998</v>
      </c>
      <c r="S35" s="25">
        <f t="shared" si="3"/>
        <v>1960.6643999999997</v>
      </c>
      <c r="T35" s="25">
        <f t="shared" si="3"/>
        <v>2458.9547999999995</v>
      </c>
      <c r="U35" s="25">
        <f t="shared" si="3"/>
        <v>2538.3923999999997</v>
      </c>
      <c r="V35" s="25">
        <f t="shared" si="3"/>
        <v>2865.7715999999996</v>
      </c>
      <c r="W35" s="25">
        <f t="shared" si="3"/>
        <v>3250.9235999999996</v>
      </c>
      <c r="X35" s="25">
        <f t="shared" si="3"/>
        <v>3981.5087999999996</v>
      </c>
      <c r="Y35" s="26">
        <f t="shared" si="3"/>
        <v>5971.0595999999987</v>
      </c>
    </row>
    <row r="36" spans="1:25" ht="96" hidden="1">
      <c r="A36" s="22" t="s">
        <v>36</v>
      </c>
      <c r="B36" s="23">
        <v>26</v>
      </c>
      <c r="C36" s="23">
        <v>28</v>
      </c>
      <c r="D36" s="23">
        <v>30</v>
      </c>
      <c r="E36" s="23">
        <v>35</v>
      </c>
      <c r="F36" s="23">
        <v>37</v>
      </c>
      <c r="G36" s="23">
        <v>40</v>
      </c>
      <c r="H36" s="23">
        <v>42</v>
      </c>
      <c r="I36" s="23">
        <v>53</v>
      </c>
      <c r="J36" s="23">
        <v>68</v>
      </c>
      <c r="K36" s="24">
        <v>96</v>
      </c>
      <c r="N36" s="10"/>
      <c r="O36" s="22" t="s">
        <v>36</v>
      </c>
      <c r="P36" s="25">
        <f t="shared" si="3"/>
        <v>31.293599999999994</v>
      </c>
      <c r="Q36" s="25">
        <f t="shared" si="3"/>
        <v>33.700799999999994</v>
      </c>
      <c r="R36" s="25">
        <f t="shared" si="3"/>
        <v>36.107999999999997</v>
      </c>
      <c r="S36" s="25">
        <f t="shared" si="3"/>
        <v>42.125999999999998</v>
      </c>
      <c r="T36" s="25">
        <f t="shared" si="3"/>
        <v>44.533199999999994</v>
      </c>
      <c r="U36" s="25">
        <f t="shared" si="3"/>
        <v>48.143999999999991</v>
      </c>
      <c r="V36" s="25">
        <f t="shared" si="3"/>
        <v>50.551199999999994</v>
      </c>
      <c r="W36" s="25">
        <f t="shared" si="3"/>
        <v>63.790799999999997</v>
      </c>
      <c r="X36" s="25">
        <f t="shared" si="3"/>
        <v>81.844799999999992</v>
      </c>
      <c r="Y36" s="26">
        <f t="shared" si="3"/>
        <v>115.54560000000001</v>
      </c>
    </row>
    <row r="37" spans="1:25" ht="80" hidden="1">
      <c r="A37" s="22" t="s">
        <v>37</v>
      </c>
      <c r="B37" s="23">
        <v>1997</v>
      </c>
      <c r="C37" s="23">
        <v>2068</v>
      </c>
      <c r="D37" s="23">
        <v>2342</v>
      </c>
      <c r="E37" s="23">
        <v>2679</v>
      </c>
      <c r="F37" s="23">
        <v>3153</v>
      </c>
      <c r="G37" s="23">
        <v>3309</v>
      </c>
      <c r="H37" s="23">
        <v>3641</v>
      </c>
      <c r="I37" s="23">
        <v>4291</v>
      </c>
      <c r="J37" s="23">
        <v>5348</v>
      </c>
      <c r="K37" s="23">
        <v>7841</v>
      </c>
      <c r="N37" s="10"/>
      <c r="O37" s="22" t="s">
        <v>37</v>
      </c>
      <c r="P37" s="25">
        <f t="shared" si="3"/>
        <v>2403.5891999999999</v>
      </c>
      <c r="Q37" s="25">
        <f t="shared" si="3"/>
        <v>2489.0447999999997</v>
      </c>
      <c r="R37" s="25">
        <f t="shared" si="3"/>
        <v>2818.8312000000001</v>
      </c>
      <c r="S37" s="25">
        <f t="shared" si="3"/>
        <v>3224.4443999999994</v>
      </c>
      <c r="T37" s="25">
        <f t="shared" si="3"/>
        <v>3794.9508000000001</v>
      </c>
      <c r="U37" s="25">
        <f t="shared" si="3"/>
        <v>3982.7123999999999</v>
      </c>
      <c r="V37" s="25">
        <f t="shared" si="3"/>
        <v>4382.3076000000001</v>
      </c>
      <c r="W37" s="25">
        <f t="shared" si="3"/>
        <v>5164.6475999999993</v>
      </c>
      <c r="X37" s="25">
        <f t="shared" si="3"/>
        <v>6436.8527999999988</v>
      </c>
      <c r="Y37" s="25">
        <f t="shared" si="3"/>
        <v>9437.4275999999973</v>
      </c>
    </row>
    <row r="38" spans="1:25" ht="96" hidden="1">
      <c r="A38" s="22" t="s">
        <v>36</v>
      </c>
      <c r="B38" s="23">
        <v>22</v>
      </c>
      <c r="C38" s="23">
        <v>25</v>
      </c>
      <c r="D38" s="23">
        <v>29</v>
      </c>
      <c r="E38" s="23">
        <v>33</v>
      </c>
      <c r="F38" s="23">
        <v>36</v>
      </c>
      <c r="G38" s="23">
        <v>38</v>
      </c>
      <c r="H38" s="23">
        <v>40</v>
      </c>
      <c r="I38" s="23">
        <v>51</v>
      </c>
      <c r="J38" s="23">
        <v>65</v>
      </c>
      <c r="K38" s="24">
        <v>92</v>
      </c>
      <c r="N38" s="10"/>
      <c r="O38" s="22" t="s">
        <v>36</v>
      </c>
      <c r="P38" s="25">
        <f t="shared" si="3"/>
        <v>26.479199999999995</v>
      </c>
      <c r="Q38" s="25">
        <f t="shared" si="3"/>
        <v>30.089999999999996</v>
      </c>
      <c r="R38" s="25">
        <f t="shared" si="3"/>
        <v>34.904400000000003</v>
      </c>
      <c r="S38" s="25">
        <f t="shared" si="3"/>
        <v>39.718799999999995</v>
      </c>
      <c r="T38" s="25">
        <f t="shared" si="3"/>
        <v>43.329599999999992</v>
      </c>
      <c r="U38" s="25">
        <f t="shared" si="3"/>
        <v>45.736799999999995</v>
      </c>
      <c r="V38" s="25">
        <f t="shared" si="3"/>
        <v>48.143999999999991</v>
      </c>
      <c r="W38" s="25">
        <f t="shared" si="3"/>
        <v>61.383599999999994</v>
      </c>
      <c r="X38" s="25">
        <f t="shared" si="3"/>
        <v>78.234000000000009</v>
      </c>
      <c r="Y38" s="26">
        <f t="shared" si="3"/>
        <v>110.73119999999999</v>
      </c>
    </row>
    <row r="39" spans="1:25" ht="96" hidden="1">
      <c r="A39" s="22" t="s">
        <v>38</v>
      </c>
      <c r="B39" s="23">
        <v>3097</v>
      </c>
      <c r="C39" s="23">
        <v>3318</v>
      </c>
      <c r="D39" s="23">
        <v>3792</v>
      </c>
      <c r="E39" s="23">
        <v>4329</v>
      </c>
      <c r="F39" s="23">
        <v>4953</v>
      </c>
      <c r="G39" s="23">
        <v>5209</v>
      </c>
      <c r="H39" s="23">
        <v>5641</v>
      </c>
      <c r="I39" s="23">
        <v>6841</v>
      </c>
      <c r="J39" s="23">
        <v>8598</v>
      </c>
      <c r="K39" s="23">
        <v>12441</v>
      </c>
      <c r="N39" s="10"/>
      <c r="O39" s="22" t="s">
        <v>38</v>
      </c>
      <c r="P39" s="25">
        <f t="shared" si="3"/>
        <v>3727.549199999999</v>
      </c>
      <c r="Q39" s="25">
        <f t="shared" si="3"/>
        <v>3993.5447999999997</v>
      </c>
      <c r="R39" s="25">
        <f t="shared" si="3"/>
        <v>4564.051199999999</v>
      </c>
      <c r="S39" s="25">
        <f t="shared" si="3"/>
        <v>5210.384399999999</v>
      </c>
      <c r="T39" s="25">
        <f t="shared" si="3"/>
        <v>5961.4307999999992</v>
      </c>
      <c r="U39" s="25">
        <f t="shared" si="3"/>
        <v>6269.5523999999996</v>
      </c>
      <c r="V39" s="25">
        <f t="shared" si="3"/>
        <v>6789.507599999999</v>
      </c>
      <c r="W39" s="25">
        <f t="shared" si="3"/>
        <v>8233.8275999999987</v>
      </c>
      <c r="X39" s="25">
        <f t="shared" si="3"/>
        <v>10348.552799999998</v>
      </c>
      <c r="Y39" s="25">
        <f t="shared" si="3"/>
        <v>14973.987599999999</v>
      </c>
    </row>
    <row r="40" spans="1:25" ht="96" hidden="1">
      <c r="A40" s="22" t="s">
        <v>36</v>
      </c>
      <c r="B40" s="23">
        <v>19</v>
      </c>
      <c r="C40" s="23">
        <v>22</v>
      </c>
      <c r="D40" s="23">
        <v>29</v>
      </c>
      <c r="E40" s="23">
        <v>31</v>
      </c>
      <c r="F40" s="23">
        <v>35</v>
      </c>
      <c r="G40" s="23">
        <v>37</v>
      </c>
      <c r="H40" s="23">
        <v>38</v>
      </c>
      <c r="I40" s="23">
        <v>50</v>
      </c>
      <c r="J40" s="23">
        <v>65</v>
      </c>
      <c r="K40" s="24">
        <v>89</v>
      </c>
      <c r="N40" s="10"/>
      <c r="O40" s="22" t="s">
        <v>36</v>
      </c>
      <c r="P40" s="25">
        <f t="shared" si="3"/>
        <v>22.868399999999998</v>
      </c>
      <c r="Q40" s="25">
        <f t="shared" si="3"/>
        <v>26.479199999999995</v>
      </c>
      <c r="R40" s="25">
        <f t="shared" si="3"/>
        <v>34.904400000000003</v>
      </c>
      <c r="S40" s="25">
        <f t="shared" si="3"/>
        <v>37.311599999999991</v>
      </c>
      <c r="T40" s="25">
        <f t="shared" si="3"/>
        <v>42.125999999999998</v>
      </c>
      <c r="U40" s="25">
        <f t="shared" si="3"/>
        <v>44.533199999999994</v>
      </c>
      <c r="V40" s="25">
        <f t="shared" si="3"/>
        <v>45.736799999999995</v>
      </c>
      <c r="W40" s="25">
        <f t="shared" si="3"/>
        <v>60.179999999999993</v>
      </c>
      <c r="X40" s="25">
        <f t="shared" si="3"/>
        <v>78.234000000000009</v>
      </c>
      <c r="Y40" s="26">
        <f t="shared" si="3"/>
        <v>107.12039999999999</v>
      </c>
    </row>
    <row r="41" spans="1:25" ht="96" hidden="1">
      <c r="A41" s="22" t="s">
        <v>39</v>
      </c>
      <c r="B41" s="23">
        <v>5947</v>
      </c>
      <c r="C41" s="23">
        <v>6618</v>
      </c>
      <c r="D41" s="23">
        <v>8142</v>
      </c>
      <c r="E41" s="23">
        <v>8979</v>
      </c>
      <c r="F41" s="23">
        <v>10203</v>
      </c>
      <c r="G41" s="23">
        <v>10759</v>
      </c>
      <c r="H41" s="23">
        <v>11341</v>
      </c>
      <c r="I41" s="23">
        <v>14341</v>
      </c>
      <c r="J41" s="23">
        <v>18348</v>
      </c>
      <c r="K41" s="23">
        <v>25791</v>
      </c>
      <c r="N41" s="10"/>
      <c r="O41" s="22" t="s">
        <v>39</v>
      </c>
      <c r="P41" s="25">
        <f t="shared" si="3"/>
        <v>7157.8091999999988</v>
      </c>
      <c r="Q41" s="25">
        <f t="shared" si="3"/>
        <v>7965.4247999999998</v>
      </c>
      <c r="R41" s="25">
        <f t="shared" si="3"/>
        <v>9799.7111999999979</v>
      </c>
      <c r="S41" s="25">
        <f t="shared" si="3"/>
        <v>10807.124399999999</v>
      </c>
      <c r="T41" s="25">
        <f t="shared" si="3"/>
        <v>12280.330799999998</v>
      </c>
      <c r="U41" s="25">
        <f t="shared" si="3"/>
        <v>12949.532399999998</v>
      </c>
      <c r="V41" s="25">
        <f t="shared" si="3"/>
        <v>13650.027599999998</v>
      </c>
      <c r="W41" s="25">
        <f t="shared" si="3"/>
        <v>17260.827599999997</v>
      </c>
      <c r="X41" s="25">
        <f t="shared" si="3"/>
        <v>22083.6528</v>
      </c>
      <c r="Y41" s="25">
        <f t="shared" si="3"/>
        <v>31042.047599999998</v>
      </c>
    </row>
    <row r="42" spans="1:25" ht="96" hidden="1">
      <c r="A42" s="22" t="s">
        <v>36</v>
      </c>
      <c r="B42" s="23">
        <v>15</v>
      </c>
      <c r="C42" s="23">
        <v>17</v>
      </c>
      <c r="D42" s="23">
        <v>20</v>
      </c>
      <c r="E42" s="23">
        <v>26</v>
      </c>
      <c r="F42" s="23">
        <v>29</v>
      </c>
      <c r="G42" s="23">
        <v>31</v>
      </c>
      <c r="H42" s="23">
        <v>38</v>
      </c>
      <c r="I42" s="23">
        <v>48</v>
      </c>
      <c r="J42" s="23">
        <v>65</v>
      </c>
      <c r="K42" s="24">
        <v>84</v>
      </c>
      <c r="N42" s="10"/>
      <c r="O42" s="22" t="s">
        <v>36</v>
      </c>
      <c r="P42" s="25">
        <f t="shared" si="3"/>
        <v>18.053999999999998</v>
      </c>
      <c r="Q42" s="25">
        <f t="shared" si="3"/>
        <v>20.461199999999998</v>
      </c>
      <c r="R42" s="25">
        <f t="shared" si="3"/>
        <v>24.071999999999996</v>
      </c>
      <c r="S42" s="25">
        <f t="shared" si="3"/>
        <v>31.293599999999994</v>
      </c>
      <c r="T42" s="25">
        <f t="shared" si="3"/>
        <v>34.904400000000003</v>
      </c>
      <c r="U42" s="25">
        <f t="shared" si="3"/>
        <v>37.311599999999991</v>
      </c>
      <c r="V42" s="25">
        <f t="shared" si="3"/>
        <v>45.736799999999995</v>
      </c>
      <c r="W42" s="25">
        <f t="shared" si="3"/>
        <v>57.772800000000004</v>
      </c>
      <c r="X42" s="25">
        <f t="shared" si="3"/>
        <v>78.234000000000009</v>
      </c>
      <c r="Y42" s="26">
        <f t="shared" si="3"/>
        <v>101.10239999999999</v>
      </c>
    </row>
    <row r="43" spans="1:25" ht="96" hidden="1">
      <c r="A43" s="22" t="s">
        <v>40</v>
      </c>
      <c r="B43" s="23">
        <v>9697</v>
      </c>
      <c r="C43" s="23">
        <v>10868</v>
      </c>
      <c r="D43" s="23">
        <v>13142</v>
      </c>
      <c r="E43" s="23">
        <v>15479</v>
      </c>
      <c r="F43" s="23">
        <v>17453</v>
      </c>
      <c r="G43" s="23">
        <v>18509</v>
      </c>
      <c r="H43" s="23">
        <v>20841</v>
      </c>
      <c r="I43" s="23">
        <v>26341</v>
      </c>
      <c r="J43" s="23">
        <v>34598</v>
      </c>
      <c r="K43" s="23">
        <v>46791</v>
      </c>
      <c r="N43" s="10"/>
      <c r="O43" s="22" t="s">
        <v>40</v>
      </c>
      <c r="P43" s="25">
        <f t="shared" si="3"/>
        <v>11671.3092</v>
      </c>
      <c r="Q43" s="25">
        <f t="shared" si="3"/>
        <v>13080.7248</v>
      </c>
      <c r="R43" s="25">
        <f t="shared" si="3"/>
        <v>15817.7112</v>
      </c>
      <c r="S43" s="25">
        <f t="shared" si="3"/>
        <v>18630.524399999995</v>
      </c>
      <c r="T43" s="25">
        <f t="shared" si="3"/>
        <v>21006.430799999998</v>
      </c>
      <c r="U43" s="25">
        <f t="shared" si="3"/>
        <v>22277.432399999998</v>
      </c>
      <c r="V43" s="25">
        <f t="shared" si="3"/>
        <v>25084.227599999995</v>
      </c>
      <c r="W43" s="25">
        <f t="shared" si="3"/>
        <v>31704.027599999994</v>
      </c>
      <c r="X43" s="25">
        <f t="shared" si="3"/>
        <v>41642.152799999996</v>
      </c>
      <c r="Y43" s="25">
        <f t="shared" si="3"/>
        <v>56317.647599999997</v>
      </c>
    </row>
    <row r="44" spans="1:25" ht="96" hidden="1">
      <c r="A44" s="22" t="s">
        <v>36</v>
      </c>
      <c r="B44" s="23">
        <v>14</v>
      </c>
      <c r="C44" s="23">
        <v>16</v>
      </c>
      <c r="D44" s="23">
        <v>18</v>
      </c>
      <c r="E44" s="23">
        <v>22</v>
      </c>
      <c r="F44" s="23">
        <v>27</v>
      </c>
      <c r="G44" s="23">
        <v>28</v>
      </c>
      <c r="H44" s="23">
        <v>37</v>
      </c>
      <c r="I44" s="23">
        <v>46</v>
      </c>
      <c r="J44" s="23">
        <v>56</v>
      </c>
      <c r="K44" s="24">
        <v>80</v>
      </c>
      <c r="N44" s="10"/>
      <c r="O44" s="22" t="s">
        <v>36</v>
      </c>
      <c r="P44" s="25">
        <f t="shared" si="3"/>
        <v>16.850399999999997</v>
      </c>
      <c r="Q44" s="25">
        <f t="shared" si="3"/>
        <v>19.2576</v>
      </c>
      <c r="R44" s="25">
        <f t="shared" si="3"/>
        <v>21.664799999999996</v>
      </c>
      <c r="S44" s="25">
        <f t="shared" si="3"/>
        <v>26.479199999999995</v>
      </c>
      <c r="T44" s="25">
        <f t="shared" si="3"/>
        <v>32.497199999999999</v>
      </c>
      <c r="U44" s="25">
        <f t="shared" si="3"/>
        <v>33.700799999999994</v>
      </c>
      <c r="V44" s="25">
        <f t="shared" si="3"/>
        <v>44.533199999999994</v>
      </c>
      <c r="W44" s="25">
        <f t="shared" si="3"/>
        <v>55.365599999999993</v>
      </c>
      <c r="X44" s="25">
        <f t="shared" si="3"/>
        <v>67.401599999999988</v>
      </c>
      <c r="Y44" s="26">
        <f t="shared" si="3"/>
        <v>96.287999999999982</v>
      </c>
    </row>
    <row r="45" spans="1:25" ht="112" hidden="1">
      <c r="A45" s="22" t="s">
        <v>41</v>
      </c>
      <c r="B45" s="23">
        <v>16697</v>
      </c>
      <c r="C45" s="23">
        <v>18868</v>
      </c>
      <c r="D45" s="23">
        <v>22142</v>
      </c>
      <c r="E45" s="23">
        <v>26479</v>
      </c>
      <c r="F45" s="23">
        <v>30953</v>
      </c>
      <c r="G45" s="23">
        <v>32509</v>
      </c>
      <c r="H45" s="23">
        <v>39341</v>
      </c>
      <c r="I45" s="23">
        <v>49341</v>
      </c>
      <c r="J45" s="23">
        <v>62598</v>
      </c>
      <c r="K45" s="23">
        <v>86791</v>
      </c>
      <c r="N45" s="10"/>
      <c r="O45" s="22" t="s">
        <v>41</v>
      </c>
      <c r="P45" s="25">
        <f t="shared" si="3"/>
        <v>20096.509199999997</v>
      </c>
      <c r="Q45" s="25">
        <f t="shared" si="3"/>
        <v>22709.524799999996</v>
      </c>
      <c r="R45" s="25">
        <f t="shared" si="3"/>
        <v>26650.111199999996</v>
      </c>
      <c r="S45" s="25">
        <f t="shared" si="3"/>
        <v>31870.124399999997</v>
      </c>
      <c r="T45" s="25">
        <f t="shared" si="3"/>
        <v>37255.030799999993</v>
      </c>
      <c r="U45" s="25">
        <f t="shared" si="3"/>
        <v>39127.832399999992</v>
      </c>
      <c r="V45" s="25">
        <f t="shared" si="3"/>
        <v>47350.82759999999</v>
      </c>
      <c r="W45" s="25">
        <f t="shared" si="3"/>
        <v>59386.827599999997</v>
      </c>
      <c r="X45" s="25">
        <f t="shared" si="3"/>
        <v>75342.952799999999</v>
      </c>
      <c r="Y45" s="25">
        <f t="shared" si="3"/>
        <v>104461.64759999998</v>
      </c>
    </row>
    <row r="46" spans="1:25" ht="96" hidden="1">
      <c r="A46" s="22" t="s">
        <v>36</v>
      </c>
      <c r="B46" s="23">
        <v>14</v>
      </c>
      <c r="C46" s="23">
        <v>15</v>
      </c>
      <c r="D46" s="23">
        <v>18</v>
      </c>
      <c r="E46" s="23">
        <v>20</v>
      </c>
      <c r="F46" s="23">
        <v>26</v>
      </c>
      <c r="G46" s="23">
        <v>28</v>
      </c>
      <c r="H46" s="23">
        <v>35</v>
      </c>
      <c r="I46" s="23">
        <v>45</v>
      </c>
      <c r="J46" s="23">
        <v>55</v>
      </c>
      <c r="K46" s="24">
        <v>77</v>
      </c>
      <c r="N46" s="10"/>
      <c r="O46" s="22" t="s">
        <v>36</v>
      </c>
      <c r="P46" s="25">
        <f t="shared" si="3"/>
        <v>16.850399999999997</v>
      </c>
      <c r="Q46" s="25">
        <f t="shared" si="3"/>
        <v>18.053999999999998</v>
      </c>
      <c r="R46" s="25">
        <f t="shared" si="3"/>
        <v>21.664799999999996</v>
      </c>
      <c r="S46" s="25">
        <f t="shared" si="3"/>
        <v>24.071999999999996</v>
      </c>
      <c r="T46" s="25">
        <f t="shared" si="3"/>
        <v>31.293599999999994</v>
      </c>
      <c r="U46" s="25">
        <f t="shared" si="3"/>
        <v>33.700799999999994</v>
      </c>
      <c r="V46" s="25">
        <f t="shared" si="3"/>
        <v>42.125999999999998</v>
      </c>
      <c r="W46" s="25">
        <f t="shared" si="3"/>
        <v>54.161999999999992</v>
      </c>
      <c r="X46" s="25">
        <f t="shared" si="3"/>
        <v>66.197999999999979</v>
      </c>
      <c r="Y46" s="26">
        <f t="shared" si="3"/>
        <v>92.677199999999999</v>
      </c>
    </row>
    <row r="47" spans="1:25" hidden="1"/>
  </sheetData>
  <mergeCells count="4">
    <mergeCell ref="A2:M2"/>
    <mergeCell ref="O2:AA2"/>
    <mergeCell ref="A33:K33"/>
    <mergeCell ref="O33:Y3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2"/>
  </sheetPr>
  <dimension ref="A1:CV117"/>
  <sheetViews>
    <sheetView topLeftCell="A3" zoomScale="93" workbookViewId="0">
      <selection activeCell="AM11" sqref="AM11"/>
    </sheetView>
  </sheetViews>
  <sheetFormatPr baseColWidth="10" defaultColWidth="9.1640625" defaultRowHeight="15"/>
  <cols>
    <col min="1" max="1" width="31.5" customWidth="1"/>
    <col min="2" max="2" width="3.1640625" bestFit="1" customWidth="1"/>
    <col min="3" max="3" width="3.1640625" style="27" bestFit="1" customWidth="1"/>
    <col min="4" max="19" width="3.1640625" bestFit="1" customWidth="1"/>
    <col min="20" max="20" width="3.1640625" style="27" bestFit="1" customWidth="1"/>
    <col min="21" max="38" width="3.1640625" bestFit="1" customWidth="1"/>
    <col min="39" max="39" width="3.1640625" style="28" bestFit="1" customWidth="1"/>
    <col min="40" max="61" width="3.1640625" bestFit="1" customWidth="1"/>
    <col min="62" max="62" width="2.6640625" customWidth="1"/>
    <col min="63" max="99" width="3.1640625" bestFit="1" customWidth="1"/>
    <col min="100" max="100" width="3.1640625" customWidth="1"/>
  </cols>
  <sheetData>
    <row r="1" spans="1:100" ht="163.5" customHeight="1">
      <c r="A1" s="29" t="s">
        <v>42</v>
      </c>
      <c r="B1" s="30" t="s">
        <v>43</v>
      </c>
      <c r="C1" s="31" t="s">
        <v>44</v>
      </c>
      <c r="D1" s="30" t="s">
        <v>45</v>
      </c>
      <c r="E1" s="30" t="s">
        <v>166</v>
      </c>
      <c r="F1" s="30" t="s">
        <v>46</v>
      </c>
      <c r="G1" s="30" t="s">
        <v>47</v>
      </c>
      <c r="H1" s="30" t="s">
        <v>48</v>
      </c>
      <c r="I1" s="30" t="s">
        <v>49</v>
      </c>
      <c r="J1" s="30" t="s">
        <v>50</v>
      </c>
      <c r="K1" s="30" t="s">
        <v>152</v>
      </c>
      <c r="L1" s="30" t="s">
        <v>51</v>
      </c>
      <c r="M1" s="30" t="s">
        <v>52</v>
      </c>
      <c r="N1" s="30" t="s">
        <v>53</v>
      </c>
      <c r="O1" s="30" t="s">
        <v>54</v>
      </c>
      <c r="P1" s="30" t="s">
        <v>55</v>
      </c>
      <c r="Q1" s="30" t="s">
        <v>56</v>
      </c>
      <c r="R1" s="30" t="s">
        <v>57</v>
      </c>
      <c r="S1" s="30" t="s">
        <v>58</v>
      </c>
      <c r="T1" s="31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  <c r="AA1" s="30" t="s">
        <v>66</v>
      </c>
      <c r="AB1" s="30" t="s">
        <v>67</v>
      </c>
      <c r="AC1" s="30" t="s">
        <v>68</v>
      </c>
      <c r="AD1" s="30" t="s">
        <v>69</v>
      </c>
      <c r="AE1" s="30" t="s">
        <v>70</v>
      </c>
      <c r="AF1" s="30" t="s">
        <v>154</v>
      </c>
      <c r="AG1" s="30" t="s">
        <v>71</v>
      </c>
      <c r="AH1" s="30" t="s">
        <v>72</v>
      </c>
      <c r="AI1" s="30" t="s">
        <v>73</v>
      </c>
      <c r="AJ1" s="30" t="s">
        <v>74</v>
      </c>
      <c r="AK1" s="30" t="s">
        <v>75</v>
      </c>
      <c r="AL1" s="30" t="s">
        <v>76</v>
      </c>
      <c r="AM1" s="32" t="s">
        <v>77</v>
      </c>
      <c r="AN1" s="30" t="s">
        <v>78</v>
      </c>
      <c r="AO1" s="30" t="s">
        <v>79</v>
      </c>
      <c r="AP1" s="30" t="s">
        <v>80</v>
      </c>
      <c r="AQ1" s="30" t="s">
        <v>81</v>
      </c>
      <c r="AR1" s="30" t="s">
        <v>264</v>
      </c>
      <c r="AS1" s="30" t="s">
        <v>82</v>
      </c>
      <c r="AT1" s="30" t="s">
        <v>83</v>
      </c>
      <c r="AU1" s="30" t="s">
        <v>84</v>
      </c>
      <c r="AV1" s="30" t="s">
        <v>85</v>
      </c>
      <c r="AW1" s="30" t="s">
        <v>86</v>
      </c>
      <c r="AX1" s="30" t="s">
        <v>87</v>
      </c>
      <c r="AY1" s="30" t="s">
        <v>88</v>
      </c>
      <c r="AZ1" s="30" t="s">
        <v>89</v>
      </c>
      <c r="BA1" s="30" t="s">
        <v>90</v>
      </c>
      <c r="BB1" s="30" t="s">
        <v>91</v>
      </c>
      <c r="BC1" s="30" t="s">
        <v>92</v>
      </c>
      <c r="BD1" s="30" t="s">
        <v>93</v>
      </c>
      <c r="BE1" s="30" t="s">
        <v>94</v>
      </c>
      <c r="BF1" s="30" t="s">
        <v>95</v>
      </c>
      <c r="BG1" s="30" t="s">
        <v>96</v>
      </c>
      <c r="BH1" s="30" t="s">
        <v>97</v>
      </c>
      <c r="BI1" s="30" t="s">
        <v>98</v>
      </c>
      <c r="BJ1" s="30" t="s">
        <v>99</v>
      </c>
      <c r="BK1" s="30" t="s">
        <v>100</v>
      </c>
      <c r="BL1" s="30" t="s">
        <v>101</v>
      </c>
      <c r="BM1" s="30" t="s">
        <v>102</v>
      </c>
      <c r="BN1" s="30" t="s">
        <v>103</v>
      </c>
      <c r="BO1" s="30" t="s">
        <v>104</v>
      </c>
      <c r="BP1" s="30" t="s">
        <v>105</v>
      </c>
      <c r="BQ1" s="30" t="s">
        <v>106</v>
      </c>
      <c r="BR1" s="30" t="s">
        <v>107</v>
      </c>
      <c r="BS1" s="30" t="s">
        <v>108</v>
      </c>
      <c r="BT1" s="30" t="s">
        <v>109</v>
      </c>
      <c r="BU1" s="30" t="s">
        <v>110</v>
      </c>
      <c r="BV1" s="30" t="s">
        <v>111</v>
      </c>
      <c r="BW1" s="30" t="s">
        <v>112</v>
      </c>
      <c r="BX1" s="30" t="s">
        <v>113</v>
      </c>
      <c r="BY1" s="30" t="s">
        <v>114</v>
      </c>
      <c r="BZ1" s="30" t="s">
        <v>115</v>
      </c>
      <c r="CA1" s="30" t="s">
        <v>116</v>
      </c>
      <c r="CB1" s="30" t="s">
        <v>117</v>
      </c>
      <c r="CC1" s="30" t="s">
        <v>118</v>
      </c>
      <c r="CD1" s="30" t="s">
        <v>119</v>
      </c>
      <c r="CE1" s="30" t="s">
        <v>120</v>
      </c>
      <c r="CF1" s="30" t="s">
        <v>121</v>
      </c>
      <c r="CG1" s="30" t="s">
        <v>122</v>
      </c>
      <c r="CH1" s="30" t="s">
        <v>123</v>
      </c>
      <c r="CI1" s="30" t="s">
        <v>124</v>
      </c>
      <c r="CJ1" s="30" t="s">
        <v>125</v>
      </c>
      <c r="CK1" s="30" t="s">
        <v>126</v>
      </c>
      <c r="CL1" s="30" t="s">
        <v>127</v>
      </c>
      <c r="CM1" s="30" t="s">
        <v>128</v>
      </c>
      <c r="CN1" s="30" t="s">
        <v>129</v>
      </c>
      <c r="CO1" s="30" t="s">
        <v>130</v>
      </c>
      <c r="CP1" s="30" t="s">
        <v>131</v>
      </c>
      <c r="CQ1" s="30" t="s">
        <v>132</v>
      </c>
      <c r="CR1" s="30" t="s">
        <v>133</v>
      </c>
      <c r="CS1" s="30" t="s">
        <v>134</v>
      </c>
      <c r="CT1" s="30" t="s">
        <v>135</v>
      </c>
      <c r="CU1" s="30" t="s">
        <v>136</v>
      </c>
      <c r="CV1" s="30" t="s">
        <v>137</v>
      </c>
    </row>
    <row r="2" spans="1:100" ht="16">
      <c r="A2" s="33" t="s">
        <v>43</v>
      </c>
      <c r="B2" s="34"/>
      <c r="C2" s="35"/>
      <c r="D2" s="36">
        <v>4</v>
      </c>
      <c r="E2" s="36">
        <v>11</v>
      </c>
      <c r="F2" s="36">
        <v>1</v>
      </c>
      <c r="G2" s="36">
        <v>2</v>
      </c>
      <c r="H2" s="36">
        <v>3</v>
      </c>
      <c r="I2" s="36">
        <v>0</v>
      </c>
      <c r="J2" s="36">
        <v>7</v>
      </c>
      <c r="K2" s="36">
        <v>6</v>
      </c>
      <c r="L2" s="36">
        <v>5</v>
      </c>
      <c r="M2" s="36">
        <v>0</v>
      </c>
      <c r="N2" s="36">
        <v>1</v>
      </c>
      <c r="O2" s="36">
        <v>5</v>
      </c>
      <c r="P2" s="36">
        <v>3</v>
      </c>
      <c r="Q2" s="36">
        <v>0</v>
      </c>
      <c r="R2" s="36">
        <v>1</v>
      </c>
      <c r="S2" s="36">
        <v>0</v>
      </c>
      <c r="T2" s="36">
        <v>0</v>
      </c>
      <c r="U2" s="9">
        <v>8</v>
      </c>
      <c r="V2" s="36">
        <v>3</v>
      </c>
      <c r="W2" s="36">
        <v>1</v>
      </c>
      <c r="X2" s="36">
        <v>0</v>
      </c>
      <c r="Y2" s="37">
        <v>1</v>
      </c>
      <c r="Z2" s="36">
        <v>3</v>
      </c>
      <c r="AA2" s="37">
        <v>2</v>
      </c>
      <c r="AB2" s="36">
        <v>0</v>
      </c>
      <c r="AC2" s="36">
        <v>3</v>
      </c>
      <c r="AD2" s="36">
        <v>0</v>
      </c>
      <c r="AE2" s="36">
        <v>2</v>
      </c>
      <c r="AF2" s="36">
        <v>0</v>
      </c>
      <c r="AG2" s="36">
        <v>0</v>
      </c>
      <c r="AH2" s="36">
        <v>0</v>
      </c>
      <c r="AI2" s="36">
        <v>3</v>
      </c>
      <c r="AJ2" s="36">
        <v>1</v>
      </c>
      <c r="AK2" s="36">
        <v>0</v>
      </c>
      <c r="AL2" s="9">
        <v>7</v>
      </c>
      <c r="AM2" s="38">
        <v>0</v>
      </c>
      <c r="AN2" s="36">
        <v>11</v>
      </c>
      <c r="AO2" s="36">
        <v>1</v>
      </c>
      <c r="AP2" s="36">
        <v>3</v>
      </c>
      <c r="AQ2" s="36">
        <v>3</v>
      </c>
      <c r="AR2" s="36">
        <v>11</v>
      </c>
      <c r="AS2" s="36">
        <v>2</v>
      </c>
      <c r="AT2" s="36">
        <v>1</v>
      </c>
      <c r="AU2" s="37">
        <v>9</v>
      </c>
      <c r="AV2" s="36">
        <v>4</v>
      </c>
      <c r="AW2" s="36">
        <v>3</v>
      </c>
      <c r="AX2" s="37">
        <v>9</v>
      </c>
      <c r="AY2" s="37">
        <v>4</v>
      </c>
      <c r="AZ2" s="36">
        <v>0</v>
      </c>
      <c r="BA2" s="36">
        <v>3</v>
      </c>
      <c r="BB2" s="36">
        <v>1</v>
      </c>
      <c r="BC2" s="36">
        <v>2</v>
      </c>
      <c r="BD2" s="37">
        <v>9</v>
      </c>
      <c r="BE2" s="9">
        <v>11</v>
      </c>
      <c r="BF2" s="37">
        <v>9</v>
      </c>
      <c r="BG2" s="36">
        <v>2</v>
      </c>
      <c r="BH2" s="36">
        <v>0</v>
      </c>
      <c r="BI2" s="36">
        <v>1</v>
      </c>
      <c r="BJ2" s="36">
        <v>0</v>
      </c>
      <c r="BK2" s="36">
        <v>1</v>
      </c>
      <c r="BL2" s="36">
        <v>1</v>
      </c>
      <c r="BM2" s="36">
        <v>8</v>
      </c>
      <c r="BN2" s="36">
        <v>1</v>
      </c>
      <c r="BO2" s="36">
        <v>2</v>
      </c>
      <c r="BP2" s="36">
        <v>1</v>
      </c>
      <c r="BQ2" s="36">
        <v>0</v>
      </c>
      <c r="BR2" s="37">
        <v>11</v>
      </c>
      <c r="BS2" s="36">
        <v>0</v>
      </c>
      <c r="BT2" s="36">
        <v>1</v>
      </c>
      <c r="BU2" s="36">
        <v>1</v>
      </c>
      <c r="BV2" s="9">
        <v>4</v>
      </c>
      <c r="BW2" s="36">
        <v>0</v>
      </c>
      <c r="BX2" s="36">
        <v>1</v>
      </c>
      <c r="BY2" s="36">
        <v>1</v>
      </c>
      <c r="BZ2" s="36">
        <v>4</v>
      </c>
      <c r="CA2" s="37">
        <v>2</v>
      </c>
      <c r="CB2" s="36">
        <v>0</v>
      </c>
      <c r="CC2" s="36">
        <v>0</v>
      </c>
      <c r="CD2" s="36">
        <v>0</v>
      </c>
      <c r="CE2" s="36">
        <v>2</v>
      </c>
      <c r="CF2" s="36">
        <v>0</v>
      </c>
      <c r="CG2" s="36">
        <v>3</v>
      </c>
      <c r="CH2" s="36">
        <v>4</v>
      </c>
      <c r="CI2" s="36">
        <v>0</v>
      </c>
      <c r="CJ2" s="36">
        <v>0</v>
      </c>
      <c r="CK2" s="9">
        <v>7</v>
      </c>
      <c r="CL2" s="36">
        <v>5</v>
      </c>
      <c r="CM2" s="37">
        <v>4</v>
      </c>
      <c r="CN2" s="36">
        <v>0</v>
      </c>
      <c r="CO2" s="36">
        <v>1</v>
      </c>
      <c r="CP2" s="36">
        <v>1</v>
      </c>
      <c r="CQ2" s="36">
        <v>2</v>
      </c>
      <c r="CR2" s="36">
        <v>5</v>
      </c>
      <c r="CS2" s="9">
        <v>6</v>
      </c>
      <c r="CT2" s="36">
        <v>7</v>
      </c>
      <c r="CU2" s="36">
        <v>7</v>
      </c>
      <c r="CV2" s="36">
        <v>0</v>
      </c>
    </row>
    <row r="3" spans="1:100" ht="16">
      <c r="A3" s="33" t="s">
        <v>44</v>
      </c>
      <c r="B3" s="39"/>
      <c r="C3" s="35"/>
      <c r="D3" s="36">
        <v>4</v>
      </c>
      <c r="E3" s="36">
        <v>11</v>
      </c>
      <c r="F3" s="36">
        <v>1</v>
      </c>
      <c r="G3" s="36">
        <v>2</v>
      </c>
      <c r="H3" s="36">
        <v>3</v>
      </c>
      <c r="I3" s="36">
        <v>1</v>
      </c>
      <c r="J3" s="36">
        <v>8</v>
      </c>
      <c r="K3" s="36">
        <v>6</v>
      </c>
      <c r="L3" s="36">
        <v>5</v>
      </c>
      <c r="M3" s="36">
        <v>0</v>
      </c>
      <c r="N3" s="36">
        <v>0</v>
      </c>
      <c r="O3" s="36">
        <v>5</v>
      </c>
      <c r="P3" s="36">
        <v>4</v>
      </c>
      <c r="Q3" s="36">
        <v>1</v>
      </c>
      <c r="R3" s="36">
        <v>2</v>
      </c>
      <c r="S3" s="36">
        <v>1</v>
      </c>
      <c r="T3" s="36">
        <v>1</v>
      </c>
      <c r="U3" s="37">
        <v>8</v>
      </c>
      <c r="V3" s="36">
        <v>4</v>
      </c>
      <c r="W3" s="36">
        <v>1</v>
      </c>
      <c r="X3" s="36">
        <v>1</v>
      </c>
      <c r="Y3" s="37">
        <v>2</v>
      </c>
      <c r="Z3" s="36">
        <v>5</v>
      </c>
      <c r="AA3" s="37">
        <v>2</v>
      </c>
      <c r="AB3" s="36">
        <v>1</v>
      </c>
      <c r="AC3" s="36">
        <v>2</v>
      </c>
      <c r="AD3" s="36">
        <v>1</v>
      </c>
      <c r="AE3" s="36">
        <v>3</v>
      </c>
      <c r="AF3" s="36">
        <v>1</v>
      </c>
      <c r="AG3" s="36">
        <v>1</v>
      </c>
      <c r="AH3" s="36">
        <v>1</v>
      </c>
      <c r="AI3" s="36">
        <v>4</v>
      </c>
      <c r="AJ3" s="36">
        <v>1</v>
      </c>
      <c r="AK3" s="36">
        <v>1</v>
      </c>
      <c r="AL3" s="36">
        <v>9</v>
      </c>
      <c r="AM3" s="38">
        <v>0</v>
      </c>
      <c r="AN3" s="36">
        <v>11</v>
      </c>
      <c r="AO3" s="36">
        <v>3</v>
      </c>
      <c r="AP3" s="36">
        <v>4</v>
      </c>
      <c r="AQ3" s="36">
        <v>4</v>
      </c>
      <c r="AR3" s="36">
        <v>11</v>
      </c>
      <c r="AS3" s="36">
        <v>2</v>
      </c>
      <c r="AT3" s="36">
        <v>2</v>
      </c>
      <c r="AU3" s="37">
        <v>9</v>
      </c>
      <c r="AV3" s="36">
        <v>5</v>
      </c>
      <c r="AW3" s="36">
        <v>4</v>
      </c>
      <c r="AX3" s="37">
        <v>9</v>
      </c>
      <c r="AY3" s="37">
        <v>5</v>
      </c>
      <c r="AZ3" s="36">
        <v>1</v>
      </c>
      <c r="BA3" s="36">
        <v>3</v>
      </c>
      <c r="BB3" s="36">
        <v>2</v>
      </c>
      <c r="BC3" s="36">
        <v>3</v>
      </c>
      <c r="BD3" s="37">
        <v>9</v>
      </c>
      <c r="BE3" s="37">
        <v>11</v>
      </c>
      <c r="BF3" s="37">
        <v>9</v>
      </c>
      <c r="BG3" s="36">
        <v>3</v>
      </c>
      <c r="BH3" s="36">
        <v>0</v>
      </c>
      <c r="BI3" s="36">
        <v>2</v>
      </c>
      <c r="BJ3" s="36">
        <v>1</v>
      </c>
      <c r="BK3" s="36">
        <v>2</v>
      </c>
      <c r="BL3" s="36">
        <v>0</v>
      </c>
      <c r="BM3" s="36">
        <v>7</v>
      </c>
      <c r="BN3" s="36">
        <v>0</v>
      </c>
      <c r="BO3" s="36">
        <v>2</v>
      </c>
      <c r="BP3" s="36">
        <v>1</v>
      </c>
      <c r="BQ3" s="36">
        <v>1</v>
      </c>
      <c r="BR3" s="37">
        <v>11</v>
      </c>
      <c r="BS3" s="36">
        <v>1</v>
      </c>
      <c r="BT3" s="36">
        <v>1</v>
      </c>
      <c r="BU3" s="36">
        <v>1</v>
      </c>
      <c r="BV3" s="36">
        <v>6</v>
      </c>
      <c r="BW3" s="36">
        <v>1</v>
      </c>
      <c r="BX3" s="36">
        <v>2</v>
      </c>
      <c r="BY3" s="36">
        <v>2</v>
      </c>
      <c r="BZ3" s="36">
        <v>5</v>
      </c>
      <c r="CA3" s="37">
        <v>2</v>
      </c>
      <c r="CB3" s="36">
        <v>0</v>
      </c>
      <c r="CC3" s="36">
        <v>1</v>
      </c>
      <c r="CD3" s="36">
        <v>1</v>
      </c>
      <c r="CE3" s="36">
        <v>3</v>
      </c>
      <c r="CF3" s="36">
        <v>0</v>
      </c>
      <c r="CG3" s="36">
        <v>2</v>
      </c>
      <c r="CH3" s="36">
        <v>5</v>
      </c>
      <c r="CI3" s="36">
        <v>1</v>
      </c>
      <c r="CJ3" s="36">
        <v>1</v>
      </c>
      <c r="CK3" s="37">
        <v>7</v>
      </c>
      <c r="CL3" s="36">
        <v>5</v>
      </c>
      <c r="CM3" s="37">
        <v>5</v>
      </c>
      <c r="CN3" s="36">
        <v>1</v>
      </c>
      <c r="CO3" s="36">
        <v>2</v>
      </c>
      <c r="CP3" s="36">
        <v>1</v>
      </c>
      <c r="CQ3" s="36">
        <v>2</v>
      </c>
      <c r="CR3" s="36">
        <v>5</v>
      </c>
      <c r="CS3" s="37">
        <v>6</v>
      </c>
      <c r="CT3" s="36">
        <v>7</v>
      </c>
      <c r="CU3" s="36">
        <v>8</v>
      </c>
      <c r="CV3" s="36">
        <v>1</v>
      </c>
    </row>
    <row r="4" spans="1:100" ht="16">
      <c r="A4" s="33" t="s">
        <v>45</v>
      </c>
      <c r="B4" s="9">
        <v>7</v>
      </c>
      <c r="C4" s="36">
        <v>7</v>
      </c>
      <c r="D4" s="40"/>
      <c r="E4" s="36">
        <v>11</v>
      </c>
      <c r="F4" s="36">
        <v>7</v>
      </c>
      <c r="G4" s="36">
        <v>7</v>
      </c>
      <c r="H4" s="36">
        <v>4</v>
      </c>
      <c r="I4" s="36">
        <v>7</v>
      </c>
      <c r="J4" s="36">
        <v>10</v>
      </c>
      <c r="K4" s="36">
        <v>8</v>
      </c>
      <c r="L4" s="36">
        <v>7</v>
      </c>
      <c r="M4" s="36">
        <v>7</v>
      </c>
      <c r="N4" s="36">
        <v>7</v>
      </c>
      <c r="O4" s="36">
        <v>8</v>
      </c>
      <c r="P4" s="36">
        <v>8</v>
      </c>
      <c r="Q4" s="36">
        <v>7</v>
      </c>
      <c r="R4" s="36">
        <v>7</v>
      </c>
      <c r="S4" s="36">
        <v>7</v>
      </c>
      <c r="T4" s="36">
        <v>7</v>
      </c>
      <c r="U4" s="36">
        <v>7</v>
      </c>
      <c r="V4" s="36">
        <v>7</v>
      </c>
      <c r="W4" s="36">
        <v>7</v>
      </c>
      <c r="X4" s="36">
        <v>7</v>
      </c>
      <c r="Y4" s="37">
        <v>8</v>
      </c>
      <c r="Z4" s="36">
        <v>7</v>
      </c>
      <c r="AA4" s="37">
        <v>8</v>
      </c>
      <c r="AB4" s="36">
        <v>7</v>
      </c>
      <c r="AC4" s="36">
        <v>7</v>
      </c>
      <c r="AD4" s="36">
        <v>7</v>
      </c>
      <c r="AE4" s="36">
        <v>4</v>
      </c>
      <c r="AF4" s="37">
        <v>7</v>
      </c>
      <c r="AG4" s="36">
        <v>7</v>
      </c>
      <c r="AH4" s="36">
        <v>7</v>
      </c>
      <c r="AI4" s="36">
        <v>1</v>
      </c>
      <c r="AJ4" s="36">
        <v>7</v>
      </c>
      <c r="AK4" s="36">
        <v>7</v>
      </c>
      <c r="AL4" s="36">
        <v>4</v>
      </c>
      <c r="AM4" s="38">
        <v>7</v>
      </c>
      <c r="AN4" s="36">
        <v>11</v>
      </c>
      <c r="AO4" s="36">
        <v>8</v>
      </c>
      <c r="AP4" s="36">
        <v>8</v>
      </c>
      <c r="AQ4" s="36">
        <v>8</v>
      </c>
      <c r="AR4" s="36">
        <v>11</v>
      </c>
      <c r="AS4" s="36">
        <v>8</v>
      </c>
      <c r="AT4" s="37">
        <v>8</v>
      </c>
      <c r="AU4" s="37">
        <v>11</v>
      </c>
      <c r="AV4" s="36">
        <v>8</v>
      </c>
      <c r="AW4" s="36">
        <v>8</v>
      </c>
      <c r="AX4" s="37">
        <v>11</v>
      </c>
      <c r="AY4" s="37">
        <v>9</v>
      </c>
      <c r="AZ4" s="36">
        <v>7</v>
      </c>
      <c r="BA4" s="36">
        <v>4</v>
      </c>
      <c r="BB4" s="36">
        <v>8</v>
      </c>
      <c r="BC4" s="36">
        <v>3</v>
      </c>
      <c r="BD4" s="37">
        <v>11</v>
      </c>
      <c r="BE4" s="36">
        <v>11</v>
      </c>
      <c r="BF4" s="37">
        <v>11</v>
      </c>
      <c r="BG4" s="36">
        <v>4</v>
      </c>
      <c r="BH4" s="36">
        <v>7</v>
      </c>
      <c r="BI4" s="36">
        <v>8</v>
      </c>
      <c r="BJ4" s="36">
        <v>7</v>
      </c>
      <c r="BK4" s="36">
        <v>8</v>
      </c>
      <c r="BL4" s="36">
        <v>8</v>
      </c>
      <c r="BM4" s="36">
        <v>10</v>
      </c>
      <c r="BN4" s="36">
        <v>8</v>
      </c>
      <c r="BO4" s="36">
        <v>7</v>
      </c>
      <c r="BP4" s="36">
        <v>7</v>
      </c>
      <c r="BQ4" s="36">
        <v>8</v>
      </c>
      <c r="BR4" s="37">
        <v>11</v>
      </c>
      <c r="BS4" s="37">
        <v>8</v>
      </c>
      <c r="BT4" s="37">
        <v>8</v>
      </c>
      <c r="BU4" s="37">
        <v>7</v>
      </c>
      <c r="BV4" s="36">
        <v>8</v>
      </c>
      <c r="BW4" s="36">
        <v>7</v>
      </c>
      <c r="BX4" s="36">
        <v>8</v>
      </c>
      <c r="BY4" s="36">
        <v>7</v>
      </c>
      <c r="BZ4" s="36">
        <v>9</v>
      </c>
      <c r="CA4" s="36">
        <v>8</v>
      </c>
      <c r="CB4" s="36">
        <v>7</v>
      </c>
      <c r="CC4" s="36">
        <v>7</v>
      </c>
      <c r="CD4" s="37">
        <v>8</v>
      </c>
      <c r="CE4" s="36">
        <v>4</v>
      </c>
      <c r="CF4" s="36">
        <v>7</v>
      </c>
      <c r="CG4" s="36">
        <v>8</v>
      </c>
      <c r="CH4" s="36">
        <v>8</v>
      </c>
      <c r="CI4" s="37">
        <v>7</v>
      </c>
      <c r="CJ4" s="37">
        <v>8</v>
      </c>
      <c r="CK4" s="36">
        <v>9</v>
      </c>
      <c r="CL4" s="36">
        <v>8</v>
      </c>
      <c r="CM4" s="37">
        <v>9</v>
      </c>
      <c r="CN4" s="37">
        <v>8</v>
      </c>
      <c r="CO4" s="36">
        <v>6</v>
      </c>
      <c r="CP4" s="36">
        <v>8</v>
      </c>
      <c r="CQ4" s="36">
        <v>8</v>
      </c>
      <c r="CR4" s="36">
        <v>7</v>
      </c>
      <c r="CS4" s="36">
        <v>9</v>
      </c>
      <c r="CT4" s="36">
        <v>10</v>
      </c>
      <c r="CU4" s="36">
        <v>10</v>
      </c>
      <c r="CV4" s="36">
        <v>7</v>
      </c>
    </row>
    <row r="5" spans="1:100" ht="16">
      <c r="A5" s="33" t="s">
        <v>166</v>
      </c>
      <c r="B5" s="9">
        <v>11</v>
      </c>
      <c r="C5" s="36">
        <v>11</v>
      </c>
      <c r="D5" s="36">
        <v>11</v>
      </c>
      <c r="E5" s="34"/>
      <c r="F5" s="37">
        <v>11</v>
      </c>
      <c r="G5" s="36">
        <v>11</v>
      </c>
      <c r="H5" s="36">
        <v>11</v>
      </c>
      <c r="I5" s="36">
        <v>11</v>
      </c>
      <c r="J5" s="36">
        <v>11</v>
      </c>
      <c r="K5" s="36">
        <v>11</v>
      </c>
      <c r="L5" s="36">
        <v>11</v>
      </c>
      <c r="M5" s="36">
        <v>11</v>
      </c>
      <c r="N5" s="37">
        <v>11</v>
      </c>
      <c r="O5" s="36">
        <v>11</v>
      </c>
      <c r="P5" s="36">
        <v>11</v>
      </c>
      <c r="Q5" s="36">
        <v>11</v>
      </c>
      <c r="R5" s="36">
        <v>11</v>
      </c>
      <c r="S5" s="37">
        <v>11</v>
      </c>
      <c r="T5" s="36">
        <v>11</v>
      </c>
      <c r="U5" s="36">
        <v>11</v>
      </c>
      <c r="V5" s="36">
        <v>11</v>
      </c>
      <c r="W5" s="36">
        <v>11</v>
      </c>
      <c r="X5" s="36">
        <v>11</v>
      </c>
      <c r="Y5" s="37">
        <v>11</v>
      </c>
      <c r="Z5" s="36">
        <v>11</v>
      </c>
      <c r="AA5" s="37">
        <v>11</v>
      </c>
      <c r="AB5" s="36">
        <v>11</v>
      </c>
      <c r="AC5" s="37">
        <v>11</v>
      </c>
      <c r="AD5" s="36">
        <v>11</v>
      </c>
      <c r="AE5" s="36">
        <v>11</v>
      </c>
      <c r="AF5" s="36">
        <v>11</v>
      </c>
      <c r="AG5" s="36">
        <v>11</v>
      </c>
      <c r="AH5" s="36">
        <v>11</v>
      </c>
      <c r="AI5" s="36">
        <v>11</v>
      </c>
      <c r="AJ5" s="36">
        <v>11</v>
      </c>
      <c r="AK5" s="36">
        <v>11</v>
      </c>
      <c r="AL5" s="36">
        <v>11</v>
      </c>
      <c r="AM5" s="38">
        <v>11</v>
      </c>
      <c r="AN5" s="36">
        <v>11</v>
      </c>
      <c r="AO5" s="36">
        <v>11</v>
      </c>
      <c r="AP5" s="36">
        <v>11</v>
      </c>
      <c r="AQ5" s="36">
        <v>11</v>
      </c>
      <c r="AR5" s="36">
        <v>11</v>
      </c>
      <c r="AS5" s="37">
        <v>11</v>
      </c>
      <c r="AT5" s="36">
        <v>11</v>
      </c>
      <c r="AU5" s="37">
        <v>11</v>
      </c>
      <c r="AV5" s="36">
        <v>11</v>
      </c>
      <c r="AW5" s="36">
        <v>11</v>
      </c>
      <c r="AX5" s="37">
        <v>11</v>
      </c>
      <c r="AY5" s="37">
        <v>11</v>
      </c>
      <c r="AZ5" s="36">
        <v>11</v>
      </c>
      <c r="BA5" s="36">
        <v>11</v>
      </c>
      <c r="BB5" s="36">
        <v>11</v>
      </c>
      <c r="BC5" s="36">
        <v>11</v>
      </c>
      <c r="BD5" s="37">
        <v>11</v>
      </c>
      <c r="BE5" s="36">
        <v>11</v>
      </c>
      <c r="BF5" s="37">
        <v>11</v>
      </c>
      <c r="BG5" s="36">
        <v>11</v>
      </c>
      <c r="BH5" s="36">
        <v>11</v>
      </c>
      <c r="BI5" s="36">
        <v>11</v>
      </c>
      <c r="BJ5" s="36">
        <v>11</v>
      </c>
      <c r="BK5" s="36">
        <v>11</v>
      </c>
      <c r="BL5" s="37">
        <v>11</v>
      </c>
      <c r="BM5" s="36">
        <v>11</v>
      </c>
      <c r="BN5" s="37">
        <v>11</v>
      </c>
      <c r="BO5" s="36">
        <v>11</v>
      </c>
      <c r="BP5" s="36">
        <v>11</v>
      </c>
      <c r="BQ5" s="36">
        <v>11</v>
      </c>
      <c r="BR5" s="37">
        <v>11</v>
      </c>
      <c r="BS5" s="36">
        <v>11</v>
      </c>
      <c r="BT5" s="36">
        <v>11</v>
      </c>
      <c r="BU5" s="36">
        <v>11</v>
      </c>
      <c r="BV5" s="36">
        <v>11</v>
      </c>
      <c r="BW5" s="36">
        <v>11</v>
      </c>
      <c r="BX5" s="36">
        <v>11</v>
      </c>
      <c r="BY5" s="36">
        <v>11</v>
      </c>
      <c r="BZ5" s="36">
        <v>11</v>
      </c>
      <c r="CA5" s="37">
        <v>11</v>
      </c>
      <c r="CB5" s="36">
        <v>11</v>
      </c>
      <c r="CC5" s="36">
        <v>11</v>
      </c>
      <c r="CD5" s="36">
        <v>11</v>
      </c>
      <c r="CE5" s="36">
        <v>11</v>
      </c>
      <c r="CF5" s="36">
        <v>11</v>
      </c>
      <c r="CG5" s="36">
        <v>11</v>
      </c>
      <c r="CH5" s="36">
        <v>11</v>
      </c>
      <c r="CI5" s="36">
        <v>11</v>
      </c>
      <c r="CJ5" s="36">
        <v>11</v>
      </c>
      <c r="CK5" s="36">
        <v>11</v>
      </c>
      <c r="CL5" s="36">
        <v>11</v>
      </c>
      <c r="CM5" s="37">
        <v>11</v>
      </c>
      <c r="CN5" s="36">
        <v>11</v>
      </c>
      <c r="CO5" s="36">
        <v>11</v>
      </c>
      <c r="CP5" s="37">
        <v>11</v>
      </c>
      <c r="CQ5" s="36">
        <v>11</v>
      </c>
      <c r="CR5" s="36">
        <v>11</v>
      </c>
      <c r="CS5" s="36">
        <v>11</v>
      </c>
      <c r="CT5" s="36">
        <v>11</v>
      </c>
      <c r="CU5" s="36">
        <v>11</v>
      </c>
      <c r="CV5" s="36">
        <v>11</v>
      </c>
    </row>
    <row r="6" spans="1:100" ht="16">
      <c r="A6" s="33" t="s">
        <v>46</v>
      </c>
      <c r="B6" s="9">
        <v>5</v>
      </c>
      <c r="C6" s="36">
        <v>4</v>
      </c>
      <c r="D6" s="36">
        <v>8</v>
      </c>
      <c r="E6" s="36">
        <v>11</v>
      </c>
      <c r="F6" s="41"/>
      <c r="G6" s="36">
        <v>6</v>
      </c>
      <c r="H6" s="36">
        <v>8</v>
      </c>
      <c r="I6" s="36">
        <v>5</v>
      </c>
      <c r="J6" s="36">
        <v>10</v>
      </c>
      <c r="K6" s="36">
        <v>8</v>
      </c>
      <c r="L6" s="36">
        <v>9</v>
      </c>
      <c r="M6" s="36">
        <v>5</v>
      </c>
      <c r="N6" s="37">
        <v>4</v>
      </c>
      <c r="O6" s="36">
        <v>9</v>
      </c>
      <c r="P6" s="36">
        <v>7</v>
      </c>
      <c r="Q6" s="36">
        <v>5</v>
      </c>
      <c r="R6" s="36">
        <v>5</v>
      </c>
      <c r="S6" s="37">
        <v>4</v>
      </c>
      <c r="T6" s="36">
        <v>5</v>
      </c>
      <c r="U6" s="36">
        <v>9</v>
      </c>
      <c r="V6" s="36">
        <v>6</v>
      </c>
      <c r="W6" s="36">
        <v>5</v>
      </c>
      <c r="X6" s="36">
        <v>5</v>
      </c>
      <c r="Y6" s="37">
        <v>5</v>
      </c>
      <c r="Z6" s="36">
        <v>8</v>
      </c>
      <c r="AA6" s="37">
        <v>5</v>
      </c>
      <c r="AB6" s="37">
        <v>5</v>
      </c>
      <c r="AC6" s="36">
        <v>7</v>
      </c>
      <c r="AD6" s="36">
        <v>5</v>
      </c>
      <c r="AE6" s="36">
        <v>7</v>
      </c>
      <c r="AF6" s="37">
        <v>5</v>
      </c>
      <c r="AG6" s="36">
        <v>5</v>
      </c>
      <c r="AH6" s="36">
        <v>6</v>
      </c>
      <c r="AI6" s="36">
        <v>8</v>
      </c>
      <c r="AJ6" s="36">
        <v>6</v>
      </c>
      <c r="AK6" s="36">
        <v>5</v>
      </c>
      <c r="AL6" s="36">
        <v>9</v>
      </c>
      <c r="AM6" s="38">
        <v>5</v>
      </c>
      <c r="AN6" s="36">
        <v>11</v>
      </c>
      <c r="AO6" s="36">
        <v>7</v>
      </c>
      <c r="AP6" s="36">
        <v>6</v>
      </c>
      <c r="AQ6" s="36">
        <v>6</v>
      </c>
      <c r="AR6" s="36">
        <v>11</v>
      </c>
      <c r="AS6" s="36">
        <v>5</v>
      </c>
      <c r="AT6" s="37">
        <v>5</v>
      </c>
      <c r="AU6" s="37">
        <v>10</v>
      </c>
      <c r="AV6" s="36">
        <v>8</v>
      </c>
      <c r="AW6" s="36">
        <v>7</v>
      </c>
      <c r="AX6" s="37">
        <v>10</v>
      </c>
      <c r="AY6" s="37">
        <v>8</v>
      </c>
      <c r="AZ6" s="36">
        <v>5</v>
      </c>
      <c r="BA6" s="36">
        <v>8</v>
      </c>
      <c r="BB6" s="36">
        <v>7</v>
      </c>
      <c r="BC6" s="36">
        <v>7</v>
      </c>
      <c r="BD6" s="37">
        <v>10</v>
      </c>
      <c r="BE6" s="37">
        <v>11</v>
      </c>
      <c r="BF6" s="37">
        <v>10</v>
      </c>
      <c r="BG6" s="36">
        <v>7</v>
      </c>
      <c r="BH6" s="36">
        <v>5</v>
      </c>
      <c r="BI6" s="36">
        <v>5</v>
      </c>
      <c r="BJ6" s="36">
        <v>5</v>
      </c>
      <c r="BK6" s="36">
        <v>6</v>
      </c>
      <c r="BL6" s="37">
        <v>4</v>
      </c>
      <c r="BM6" s="36">
        <v>9</v>
      </c>
      <c r="BN6" s="37">
        <v>4</v>
      </c>
      <c r="BO6" s="36">
        <v>6</v>
      </c>
      <c r="BP6" s="36">
        <v>6</v>
      </c>
      <c r="BQ6" s="36">
        <v>5</v>
      </c>
      <c r="BR6" s="37">
        <v>11</v>
      </c>
      <c r="BS6" s="36">
        <v>5</v>
      </c>
      <c r="BT6" s="37">
        <v>5</v>
      </c>
      <c r="BU6" s="37">
        <v>5</v>
      </c>
      <c r="BV6" s="36">
        <v>6</v>
      </c>
      <c r="BW6" s="36">
        <v>5</v>
      </c>
      <c r="BX6" s="36">
        <v>6</v>
      </c>
      <c r="BY6" s="36">
        <v>6</v>
      </c>
      <c r="BZ6" s="36">
        <v>7</v>
      </c>
      <c r="CA6" s="37">
        <v>6</v>
      </c>
      <c r="CB6" s="37">
        <v>5</v>
      </c>
      <c r="CC6" s="36">
        <v>4</v>
      </c>
      <c r="CD6" s="36">
        <v>5</v>
      </c>
      <c r="CE6" s="36">
        <v>7</v>
      </c>
      <c r="CF6" s="36">
        <v>5</v>
      </c>
      <c r="CG6" s="36">
        <v>7</v>
      </c>
      <c r="CH6" s="36">
        <v>8</v>
      </c>
      <c r="CI6" s="37">
        <v>5</v>
      </c>
      <c r="CJ6" s="36">
        <v>6</v>
      </c>
      <c r="CK6" s="37">
        <v>7</v>
      </c>
      <c r="CL6" s="36">
        <v>8</v>
      </c>
      <c r="CM6" s="37">
        <v>8</v>
      </c>
      <c r="CN6" s="36">
        <v>5</v>
      </c>
      <c r="CO6" s="36">
        <v>5</v>
      </c>
      <c r="CP6" s="37">
        <v>4</v>
      </c>
      <c r="CQ6" s="36">
        <v>6</v>
      </c>
      <c r="CR6" s="36">
        <v>8</v>
      </c>
      <c r="CS6" s="36">
        <v>6</v>
      </c>
      <c r="CT6" s="36">
        <v>9</v>
      </c>
      <c r="CU6" s="36">
        <v>10</v>
      </c>
      <c r="CV6" s="36">
        <v>5</v>
      </c>
    </row>
    <row r="7" spans="1:100" ht="16">
      <c r="A7" s="33" t="s">
        <v>47</v>
      </c>
      <c r="B7" s="9">
        <v>5</v>
      </c>
      <c r="C7" s="36">
        <v>5</v>
      </c>
      <c r="D7" s="36">
        <v>7</v>
      </c>
      <c r="E7" s="36">
        <v>11</v>
      </c>
      <c r="F7" s="36">
        <v>5</v>
      </c>
      <c r="G7" s="41"/>
      <c r="H7" s="36">
        <v>7</v>
      </c>
      <c r="I7" s="36">
        <v>5</v>
      </c>
      <c r="J7" s="36">
        <v>10</v>
      </c>
      <c r="K7" s="36">
        <v>8</v>
      </c>
      <c r="L7" s="36">
        <v>9</v>
      </c>
      <c r="M7" s="36">
        <v>5</v>
      </c>
      <c r="N7" s="37">
        <v>5</v>
      </c>
      <c r="O7" s="36">
        <v>9</v>
      </c>
      <c r="P7" s="36">
        <v>2</v>
      </c>
      <c r="Q7" s="36">
        <v>5</v>
      </c>
      <c r="R7" s="36">
        <v>2</v>
      </c>
      <c r="S7" s="36">
        <v>5</v>
      </c>
      <c r="T7" s="36">
        <v>5</v>
      </c>
      <c r="U7" s="36">
        <v>9</v>
      </c>
      <c r="V7" s="36">
        <v>3</v>
      </c>
      <c r="W7" s="36">
        <v>5</v>
      </c>
      <c r="X7" s="36">
        <v>5</v>
      </c>
      <c r="Y7" s="37">
        <v>5</v>
      </c>
      <c r="Z7" s="36">
        <v>8</v>
      </c>
      <c r="AA7" s="37">
        <v>5</v>
      </c>
      <c r="AB7" s="36">
        <v>5</v>
      </c>
      <c r="AC7" s="36">
        <v>5</v>
      </c>
      <c r="AD7" s="36">
        <v>5</v>
      </c>
      <c r="AE7" s="36">
        <v>7</v>
      </c>
      <c r="AF7" s="36">
        <v>5</v>
      </c>
      <c r="AG7" s="36">
        <v>5</v>
      </c>
      <c r="AH7" s="36">
        <v>3</v>
      </c>
      <c r="AI7" s="36">
        <v>7</v>
      </c>
      <c r="AJ7" s="36">
        <v>6</v>
      </c>
      <c r="AK7" s="36">
        <v>5</v>
      </c>
      <c r="AL7" s="36">
        <v>9</v>
      </c>
      <c r="AM7" s="38">
        <v>5</v>
      </c>
      <c r="AN7" s="36">
        <v>11</v>
      </c>
      <c r="AO7" s="36">
        <v>6</v>
      </c>
      <c r="AP7" s="36">
        <v>4</v>
      </c>
      <c r="AQ7" s="36">
        <v>2</v>
      </c>
      <c r="AR7" s="36">
        <v>11</v>
      </c>
      <c r="AS7" s="36">
        <v>5</v>
      </c>
      <c r="AT7" s="36">
        <v>5</v>
      </c>
      <c r="AU7" s="37">
        <v>10</v>
      </c>
      <c r="AV7" s="37">
        <v>4</v>
      </c>
      <c r="AW7" s="37">
        <v>3</v>
      </c>
      <c r="AX7" s="37">
        <v>10</v>
      </c>
      <c r="AY7" s="37">
        <v>8</v>
      </c>
      <c r="AZ7" s="36">
        <v>5</v>
      </c>
      <c r="BA7" s="36">
        <v>8</v>
      </c>
      <c r="BB7" s="36">
        <v>2</v>
      </c>
      <c r="BC7" s="36">
        <v>7</v>
      </c>
      <c r="BD7" s="37">
        <v>10</v>
      </c>
      <c r="BE7" s="36">
        <v>11</v>
      </c>
      <c r="BF7" s="37">
        <v>10</v>
      </c>
      <c r="BG7" s="36">
        <v>7</v>
      </c>
      <c r="BH7" s="36">
        <v>5</v>
      </c>
      <c r="BI7" s="37">
        <v>5</v>
      </c>
      <c r="BJ7" s="36">
        <v>5</v>
      </c>
      <c r="BK7" s="36">
        <v>5</v>
      </c>
      <c r="BL7" s="36">
        <v>5</v>
      </c>
      <c r="BM7" s="36">
        <v>9</v>
      </c>
      <c r="BN7" s="36">
        <v>5</v>
      </c>
      <c r="BO7" s="36">
        <v>3</v>
      </c>
      <c r="BP7" s="36">
        <v>2</v>
      </c>
      <c r="BQ7" s="36">
        <v>5</v>
      </c>
      <c r="BR7" s="37">
        <v>11</v>
      </c>
      <c r="BS7" s="36">
        <v>5</v>
      </c>
      <c r="BT7" s="36">
        <v>5</v>
      </c>
      <c r="BU7" s="36">
        <v>5</v>
      </c>
      <c r="BV7" s="36">
        <v>4</v>
      </c>
      <c r="BW7" s="36">
        <v>5</v>
      </c>
      <c r="BX7" s="36">
        <v>4</v>
      </c>
      <c r="BY7" s="36">
        <v>3</v>
      </c>
      <c r="BZ7" s="36">
        <v>7</v>
      </c>
      <c r="CA7" s="36">
        <v>6</v>
      </c>
      <c r="CB7" s="36">
        <v>5</v>
      </c>
      <c r="CC7" s="36">
        <v>5</v>
      </c>
      <c r="CD7" s="36">
        <v>5</v>
      </c>
      <c r="CE7" s="36">
        <v>7</v>
      </c>
      <c r="CF7" s="36">
        <v>5</v>
      </c>
      <c r="CG7" s="36">
        <v>7</v>
      </c>
      <c r="CH7" s="36">
        <v>8</v>
      </c>
      <c r="CI7" s="37">
        <v>5</v>
      </c>
      <c r="CJ7" s="37">
        <v>5</v>
      </c>
      <c r="CK7" s="36">
        <v>7</v>
      </c>
      <c r="CL7" s="36">
        <v>8</v>
      </c>
      <c r="CM7" s="37">
        <v>7</v>
      </c>
      <c r="CN7" s="36">
        <v>5</v>
      </c>
      <c r="CO7" s="36">
        <v>5</v>
      </c>
      <c r="CP7" s="36">
        <v>5</v>
      </c>
      <c r="CQ7" s="36">
        <v>3</v>
      </c>
      <c r="CR7" s="36">
        <v>8</v>
      </c>
      <c r="CS7" s="36">
        <v>3</v>
      </c>
      <c r="CT7" s="36">
        <v>9</v>
      </c>
      <c r="CU7" s="36">
        <v>10</v>
      </c>
      <c r="CV7" s="36">
        <v>5</v>
      </c>
    </row>
    <row r="8" spans="1:100" ht="16">
      <c r="A8" s="33" t="s">
        <v>48</v>
      </c>
      <c r="B8" s="9">
        <v>7</v>
      </c>
      <c r="C8" s="36">
        <v>7</v>
      </c>
      <c r="D8" s="36">
        <v>4</v>
      </c>
      <c r="E8" s="36">
        <v>11</v>
      </c>
      <c r="F8" s="36">
        <v>7</v>
      </c>
      <c r="G8" s="36">
        <v>7</v>
      </c>
      <c r="H8" s="41"/>
      <c r="I8" s="36">
        <v>7</v>
      </c>
      <c r="J8" s="36">
        <v>9</v>
      </c>
      <c r="K8" s="36">
        <v>8</v>
      </c>
      <c r="L8" s="36">
        <v>7</v>
      </c>
      <c r="M8" s="36">
        <v>7</v>
      </c>
      <c r="N8" s="36">
        <v>7</v>
      </c>
      <c r="O8" s="36">
        <v>8</v>
      </c>
      <c r="P8" s="36">
        <v>8</v>
      </c>
      <c r="Q8" s="36">
        <v>7</v>
      </c>
      <c r="R8" s="36">
        <v>7</v>
      </c>
      <c r="S8" s="36">
        <v>7</v>
      </c>
      <c r="T8" s="36">
        <v>7</v>
      </c>
      <c r="U8" s="36">
        <v>2</v>
      </c>
      <c r="V8" s="36">
        <v>7</v>
      </c>
      <c r="W8" s="36">
        <v>6</v>
      </c>
      <c r="X8" s="36">
        <v>7</v>
      </c>
      <c r="Y8" s="37">
        <v>7</v>
      </c>
      <c r="Z8" s="36">
        <v>6</v>
      </c>
      <c r="AA8" s="37">
        <v>7</v>
      </c>
      <c r="AB8" s="36">
        <v>7</v>
      </c>
      <c r="AC8" s="36">
        <v>7</v>
      </c>
      <c r="AD8" s="36">
        <v>7</v>
      </c>
      <c r="AE8" s="36">
        <v>1</v>
      </c>
      <c r="AF8" s="36">
        <v>7</v>
      </c>
      <c r="AG8" s="36">
        <v>7</v>
      </c>
      <c r="AH8" s="36">
        <v>7</v>
      </c>
      <c r="AI8" s="36">
        <v>2</v>
      </c>
      <c r="AJ8" s="36">
        <v>7</v>
      </c>
      <c r="AK8" s="36">
        <v>7</v>
      </c>
      <c r="AL8" s="36">
        <v>8</v>
      </c>
      <c r="AM8" s="38">
        <v>7</v>
      </c>
      <c r="AN8" s="36">
        <v>11</v>
      </c>
      <c r="AO8" s="36">
        <v>7</v>
      </c>
      <c r="AP8" s="36">
        <v>8</v>
      </c>
      <c r="AQ8" s="36">
        <v>8</v>
      </c>
      <c r="AR8" s="36">
        <v>11</v>
      </c>
      <c r="AS8" s="36">
        <v>8</v>
      </c>
      <c r="AT8" s="36">
        <v>7</v>
      </c>
      <c r="AU8" s="37">
        <v>11</v>
      </c>
      <c r="AV8" s="36">
        <v>8</v>
      </c>
      <c r="AW8" s="36">
        <v>8</v>
      </c>
      <c r="AX8" s="37">
        <v>11</v>
      </c>
      <c r="AY8" s="37">
        <v>8</v>
      </c>
      <c r="AZ8" s="36">
        <v>7</v>
      </c>
      <c r="BA8" s="36">
        <v>2</v>
      </c>
      <c r="BB8" s="36">
        <v>7</v>
      </c>
      <c r="BC8" s="36">
        <v>1</v>
      </c>
      <c r="BD8" s="37">
        <v>11</v>
      </c>
      <c r="BE8" s="36">
        <v>11</v>
      </c>
      <c r="BF8" s="37">
        <v>11</v>
      </c>
      <c r="BG8" s="36">
        <v>3</v>
      </c>
      <c r="BH8" s="36">
        <v>7</v>
      </c>
      <c r="BI8" s="37">
        <v>7</v>
      </c>
      <c r="BJ8" s="36">
        <v>7</v>
      </c>
      <c r="BK8" s="36">
        <v>7</v>
      </c>
      <c r="BL8" s="36">
        <v>7</v>
      </c>
      <c r="BM8" s="36">
        <v>10</v>
      </c>
      <c r="BN8" s="36">
        <v>7</v>
      </c>
      <c r="BO8" s="36">
        <v>7</v>
      </c>
      <c r="BP8" s="36">
        <v>7</v>
      </c>
      <c r="BQ8" s="36">
        <v>7</v>
      </c>
      <c r="BR8" s="37">
        <v>11</v>
      </c>
      <c r="BS8" s="36">
        <v>7</v>
      </c>
      <c r="BT8" s="36">
        <v>7</v>
      </c>
      <c r="BU8" s="36">
        <v>7</v>
      </c>
      <c r="BV8" s="36">
        <v>8</v>
      </c>
      <c r="BW8" s="36">
        <v>7</v>
      </c>
      <c r="BX8" s="36">
        <v>7</v>
      </c>
      <c r="BY8" s="36">
        <v>7</v>
      </c>
      <c r="BZ8" s="36">
        <v>8</v>
      </c>
      <c r="CA8" s="36">
        <v>8</v>
      </c>
      <c r="CB8" s="36">
        <v>7</v>
      </c>
      <c r="CC8" s="36">
        <v>7</v>
      </c>
      <c r="CD8" s="36">
        <v>7</v>
      </c>
      <c r="CE8" s="36">
        <v>2</v>
      </c>
      <c r="CF8" s="36">
        <v>7</v>
      </c>
      <c r="CG8" s="36">
        <v>6</v>
      </c>
      <c r="CH8" s="36">
        <v>7</v>
      </c>
      <c r="CI8" s="36">
        <v>7</v>
      </c>
      <c r="CJ8" s="36">
        <v>7</v>
      </c>
      <c r="CK8" s="36">
        <v>8</v>
      </c>
      <c r="CL8" s="36">
        <v>7</v>
      </c>
      <c r="CM8" s="37">
        <v>8</v>
      </c>
      <c r="CN8" s="36">
        <v>7</v>
      </c>
      <c r="CO8" s="36">
        <v>5</v>
      </c>
      <c r="CP8" s="36">
        <v>7</v>
      </c>
      <c r="CQ8" s="36">
        <v>7</v>
      </c>
      <c r="CR8" s="36">
        <v>7</v>
      </c>
      <c r="CS8" s="36">
        <v>9</v>
      </c>
      <c r="CT8" s="36">
        <v>9</v>
      </c>
      <c r="CU8" s="36">
        <v>10</v>
      </c>
      <c r="CV8" s="36">
        <v>7</v>
      </c>
    </row>
    <row r="9" spans="1:100" ht="16">
      <c r="A9" s="33" t="s">
        <v>49</v>
      </c>
      <c r="B9" s="9">
        <v>2</v>
      </c>
      <c r="C9" s="36">
        <v>2</v>
      </c>
      <c r="D9" s="36">
        <v>6</v>
      </c>
      <c r="E9" s="36">
        <v>11</v>
      </c>
      <c r="F9" s="36">
        <v>3</v>
      </c>
      <c r="G9" s="36">
        <v>3</v>
      </c>
      <c r="H9" s="36">
        <v>5</v>
      </c>
      <c r="I9" s="41"/>
      <c r="J9" s="36">
        <v>9</v>
      </c>
      <c r="K9" s="36">
        <v>7</v>
      </c>
      <c r="L9" s="36">
        <v>7</v>
      </c>
      <c r="M9" s="36">
        <v>2</v>
      </c>
      <c r="N9" s="36">
        <v>2</v>
      </c>
      <c r="O9" s="36">
        <v>8</v>
      </c>
      <c r="P9" s="36">
        <v>4</v>
      </c>
      <c r="Q9" s="36">
        <v>2</v>
      </c>
      <c r="R9" s="36">
        <v>3</v>
      </c>
      <c r="S9" s="36">
        <v>2</v>
      </c>
      <c r="T9" s="36">
        <v>0</v>
      </c>
      <c r="U9" s="36">
        <v>9</v>
      </c>
      <c r="V9" s="36">
        <v>4</v>
      </c>
      <c r="W9" s="36">
        <v>3</v>
      </c>
      <c r="X9" s="36">
        <v>2</v>
      </c>
      <c r="Y9" s="37">
        <v>3</v>
      </c>
      <c r="Z9" s="36">
        <v>6</v>
      </c>
      <c r="AA9" s="37">
        <v>2</v>
      </c>
      <c r="AB9" s="36">
        <v>2</v>
      </c>
      <c r="AC9" s="36">
        <v>4</v>
      </c>
      <c r="AD9" s="36">
        <v>2</v>
      </c>
      <c r="AE9" s="36">
        <v>5</v>
      </c>
      <c r="AF9" s="36">
        <v>2</v>
      </c>
      <c r="AG9" s="36">
        <v>2</v>
      </c>
      <c r="AH9" s="36">
        <v>2</v>
      </c>
      <c r="AI9" s="36">
        <v>5</v>
      </c>
      <c r="AJ9" s="36">
        <v>3</v>
      </c>
      <c r="AK9" s="36">
        <v>0</v>
      </c>
      <c r="AL9" s="36">
        <v>9</v>
      </c>
      <c r="AM9" s="38">
        <v>2</v>
      </c>
      <c r="AN9" s="36">
        <v>11</v>
      </c>
      <c r="AO9" s="36">
        <v>4</v>
      </c>
      <c r="AP9" s="36">
        <v>3</v>
      </c>
      <c r="AQ9" s="36">
        <v>3</v>
      </c>
      <c r="AR9" s="36">
        <v>11</v>
      </c>
      <c r="AS9" s="36">
        <v>4</v>
      </c>
      <c r="AT9" s="36">
        <v>2</v>
      </c>
      <c r="AU9" s="37">
        <v>9</v>
      </c>
      <c r="AV9" s="36">
        <v>4</v>
      </c>
      <c r="AW9" s="36">
        <v>3</v>
      </c>
      <c r="AX9" s="37">
        <v>9</v>
      </c>
      <c r="AY9" s="37">
        <v>7</v>
      </c>
      <c r="AZ9" s="36">
        <v>2</v>
      </c>
      <c r="BA9" s="36">
        <v>5</v>
      </c>
      <c r="BB9" s="36">
        <v>3</v>
      </c>
      <c r="BC9" s="36">
        <v>5</v>
      </c>
      <c r="BD9" s="37">
        <v>10</v>
      </c>
      <c r="BE9" s="36">
        <v>11</v>
      </c>
      <c r="BF9" s="37">
        <v>10</v>
      </c>
      <c r="BG9" s="36">
        <v>4</v>
      </c>
      <c r="BH9" s="36">
        <v>0</v>
      </c>
      <c r="BI9" s="36">
        <v>2</v>
      </c>
      <c r="BJ9" s="36">
        <v>2</v>
      </c>
      <c r="BK9" s="36">
        <v>2</v>
      </c>
      <c r="BL9" s="36">
        <v>2</v>
      </c>
      <c r="BM9" s="36">
        <v>8</v>
      </c>
      <c r="BN9" s="36">
        <v>2</v>
      </c>
      <c r="BO9" s="36">
        <v>3</v>
      </c>
      <c r="BP9" s="36">
        <v>2</v>
      </c>
      <c r="BQ9" s="36">
        <v>2</v>
      </c>
      <c r="BR9" s="37">
        <v>11</v>
      </c>
      <c r="BS9" s="36">
        <v>2</v>
      </c>
      <c r="BT9" s="36">
        <v>2</v>
      </c>
      <c r="BU9" s="36">
        <v>2</v>
      </c>
      <c r="BV9" s="36">
        <v>6</v>
      </c>
      <c r="BW9" s="36">
        <v>2</v>
      </c>
      <c r="BX9" s="36">
        <v>3</v>
      </c>
      <c r="BY9" s="36">
        <v>3</v>
      </c>
      <c r="BZ9" s="36">
        <v>4</v>
      </c>
      <c r="CA9" s="37">
        <v>3</v>
      </c>
      <c r="CB9" s="36">
        <v>2</v>
      </c>
      <c r="CC9" s="36">
        <v>2</v>
      </c>
      <c r="CD9" s="36">
        <v>2</v>
      </c>
      <c r="CE9" s="36">
        <v>4</v>
      </c>
      <c r="CF9" s="36">
        <v>0</v>
      </c>
      <c r="CG9" s="36">
        <v>4</v>
      </c>
      <c r="CH9" s="36">
        <v>6</v>
      </c>
      <c r="CI9" s="36">
        <v>2</v>
      </c>
      <c r="CJ9" s="36">
        <v>2</v>
      </c>
      <c r="CK9" s="36">
        <v>8</v>
      </c>
      <c r="CL9" s="36">
        <v>7</v>
      </c>
      <c r="CM9" s="37">
        <v>5</v>
      </c>
      <c r="CN9" s="36">
        <v>2</v>
      </c>
      <c r="CO9" s="36">
        <v>3</v>
      </c>
      <c r="CP9" s="36">
        <v>2</v>
      </c>
      <c r="CQ9" s="36">
        <v>3</v>
      </c>
      <c r="CR9" s="36">
        <v>7</v>
      </c>
      <c r="CS9" s="36">
        <v>7</v>
      </c>
      <c r="CT9" s="36">
        <v>8</v>
      </c>
      <c r="CU9" s="36">
        <v>8</v>
      </c>
      <c r="CV9" s="36">
        <v>2</v>
      </c>
    </row>
    <row r="10" spans="1:100" ht="16">
      <c r="A10" s="33" t="s">
        <v>138</v>
      </c>
      <c r="B10" s="9">
        <v>9</v>
      </c>
      <c r="C10" s="36">
        <v>9</v>
      </c>
      <c r="D10" s="36">
        <v>9</v>
      </c>
      <c r="E10" s="36">
        <v>11</v>
      </c>
      <c r="F10" s="36">
        <v>10</v>
      </c>
      <c r="G10" s="36">
        <v>9</v>
      </c>
      <c r="H10" s="36">
        <v>10</v>
      </c>
      <c r="I10" s="36">
        <v>9</v>
      </c>
      <c r="J10" s="41"/>
      <c r="K10" s="36">
        <v>4</v>
      </c>
      <c r="L10" s="36">
        <v>9</v>
      </c>
      <c r="M10" s="36">
        <v>9</v>
      </c>
      <c r="N10" s="37">
        <v>9</v>
      </c>
      <c r="O10" s="36">
        <v>4</v>
      </c>
      <c r="P10" s="36">
        <v>10</v>
      </c>
      <c r="Q10" s="36">
        <v>9</v>
      </c>
      <c r="R10" s="36">
        <v>9</v>
      </c>
      <c r="S10" s="36">
        <v>10</v>
      </c>
      <c r="T10" s="36">
        <v>9</v>
      </c>
      <c r="U10" s="36">
        <v>11</v>
      </c>
      <c r="V10" s="36">
        <v>10</v>
      </c>
      <c r="W10" s="36">
        <v>9</v>
      </c>
      <c r="X10" s="36">
        <v>9</v>
      </c>
      <c r="Y10" s="37">
        <v>10</v>
      </c>
      <c r="Z10" s="36">
        <v>9</v>
      </c>
      <c r="AA10" s="37">
        <v>10</v>
      </c>
      <c r="AB10" s="36">
        <v>9</v>
      </c>
      <c r="AC10" s="36">
        <v>9</v>
      </c>
      <c r="AD10" s="36">
        <v>9</v>
      </c>
      <c r="AE10" s="36">
        <v>10</v>
      </c>
      <c r="AF10" s="36">
        <v>10</v>
      </c>
      <c r="AG10" s="36">
        <v>9</v>
      </c>
      <c r="AH10" s="36">
        <v>9</v>
      </c>
      <c r="AI10" s="36">
        <v>9</v>
      </c>
      <c r="AJ10" s="36">
        <v>9</v>
      </c>
      <c r="AK10" s="36">
        <v>9</v>
      </c>
      <c r="AL10" s="36">
        <v>11</v>
      </c>
      <c r="AM10" s="38">
        <v>9</v>
      </c>
      <c r="AN10" s="36">
        <v>11</v>
      </c>
      <c r="AO10" s="36">
        <v>9</v>
      </c>
      <c r="AP10" s="36">
        <v>10</v>
      </c>
      <c r="AQ10" s="36">
        <v>9</v>
      </c>
      <c r="AR10" s="36">
        <v>11</v>
      </c>
      <c r="AS10" s="36">
        <v>10</v>
      </c>
      <c r="AT10" s="36">
        <v>10</v>
      </c>
      <c r="AU10" s="37">
        <v>11</v>
      </c>
      <c r="AV10" s="36">
        <v>10</v>
      </c>
      <c r="AW10" s="36">
        <v>10</v>
      </c>
      <c r="AX10" s="37">
        <v>11</v>
      </c>
      <c r="AY10" s="37">
        <v>11</v>
      </c>
      <c r="AZ10" s="36">
        <v>9</v>
      </c>
      <c r="BA10" s="36">
        <v>10</v>
      </c>
      <c r="BB10" s="36">
        <v>10</v>
      </c>
      <c r="BC10" s="36">
        <v>9</v>
      </c>
      <c r="BD10" s="37">
        <v>11</v>
      </c>
      <c r="BE10" s="36">
        <v>11</v>
      </c>
      <c r="BF10" s="37">
        <v>11</v>
      </c>
      <c r="BG10" s="36">
        <v>10</v>
      </c>
      <c r="BH10" s="36">
        <v>9</v>
      </c>
      <c r="BI10" s="36">
        <v>10</v>
      </c>
      <c r="BJ10" s="36">
        <v>10</v>
      </c>
      <c r="BK10" s="36">
        <v>9</v>
      </c>
      <c r="BL10" s="37">
        <v>9</v>
      </c>
      <c r="BM10" s="36">
        <v>8</v>
      </c>
      <c r="BN10" s="37">
        <v>9</v>
      </c>
      <c r="BO10" s="36">
        <v>9</v>
      </c>
      <c r="BP10" s="36">
        <v>9</v>
      </c>
      <c r="BQ10" s="36">
        <v>10</v>
      </c>
      <c r="BR10" s="37">
        <v>11</v>
      </c>
      <c r="BS10" s="36">
        <v>10</v>
      </c>
      <c r="BT10" s="36">
        <v>10</v>
      </c>
      <c r="BU10" s="36">
        <v>10</v>
      </c>
      <c r="BV10" s="36">
        <v>10</v>
      </c>
      <c r="BW10" s="36">
        <v>9</v>
      </c>
      <c r="BX10" s="36">
        <v>10</v>
      </c>
      <c r="BY10" s="36">
        <v>10</v>
      </c>
      <c r="BZ10" s="36">
        <v>10</v>
      </c>
      <c r="CA10" s="36">
        <v>10</v>
      </c>
      <c r="CB10" s="36">
        <v>9</v>
      </c>
      <c r="CC10" s="36">
        <v>9</v>
      </c>
      <c r="CD10" s="36">
        <v>10</v>
      </c>
      <c r="CE10" s="36">
        <v>10</v>
      </c>
      <c r="CF10" s="36">
        <v>10</v>
      </c>
      <c r="CG10" s="36">
        <v>9</v>
      </c>
      <c r="CH10" s="36">
        <v>9</v>
      </c>
      <c r="CI10" s="36">
        <v>10</v>
      </c>
      <c r="CJ10" s="36">
        <v>9</v>
      </c>
      <c r="CK10" s="36">
        <v>11</v>
      </c>
      <c r="CL10" s="36">
        <v>3</v>
      </c>
      <c r="CM10" s="37">
        <v>10</v>
      </c>
      <c r="CN10" s="36">
        <v>9</v>
      </c>
      <c r="CO10" s="36">
        <v>9</v>
      </c>
      <c r="CP10" s="36">
        <v>10</v>
      </c>
      <c r="CQ10" s="36">
        <v>10</v>
      </c>
      <c r="CR10" s="36">
        <v>9</v>
      </c>
      <c r="CS10" s="36">
        <v>10</v>
      </c>
      <c r="CT10" s="36">
        <v>8</v>
      </c>
      <c r="CU10" s="36">
        <v>10</v>
      </c>
      <c r="CV10" s="36">
        <v>9</v>
      </c>
    </row>
    <row r="11" spans="1:100" ht="17.25" customHeight="1">
      <c r="A11" s="33" t="s">
        <v>152</v>
      </c>
      <c r="B11" s="9">
        <v>9</v>
      </c>
      <c r="C11" s="36">
        <v>9</v>
      </c>
      <c r="D11" s="36">
        <v>9</v>
      </c>
      <c r="E11" s="36">
        <v>11</v>
      </c>
      <c r="F11" s="36">
        <v>10</v>
      </c>
      <c r="G11" s="36">
        <v>9</v>
      </c>
      <c r="H11" s="36">
        <v>10</v>
      </c>
      <c r="I11" s="36">
        <v>9</v>
      </c>
      <c r="J11" s="36">
        <v>4</v>
      </c>
      <c r="K11" s="41"/>
      <c r="L11" s="36">
        <v>9</v>
      </c>
      <c r="M11" s="36">
        <v>9</v>
      </c>
      <c r="N11" s="37">
        <v>9</v>
      </c>
      <c r="O11" s="36">
        <v>4</v>
      </c>
      <c r="P11" s="36">
        <v>10</v>
      </c>
      <c r="Q11" s="36">
        <v>9</v>
      </c>
      <c r="R11" s="36">
        <v>9</v>
      </c>
      <c r="S11" s="36">
        <v>10</v>
      </c>
      <c r="T11" s="36">
        <v>9</v>
      </c>
      <c r="U11" s="36">
        <v>9</v>
      </c>
      <c r="V11" s="36">
        <v>10</v>
      </c>
      <c r="W11" s="36">
        <v>9</v>
      </c>
      <c r="X11" s="36">
        <v>9</v>
      </c>
      <c r="Y11" s="37">
        <v>10</v>
      </c>
      <c r="Z11" s="36">
        <v>9</v>
      </c>
      <c r="AA11" s="37">
        <v>10</v>
      </c>
      <c r="AB11" s="36">
        <v>9</v>
      </c>
      <c r="AC11" s="36">
        <v>9</v>
      </c>
      <c r="AD11" s="36">
        <v>9</v>
      </c>
      <c r="AE11" s="36">
        <v>9</v>
      </c>
      <c r="AF11" s="36">
        <v>9</v>
      </c>
      <c r="AG11" s="36">
        <v>9</v>
      </c>
      <c r="AH11" s="36">
        <v>9</v>
      </c>
      <c r="AI11" s="36">
        <v>9</v>
      </c>
      <c r="AJ11" s="36">
        <v>9</v>
      </c>
      <c r="AK11" s="36">
        <v>9</v>
      </c>
      <c r="AL11" s="36">
        <v>9</v>
      </c>
      <c r="AM11" s="38">
        <v>9</v>
      </c>
      <c r="AN11" s="36">
        <v>11</v>
      </c>
      <c r="AO11" s="36">
        <v>9</v>
      </c>
      <c r="AP11" s="36">
        <v>10</v>
      </c>
      <c r="AQ11" s="36">
        <v>9</v>
      </c>
      <c r="AR11" s="36">
        <v>11</v>
      </c>
      <c r="AS11" s="36">
        <v>10</v>
      </c>
      <c r="AT11" s="36">
        <v>10</v>
      </c>
      <c r="AU11" s="37">
        <v>11</v>
      </c>
      <c r="AV11" s="36">
        <v>10</v>
      </c>
      <c r="AW11" s="36">
        <v>10</v>
      </c>
      <c r="AX11" s="37">
        <v>11</v>
      </c>
      <c r="AY11" s="37">
        <v>11</v>
      </c>
      <c r="AZ11" s="36">
        <v>9</v>
      </c>
      <c r="BA11" s="36">
        <v>10</v>
      </c>
      <c r="BB11" s="36">
        <v>10</v>
      </c>
      <c r="BC11" s="36">
        <v>9</v>
      </c>
      <c r="BD11" s="37">
        <v>11</v>
      </c>
      <c r="BE11" s="36">
        <v>11</v>
      </c>
      <c r="BF11" s="37">
        <v>11</v>
      </c>
      <c r="BG11" s="36">
        <v>9</v>
      </c>
      <c r="BH11" s="36">
        <v>9</v>
      </c>
      <c r="BI11" s="36">
        <v>10</v>
      </c>
      <c r="BJ11" s="36">
        <v>10</v>
      </c>
      <c r="BK11" s="36">
        <v>9</v>
      </c>
      <c r="BL11" s="37">
        <v>9</v>
      </c>
      <c r="BM11" s="36">
        <v>8</v>
      </c>
      <c r="BN11" s="37">
        <v>9</v>
      </c>
      <c r="BO11" s="36">
        <v>9</v>
      </c>
      <c r="BP11" s="36">
        <v>9</v>
      </c>
      <c r="BQ11" s="36">
        <v>10</v>
      </c>
      <c r="BR11" s="37">
        <v>11</v>
      </c>
      <c r="BS11" s="36">
        <v>10</v>
      </c>
      <c r="BT11" s="36">
        <v>10</v>
      </c>
      <c r="BU11" s="36">
        <v>10</v>
      </c>
      <c r="BV11" s="36">
        <v>9</v>
      </c>
      <c r="BW11" s="36">
        <v>9</v>
      </c>
      <c r="BX11" s="36">
        <v>10</v>
      </c>
      <c r="BY11" s="36">
        <v>10</v>
      </c>
      <c r="BZ11" s="36">
        <v>10</v>
      </c>
      <c r="CA11" s="37">
        <v>10</v>
      </c>
      <c r="CB11" s="36">
        <v>9</v>
      </c>
      <c r="CC11" s="36">
        <v>9</v>
      </c>
      <c r="CD11" s="36">
        <v>10</v>
      </c>
      <c r="CE11" s="36">
        <v>10</v>
      </c>
      <c r="CF11" s="36">
        <v>10</v>
      </c>
      <c r="CG11" s="36">
        <v>9</v>
      </c>
      <c r="CH11" s="36">
        <v>9</v>
      </c>
      <c r="CI11" s="36">
        <v>10</v>
      </c>
      <c r="CJ11" s="36">
        <v>9</v>
      </c>
      <c r="CK11" s="36">
        <v>11</v>
      </c>
      <c r="CL11" s="36">
        <v>3</v>
      </c>
      <c r="CM11" s="37">
        <v>10</v>
      </c>
      <c r="CN11" s="36">
        <v>9</v>
      </c>
      <c r="CO11" s="36">
        <v>9</v>
      </c>
      <c r="CP11" s="36">
        <v>10</v>
      </c>
      <c r="CQ11" s="36">
        <v>10</v>
      </c>
      <c r="CR11" s="36">
        <v>9</v>
      </c>
      <c r="CS11" s="36">
        <v>10</v>
      </c>
      <c r="CT11" s="36">
        <v>8</v>
      </c>
      <c r="CU11" s="36">
        <v>10</v>
      </c>
      <c r="CV11" s="36">
        <v>9</v>
      </c>
    </row>
    <row r="12" spans="1:100" ht="16">
      <c r="A12" s="33" t="s">
        <v>51</v>
      </c>
      <c r="B12" s="9">
        <v>9</v>
      </c>
      <c r="C12" s="36">
        <v>9</v>
      </c>
      <c r="D12" s="36">
        <v>7</v>
      </c>
      <c r="E12" s="36">
        <v>11</v>
      </c>
      <c r="F12" s="37">
        <v>9</v>
      </c>
      <c r="G12" s="36">
        <v>9</v>
      </c>
      <c r="H12" s="36">
        <v>8</v>
      </c>
      <c r="I12" s="36">
        <v>9</v>
      </c>
      <c r="J12" s="36">
        <v>10</v>
      </c>
      <c r="K12" s="36">
        <v>9</v>
      </c>
      <c r="L12" s="41"/>
      <c r="M12" s="36">
        <v>9</v>
      </c>
      <c r="N12" s="37">
        <v>9</v>
      </c>
      <c r="O12" s="36">
        <v>8</v>
      </c>
      <c r="P12" s="36">
        <v>9</v>
      </c>
      <c r="Q12" s="36">
        <v>9</v>
      </c>
      <c r="R12" s="36">
        <v>9</v>
      </c>
      <c r="S12" s="37">
        <v>9</v>
      </c>
      <c r="T12" s="36">
        <v>9</v>
      </c>
      <c r="U12" s="36">
        <v>9</v>
      </c>
      <c r="V12" s="36">
        <v>9</v>
      </c>
      <c r="W12" s="36">
        <v>9</v>
      </c>
      <c r="X12" s="36">
        <v>9</v>
      </c>
      <c r="Y12" s="37">
        <v>9</v>
      </c>
      <c r="Z12" s="36">
        <v>3</v>
      </c>
      <c r="AA12" s="37">
        <v>10</v>
      </c>
      <c r="AB12" s="36">
        <v>9</v>
      </c>
      <c r="AC12" s="37">
        <v>9</v>
      </c>
      <c r="AD12" s="36">
        <v>9</v>
      </c>
      <c r="AE12" s="36">
        <v>7</v>
      </c>
      <c r="AF12" s="36">
        <v>9</v>
      </c>
      <c r="AG12" s="36">
        <v>9</v>
      </c>
      <c r="AH12" s="36">
        <v>9</v>
      </c>
      <c r="AI12" s="36">
        <v>6</v>
      </c>
      <c r="AJ12" s="36">
        <v>9</v>
      </c>
      <c r="AK12" s="36">
        <v>9</v>
      </c>
      <c r="AL12" s="36">
        <v>9</v>
      </c>
      <c r="AM12" s="38">
        <v>9</v>
      </c>
      <c r="AN12" s="36">
        <v>11</v>
      </c>
      <c r="AO12" s="36">
        <v>9</v>
      </c>
      <c r="AP12" s="36">
        <v>9</v>
      </c>
      <c r="AQ12" s="36">
        <v>9</v>
      </c>
      <c r="AR12" s="36">
        <v>11</v>
      </c>
      <c r="AS12" s="37">
        <v>10</v>
      </c>
      <c r="AT12" s="36">
        <v>9</v>
      </c>
      <c r="AU12" s="37">
        <v>11</v>
      </c>
      <c r="AV12" s="36">
        <v>10</v>
      </c>
      <c r="AW12" s="36">
        <v>10</v>
      </c>
      <c r="AX12" s="37">
        <v>11</v>
      </c>
      <c r="AY12" s="37">
        <v>11</v>
      </c>
      <c r="AZ12" s="36">
        <v>9</v>
      </c>
      <c r="BA12" s="36">
        <v>8</v>
      </c>
      <c r="BB12" s="36">
        <v>10</v>
      </c>
      <c r="BC12" s="36">
        <v>8</v>
      </c>
      <c r="BD12" s="37">
        <v>11</v>
      </c>
      <c r="BE12" s="36">
        <v>11</v>
      </c>
      <c r="BF12" s="37">
        <v>11</v>
      </c>
      <c r="BG12" s="36">
        <v>7</v>
      </c>
      <c r="BH12" s="36">
        <v>9</v>
      </c>
      <c r="BI12" s="36">
        <v>9</v>
      </c>
      <c r="BJ12" s="36">
        <v>9</v>
      </c>
      <c r="BK12" s="36">
        <v>9</v>
      </c>
      <c r="BL12" s="36">
        <v>9</v>
      </c>
      <c r="BM12" s="36">
        <v>10</v>
      </c>
      <c r="BN12" s="36">
        <v>9</v>
      </c>
      <c r="BO12" s="36">
        <v>9</v>
      </c>
      <c r="BP12" s="36">
        <v>9</v>
      </c>
      <c r="BQ12" s="36">
        <v>9</v>
      </c>
      <c r="BR12" s="37">
        <v>11</v>
      </c>
      <c r="BS12" s="36">
        <v>9</v>
      </c>
      <c r="BT12" s="36">
        <v>9</v>
      </c>
      <c r="BU12" s="36">
        <v>9</v>
      </c>
      <c r="BV12" s="36">
        <v>9</v>
      </c>
      <c r="BW12" s="36">
        <v>9</v>
      </c>
      <c r="BX12" s="36">
        <v>9</v>
      </c>
      <c r="BY12" s="36">
        <v>9</v>
      </c>
      <c r="BZ12" s="36">
        <v>9</v>
      </c>
      <c r="CA12" s="37">
        <v>9</v>
      </c>
      <c r="CB12" s="36">
        <v>9</v>
      </c>
      <c r="CC12" s="36">
        <v>9</v>
      </c>
      <c r="CD12" s="36">
        <v>9</v>
      </c>
      <c r="CE12" s="36">
        <v>7</v>
      </c>
      <c r="CF12" s="36">
        <v>9</v>
      </c>
      <c r="CG12" s="36">
        <v>9</v>
      </c>
      <c r="CH12" s="36">
        <v>4</v>
      </c>
      <c r="CI12" s="36">
        <v>9</v>
      </c>
      <c r="CJ12" s="36">
        <v>9</v>
      </c>
      <c r="CK12" s="36">
        <v>10</v>
      </c>
      <c r="CL12" s="36">
        <v>8</v>
      </c>
      <c r="CM12" s="37">
        <v>9</v>
      </c>
      <c r="CN12" s="36">
        <v>9</v>
      </c>
      <c r="CO12" s="36">
        <v>9</v>
      </c>
      <c r="CP12" s="37">
        <v>9</v>
      </c>
      <c r="CQ12" s="36">
        <v>9</v>
      </c>
      <c r="CR12" s="36">
        <v>7</v>
      </c>
      <c r="CS12" s="36">
        <v>9</v>
      </c>
      <c r="CT12" s="36">
        <v>10</v>
      </c>
      <c r="CU12" s="36">
        <v>10</v>
      </c>
      <c r="CV12" s="36">
        <v>9</v>
      </c>
    </row>
    <row r="13" spans="1:100" ht="16">
      <c r="A13" s="33" t="s">
        <v>52</v>
      </c>
      <c r="B13" s="9">
        <v>2</v>
      </c>
      <c r="C13" s="36">
        <v>2</v>
      </c>
      <c r="D13" s="36">
        <v>6</v>
      </c>
      <c r="E13" s="36">
        <v>11</v>
      </c>
      <c r="F13" s="36">
        <v>3</v>
      </c>
      <c r="G13" s="36">
        <v>3</v>
      </c>
      <c r="H13" s="36">
        <v>5</v>
      </c>
      <c r="I13" s="36">
        <v>2</v>
      </c>
      <c r="J13" s="36">
        <v>9</v>
      </c>
      <c r="K13" s="36">
        <v>7</v>
      </c>
      <c r="L13" s="36">
        <v>7</v>
      </c>
      <c r="M13" s="41"/>
      <c r="N13" s="36">
        <v>2</v>
      </c>
      <c r="O13" s="36">
        <v>8</v>
      </c>
      <c r="P13" s="36">
        <v>4</v>
      </c>
      <c r="Q13" s="36">
        <v>2</v>
      </c>
      <c r="R13" s="36">
        <v>3</v>
      </c>
      <c r="S13" s="36">
        <v>2</v>
      </c>
      <c r="T13" s="36">
        <v>2</v>
      </c>
      <c r="U13" s="36">
        <v>9</v>
      </c>
      <c r="V13" s="36">
        <v>3</v>
      </c>
      <c r="W13" s="36">
        <v>3</v>
      </c>
      <c r="X13" s="36">
        <v>2</v>
      </c>
      <c r="Y13" s="37">
        <v>3</v>
      </c>
      <c r="Z13" s="36">
        <v>6</v>
      </c>
      <c r="AA13" s="37">
        <v>2</v>
      </c>
      <c r="AB13" s="36">
        <v>2</v>
      </c>
      <c r="AC13" s="36">
        <v>4</v>
      </c>
      <c r="AD13" s="36">
        <v>1</v>
      </c>
      <c r="AE13" s="36">
        <v>5</v>
      </c>
      <c r="AF13" s="36">
        <v>2</v>
      </c>
      <c r="AG13" s="36">
        <v>2</v>
      </c>
      <c r="AH13" s="36">
        <v>2</v>
      </c>
      <c r="AI13" s="36">
        <v>5</v>
      </c>
      <c r="AJ13" s="36">
        <v>3</v>
      </c>
      <c r="AK13" s="36">
        <v>1</v>
      </c>
      <c r="AL13" s="36">
        <v>9</v>
      </c>
      <c r="AM13" s="38">
        <v>2</v>
      </c>
      <c r="AN13" s="36">
        <v>11</v>
      </c>
      <c r="AO13" s="36">
        <v>4</v>
      </c>
      <c r="AP13" s="36">
        <v>3</v>
      </c>
      <c r="AQ13" s="36">
        <v>3</v>
      </c>
      <c r="AR13" s="36">
        <v>11</v>
      </c>
      <c r="AS13" s="36">
        <v>4</v>
      </c>
      <c r="AT13" s="36">
        <v>2</v>
      </c>
      <c r="AU13" s="37">
        <v>9</v>
      </c>
      <c r="AV13" s="36">
        <v>4</v>
      </c>
      <c r="AW13" s="36">
        <v>3</v>
      </c>
      <c r="AX13" s="37">
        <v>9</v>
      </c>
      <c r="AY13" s="37">
        <v>7</v>
      </c>
      <c r="AZ13" s="36">
        <v>2</v>
      </c>
      <c r="BA13" s="36">
        <v>5</v>
      </c>
      <c r="BB13" s="36">
        <v>3</v>
      </c>
      <c r="BC13" s="36">
        <v>5</v>
      </c>
      <c r="BD13" s="37">
        <v>10</v>
      </c>
      <c r="BE13" s="36">
        <v>11</v>
      </c>
      <c r="BF13" s="37">
        <v>10</v>
      </c>
      <c r="BG13" s="36">
        <v>4</v>
      </c>
      <c r="BH13" s="36">
        <v>0</v>
      </c>
      <c r="BI13" s="36">
        <v>2</v>
      </c>
      <c r="BJ13" s="36">
        <v>2</v>
      </c>
      <c r="BK13" s="36">
        <v>2</v>
      </c>
      <c r="BL13" s="36">
        <v>2</v>
      </c>
      <c r="BM13" s="36">
        <v>8</v>
      </c>
      <c r="BN13" s="36">
        <v>2</v>
      </c>
      <c r="BO13" s="36">
        <v>3</v>
      </c>
      <c r="BP13" s="36">
        <v>2</v>
      </c>
      <c r="BQ13" s="36">
        <v>2</v>
      </c>
      <c r="BR13" s="37">
        <v>11</v>
      </c>
      <c r="BS13" s="36">
        <v>2</v>
      </c>
      <c r="BT13" s="36">
        <v>2</v>
      </c>
      <c r="BU13" s="36">
        <v>2</v>
      </c>
      <c r="BV13" s="36">
        <v>6</v>
      </c>
      <c r="BW13" s="36">
        <v>1</v>
      </c>
      <c r="BX13" s="36">
        <v>3</v>
      </c>
      <c r="BY13" s="36">
        <v>3</v>
      </c>
      <c r="BZ13" s="36">
        <v>4</v>
      </c>
      <c r="CA13" s="37">
        <v>3</v>
      </c>
      <c r="CB13" s="36">
        <v>2</v>
      </c>
      <c r="CC13" s="36">
        <v>2</v>
      </c>
      <c r="CD13" s="36">
        <v>2</v>
      </c>
      <c r="CE13" s="36">
        <v>4</v>
      </c>
      <c r="CF13" s="36">
        <v>1</v>
      </c>
      <c r="CG13" s="36">
        <v>4</v>
      </c>
      <c r="CH13" s="36">
        <v>6</v>
      </c>
      <c r="CI13" s="36">
        <v>2</v>
      </c>
      <c r="CJ13" s="36">
        <v>2</v>
      </c>
      <c r="CK13" s="36">
        <v>8</v>
      </c>
      <c r="CL13" s="36">
        <v>7</v>
      </c>
      <c r="CM13" s="37">
        <v>5</v>
      </c>
      <c r="CN13" s="36">
        <v>2</v>
      </c>
      <c r="CO13" s="36">
        <v>3</v>
      </c>
      <c r="CP13" s="36">
        <v>2</v>
      </c>
      <c r="CQ13" s="36">
        <v>3</v>
      </c>
      <c r="CR13" s="36">
        <v>7</v>
      </c>
      <c r="CS13" s="36">
        <v>6</v>
      </c>
      <c r="CT13" s="36">
        <v>8</v>
      </c>
      <c r="CU13" s="36">
        <v>8</v>
      </c>
      <c r="CV13" s="36">
        <v>2</v>
      </c>
    </row>
    <row r="14" spans="1:100" ht="16">
      <c r="A14" s="33" t="s">
        <v>53</v>
      </c>
      <c r="B14" s="9">
        <v>3</v>
      </c>
      <c r="C14" s="36">
        <v>0</v>
      </c>
      <c r="D14" s="36">
        <v>7</v>
      </c>
      <c r="E14" s="36">
        <v>11</v>
      </c>
      <c r="F14" s="36">
        <v>4</v>
      </c>
      <c r="G14" s="36">
        <v>3</v>
      </c>
      <c r="H14" s="36">
        <v>6</v>
      </c>
      <c r="I14" s="36">
        <v>3</v>
      </c>
      <c r="J14" s="36">
        <v>9</v>
      </c>
      <c r="K14" s="36">
        <v>7</v>
      </c>
      <c r="L14" s="36">
        <v>7</v>
      </c>
      <c r="M14" s="36">
        <v>3</v>
      </c>
      <c r="N14" s="41"/>
      <c r="O14" s="36">
        <v>8</v>
      </c>
      <c r="P14" s="36">
        <v>4</v>
      </c>
      <c r="Q14" s="36">
        <v>3</v>
      </c>
      <c r="R14" s="36">
        <v>3</v>
      </c>
      <c r="S14" s="36">
        <v>2</v>
      </c>
      <c r="T14" s="36">
        <v>3</v>
      </c>
      <c r="U14" s="36">
        <v>9</v>
      </c>
      <c r="V14" s="36">
        <v>4</v>
      </c>
      <c r="W14" s="36">
        <v>4</v>
      </c>
      <c r="X14" s="36">
        <v>3</v>
      </c>
      <c r="Y14" s="37">
        <v>4</v>
      </c>
      <c r="Z14" s="36">
        <v>7</v>
      </c>
      <c r="AA14" s="37">
        <v>3</v>
      </c>
      <c r="AB14" s="36">
        <v>3</v>
      </c>
      <c r="AC14" s="36">
        <v>5</v>
      </c>
      <c r="AD14" s="36">
        <v>3</v>
      </c>
      <c r="AE14" s="36">
        <v>6</v>
      </c>
      <c r="AF14" s="36">
        <v>4</v>
      </c>
      <c r="AG14" s="36">
        <v>3</v>
      </c>
      <c r="AH14" s="36">
        <v>3</v>
      </c>
      <c r="AI14" s="36">
        <v>6</v>
      </c>
      <c r="AJ14" s="36">
        <v>4</v>
      </c>
      <c r="AK14" s="36">
        <v>3</v>
      </c>
      <c r="AL14" s="36">
        <v>9</v>
      </c>
      <c r="AM14" s="38">
        <v>3</v>
      </c>
      <c r="AN14" s="36">
        <v>11</v>
      </c>
      <c r="AO14" s="36">
        <v>5</v>
      </c>
      <c r="AP14" s="36">
        <v>4</v>
      </c>
      <c r="AQ14" s="36">
        <v>4</v>
      </c>
      <c r="AR14" s="36">
        <v>11</v>
      </c>
      <c r="AS14" s="36">
        <v>4</v>
      </c>
      <c r="AT14" s="36">
        <v>4</v>
      </c>
      <c r="AU14" s="37">
        <v>10</v>
      </c>
      <c r="AV14" s="36">
        <v>5</v>
      </c>
      <c r="AW14" s="36">
        <v>4</v>
      </c>
      <c r="AX14" s="37">
        <v>10</v>
      </c>
      <c r="AY14" s="37">
        <v>8</v>
      </c>
      <c r="AZ14" s="36">
        <v>3</v>
      </c>
      <c r="BA14" s="36">
        <v>6</v>
      </c>
      <c r="BB14" s="36">
        <v>4</v>
      </c>
      <c r="BC14" s="36">
        <v>6</v>
      </c>
      <c r="BD14" s="37">
        <v>10</v>
      </c>
      <c r="BE14" s="37">
        <v>11</v>
      </c>
      <c r="BF14" s="37">
        <v>10</v>
      </c>
      <c r="BG14" s="36">
        <v>5</v>
      </c>
      <c r="BH14" s="36">
        <v>3</v>
      </c>
      <c r="BI14" s="36">
        <v>4</v>
      </c>
      <c r="BJ14" s="36">
        <v>3</v>
      </c>
      <c r="BK14" s="36">
        <v>4</v>
      </c>
      <c r="BL14" s="36">
        <v>1</v>
      </c>
      <c r="BM14" s="36">
        <v>8</v>
      </c>
      <c r="BN14" s="36">
        <v>1</v>
      </c>
      <c r="BO14" s="36">
        <v>4</v>
      </c>
      <c r="BP14" s="36">
        <v>4</v>
      </c>
      <c r="BQ14" s="36">
        <v>3</v>
      </c>
      <c r="BR14" s="37">
        <v>11</v>
      </c>
      <c r="BS14" s="36">
        <v>3</v>
      </c>
      <c r="BT14" s="36">
        <v>4</v>
      </c>
      <c r="BU14" s="36">
        <v>3</v>
      </c>
      <c r="BV14" s="36">
        <v>6</v>
      </c>
      <c r="BW14" s="36">
        <v>3</v>
      </c>
      <c r="BX14" s="36">
        <v>4</v>
      </c>
      <c r="BY14" s="36">
        <v>4</v>
      </c>
      <c r="BZ14" s="36">
        <v>5</v>
      </c>
      <c r="CA14" s="37">
        <v>4</v>
      </c>
      <c r="CB14" s="36">
        <v>3</v>
      </c>
      <c r="CC14" s="36">
        <v>2</v>
      </c>
      <c r="CD14" s="36">
        <v>3</v>
      </c>
      <c r="CE14" s="36">
        <v>5</v>
      </c>
      <c r="CF14" s="36">
        <v>3</v>
      </c>
      <c r="CG14" s="36">
        <v>5</v>
      </c>
      <c r="CH14" s="36">
        <v>7</v>
      </c>
      <c r="CI14" s="36">
        <v>3</v>
      </c>
      <c r="CJ14" s="36">
        <v>3</v>
      </c>
      <c r="CK14" s="37">
        <v>7</v>
      </c>
      <c r="CL14" s="36">
        <v>7</v>
      </c>
      <c r="CM14" s="37">
        <v>6</v>
      </c>
      <c r="CN14" s="36">
        <v>3</v>
      </c>
      <c r="CO14" s="36">
        <v>4</v>
      </c>
      <c r="CP14" s="36">
        <v>2</v>
      </c>
      <c r="CQ14" s="36">
        <v>4</v>
      </c>
      <c r="CR14" s="36">
        <v>7</v>
      </c>
      <c r="CS14" s="36">
        <v>6</v>
      </c>
      <c r="CT14" s="36">
        <v>8</v>
      </c>
      <c r="CU14" s="36">
        <v>9</v>
      </c>
      <c r="CV14" s="36">
        <v>2</v>
      </c>
    </row>
    <row r="15" spans="1:100" ht="16">
      <c r="A15" s="33" t="s">
        <v>54</v>
      </c>
      <c r="B15" s="9">
        <v>8</v>
      </c>
      <c r="C15" s="36">
        <v>8</v>
      </c>
      <c r="D15" s="36">
        <v>8</v>
      </c>
      <c r="E15" s="36">
        <v>11</v>
      </c>
      <c r="F15" s="36">
        <v>8</v>
      </c>
      <c r="G15" s="36">
        <v>8</v>
      </c>
      <c r="H15" s="36">
        <v>8</v>
      </c>
      <c r="I15" s="36">
        <v>8</v>
      </c>
      <c r="J15" s="36">
        <v>4</v>
      </c>
      <c r="K15" s="36">
        <v>5</v>
      </c>
      <c r="L15" s="36">
        <v>8</v>
      </c>
      <c r="M15" s="36">
        <v>8</v>
      </c>
      <c r="N15" s="36">
        <v>8</v>
      </c>
      <c r="O15" s="41"/>
      <c r="P15" s="36">
        <v>9</v>
      </c>
      <c r="Q15" s="36">
        <v>8</v>
      </c>
      <c r="R15" s="36">
        <v>8</v>
      </c>
      <c r="S15" s="36">
        <v>8</v>
      </c>
      <c r="T15" s="36">
        <v>8</v>
      </c>
      <c r="U15" s="36">
        <v>9</v>
      </c>
      <c r="V15" s="36">
        <v>8</v>
      </c>
      <c r="W15" s="36">
        <v>8</v>
      </c>
      <c r="X15" s="36">
        <v>8</v>
      </c>
      <c r="Y15" s="37">
        <v>8</v>
      </c>
      <c r="Z15" s="36">
        <v>7</v>
      </c>
      <c r="AA15" s="37">
        <v>8</v>
      </c>
      <c r="AB15" s="36">
        <v>8</v>
      </c>
      <c r="AC15" s="36">
        <v>8</v>
      </c>
      <c r="AD15" s="36">
        <v>8</v>
      </c>
      <c r="AE15" s="36">
        <v>8</v>
      </c>
      <c r="AF15" s="36">
        <v>8</v>
      </c>
      <c r="AG15" s="36">
        <v>8</v>
      </c>
      <c r="AH15" s="36">
        <v>8</v>
      </c>
      <c r="AI15" s="36">
        <v>7</v>
      </c>
      <c r="AJ15" s="36">
        <v>8</v>
      </c>
      <c r="AK15" s="36">
        <v>8</v>
      </c>
      <c r="AL15" s="36">
        <v>10</v>
      </c>
      <c r="AM15" s="38">
        <v>8</v>
      </c>
      <c r="AN15" s="36">
        <v>11</v>
      </c>
      <c r="AO15" s="36">
        <v>9</v>
      </c>
      <c r="AP15" s="36">
        <v>8</v>
      </c>
      <c r="AQ15" s="36">
        <v>8</v>
      </c>
      <c r="AR15" s="36">
        <v>11</v>
      </c>
      <c r="AS15" s="36">
        <v>9</v>
      </c>
      <c r="AT15" s="36">
        <v>8</v>
      </c>
      <c r="AU15" s="37">
        <v>11</v>
      </c>
      <c r="AV15" s="36">
        <v>9</v>
      </c>
      <c r="AW15" s="36">
        <v>9</v>
      </c>
      <c r="AX15" s="37">
        <v>11</v>
      </c>
      <c r="AY15" s="37">
        <v>10</v>
      </c>
      <c r="AZ15" s="36">
        <v>8</v>
      </c>
      <c r="BA15" s="36">
        <v>8</v>
      </c>
      <c r="BB15" s="36">
        <v>9</v>
      </c>
      <c r="BC15" s="36">
        <v>8</v>
      </c>
      <c r="BD15" s="37">
        <v>11</v>
      </c>
      <c r="BE15" s="36">
        <v>11</v>
      </c>
      <c r="BF15" s="37">
        <v>11</v>
      </c>
      <c r="BG15" s="36">
        <v>8</v>
      </c>
      <c r="BH15" s="36">
        <v>8</v>
      </c>
      <c r="BI15" s="37">
        <v>8</v>
      </c>
      <c r="BJ15" s="36">
        <v>8</v>
      </c>
      <c r="BK15" s="36">
        <v>8</v>
      </c>
      <c r="BL15" s="36">
        <v>8</v>
      </c>
      <c r="BM15" s="36">
        <v>8</v>
      </c>
      <c r="BN15" s="36">
        <v>8</v>
      </c>
      <c r="BO15" s="36">
        <v>8</v>
      </c>
      <c r="BP15" s="36">
        <v>8</v>
      </c>
      <c r="BQ15" s="36">
        <v>8</v>
      </c>
      <c r="BR15" s="37">
        <v>11</v>
      </c>
      <c r="BS15" s="36">
        <v>8</v>
      </c>
      <c r="BT15" s="36">
        <v>8</v>
      </c>
      <c r="BU15" s="36">
        <v>8</v>
      </c>
      <c r="BV15" s="36">
        <v>9</v>
      </c>
      <c r="BW15" s="36">
        <v>8</v>
      </c>
      <c r="BX15" s="36">
        <v>8</v>
      </c>
      <c r="BY15" s="36">
        <v>8</v>
      </c>
      <c r="BZ15" s="37">
        <v>9</v>
      </c>
      <c r="CA15" s="36">
        <v>8</v>
      </c>
      <c r="CB15" s="36">
        <v>8</v>
      </c>
      <c r="CC15" s="36">
        <v>8</v>
      </c>
      <c r="CD15" s="36">
        <v>8</v>
      </c>
      <c r="CE15" s="36">
        <v>8</v>
      </c>
      <c r="CF15" s="36">
        <v>8</v>
      </c>
      <c r="CG15" s="36">
        <v>8</v>
      </c>
      <c r="CH15" s="36">
        <v>8</v>
      </c>
      <c r="CI15" s="36">
        <v>8</v>
      </c>
      <c r="CJ15" s="36">
        <v>8</v>
      </c>
      <c r="CK15" s="36">
        <v>11</v>
      </c>
      <c r="CL15" s="36">
        <v>3</v>
      </c>
      <c r="CM15" s="37">
        <v>9</v>
      </c>
      <c r="CN15" s="36">
        <v>8</v>
      </c>
      <c r="CO15" s="36">
        <v>8</v>
      </c>
      <c r="CP15" s="36">
        <v>8</v>
      </c>
      <c r="CQ15" s="36">
        <v>9</v>
      </c>
      <c r="CR15" s="36">
        <v>8</v>
      </c>
      <c r="CS15" s="36">
        <v>9</v>
      </c>
      <c r="CT15" s="36">
        <v>7</v>
      </c>
      <c r="CU15" s="36">
        <v>10</v>
      </c>
      <c r="CV15" s="36">
        <v>8</v>
      </c>
    </row>
    <row r="16" spans="1:100" ht="16">
      <c r="A16" s="33" t="s">
        <v>55</v>
      </c>
      <c r="B16" s="9">
        <v>6</v>
      </c>
      <c r="C16" s="36">
        <v>6</v>
      </c>
      <c r="D16" s="36">
        <v>9</v>
      </c>
      <c r="E16" s="36">
        <v>11</v>
      </c>
      <c r="F16" s="36">
        <v>6</v>
      </c>
      <c r="G16" s="36">
        <v>3</v>
      </c>
      <c r="H16" s="36">
        <v>9</v>
      </c>
      <c r="I16" s="36">
        <v>6</v>
      </c>
      <c r="J16" s="36">
        <v>10</v>
      </c>
      <c r="K16" s="36">
        <v>9</v>
      </c>
      <c r="L16" s="36">
        <v>9</v>
      </c>
      <c r="M16" s="36">
        <v>6</v>
      </c>
      <c r="N16" s="36">
        <v>6</v>
      </c>
      <c r="O16" s="36">
        <v>9</v>
      </c>
      <c r="P16" s="42"/>
      <c r="Q16" s="36">
        <v>6</v>
      </c>
      <c r="R16" s="36">
        <v>5</v>
      </c>
      <c r="S16" s="37">
        <v>6</v>
      </c>
      <c r="T16" s="36">
        <v>6</v>
      </c>
      <c r="U16" s="36">
        <v>9</v>
      </c>
      <c r="V16" s="36">
        <v>1</v>
      </c>
      <c r="W16" s="36">
        <v>7</v>
      </c>
      <c r="X16" s="36">
        <v>6</v>
      </c>
      <c r="Y16" s="37">
        <v>6</v>
      </c>
      <c r="Z16" s="36">
        <v>9</v>
      </c>
      <c r="AA16" s="37">
        <v>7</v>
      </c>
      <c r="AB16" s="36">
        <v>6</v>
      </c>
      <c r="AC16" s="36">
        <v>7</v>
      </c>
      <c r="AD16" s="36">
        <v>6</v>
      </c>
      <c r="AE16" s="36">
        <v>9</v>
      </c>
      <c r="AF16" s="36">
        <v>6</v>
      </c>
      <c r="AG16" s="36">
        <v>6</v>
      </c>
      <c r="AH16" s="36">
        <v>2</v>
      </c>
      <c r="AI16" s="36">
        <v>8</v>
      </c>
      <c r="AJ16" s="36">
        <v>7</v>
      </c>
      <c r="AK16" s="36">
        <v>6</v>
      </c>
      <c r="AL16" s="36">
        <v>10</v>
      </c>
      <c r="AM16" s="38">
        <v>6</v>
      </c>
      <c r="AN16" s="36">
        <v>11</v>
      </c>
      <c r="AO16" s="36">
        <v>7</v>
      </c>
      <c r="AP16" s="36">
        <v>3</v>
      </c>
      <c r="AQ16" s="36">
        <v>1</v>
      </c>
      <c r="AR16" s="36">
        <v>11</v>
      </c>
      <c r="AS16" s="36">
        <v>7</v>
      </c>
      <c r="AT16" s="36">
        <v>6</v>
      </c>
      <c r="AU16" s="37">
        <v>11</v>
      </c>
      <c r="AV16" s="37">
        <v>0</v>
      </c>
      <c r="AW16" s="36">
        <v>1</v>
      </c>
      <c r="AX16" s="37">
        <v>11</v>
      </c>
      <c r="AY16" s="37">
        <v>10</v>
      </c>
      <c r="AZ16" s="36">
        <v>7</v>
      </c>
      <c r="BA16" s="36">
        <v>8</v>
      </c>
      <c r="BB16" s="36">
        <v>3</v>
      </c>
      <c r="BC16" s="36">
        <v>7</v>
      </c>
      <c r="BD16" s="37">
        <v>11</v>
      </c>
      <c r="BE16" s="36">
        <v>11</v>
      </c>
      <c r="BF16" s="37">
        <v>11</v>
      </c>
      <c r="BG16" s="36">
        <v>8</v>
      </c>
      <c r="BH16" s="36">
        <v>6</v>
      </c>
      <c r="BI16" s="37">
        <v>6</v>
      </c>
      <c r="BJ16" s="37">
        <v>6</v>
      </c>
      <c r="BK16" s="36">
        <v>7</v>
      </c>
      <c r="BL16" s="37">
        <v>6</v>
      </c>
      <c r="BM16" s="36">
        <v>9</v>
      </c>
      <c r="BN16" s="36">
        <v>6</v>
      </c>
      <c r="BO16" s="36">
        <v>2</v>
      </c>
      <c r="BP16" s="36">
        <v>3</v>
      </c>
      <c r="BQ16" s="36">
        <v>6</v>
      </c>
      <c r="BR16" s="37">
        <v>11</v>
      </c>
      <c r="BS16" s="37">
        <v>6</v>
      </c>
      <c r="BT16" s="36">
        <v>6</v>
      </c>
      <c r="BU16" s="36">
        <v>6</v>
      </c>
      <c r="BV16" s="36">
        <v>5</v>
      </c>
      <c r="BW16" s="36">
        <v>6</v>
      </c>
      <c r="BX16" s="36">
        <v>4</v>
      </c>
      <c r="BY16" s="36">
        <v>2</v>
      </c>
      <c r="BZ16" s="36">
        <v>7</v>
      </c>
      <c r="CA16" s="36">
        <v>6</v>
      </c>
      <c r="CB16" s="37">
        <v>6</v>
      </c>
      <c r="CC16" s="36">
        <v>6</v>
      </c>
      <c r="CD16" s="37">
        <v>6</v>
      </c>
      <c r="CE16" s="36">
        <v>8</v>
      </c>
      <c r="CF16" s="36">
        <v>6</v>
      </c>
      <c r="CG16" s="36">
        <v>7</v>
      </c>
      <c r="CH16" s="36">
        <v>9</v>
      </c>
      <c r="CI16" s="37">
        <v>6</v>
      </c>
      <c r="CJ16" s="37">
        <v>6</v>
      </c>
      <c r="CK16" s="36">
        <v>8</v>
      </c>
      <c r="CL16" s="36">
        <v>9</v>
      </c>
      <c r="CM16" s="37">
        <v>8</v>
      </c>
      <c r="CN16" s="37">
        <v>6</v>
      </c>
      <c r="CO16" s="36">
        <v>6</v>
      </c>
      <c r="CP16" s="36">
        <v>6</v>
      </c>
      <c r="CQ16" s="36">
        <v>3</v>
      </c>
      <c r="CR16" s="36">
        <v>9</v>
      </c>
      <c r="CS16" s="36">
        <v>4</v>
      </c>
      <c r="CT16" s="36">
        <v>9</v>
      </c>
      <c r="CU16" s="36">
        <v>10</v>
      </c>
      <c r="CV16" s="36">
        <v>6</v>
      </c>
    </row>
    <row r="17" spans="1:100" ht="16">
      <c r="A17" s="33" t="s">
        <v>56</v>
      </c>
      <c r="B17" s="9">
        <v>1</v>
      </c>
      <c r="C17" s="36">
        <v>1</v>
      </c>
      <c r="D17" s="36">
        <v>6</v>
      </c>
      <c r="E17" s="36">
        <v>11</v>
      </c>
      <c r="F17" s="36">
        <v>3</v>
      </c>
      <c r="G17" s="36">
        <v>2</v>
      </c>
      <c r="H17" s="36">
        <v>5</v>
      </c>
      <c r="I17" s="36">
        <v>1</v>
      </c>
      <c r="J17" s="36">
        <v>9</v>
      </c>
      <c r="K17" s="36">
        <v>6</v>
      </c>
      <c r="L17" s="36">
        <v>7</v>
      </c>
      <c r="M17" s="36">
        <v>2</v>
      </c>
      <c r="N17" s="36">
        <v>1</v>
      </c>
      <c r="O17" s="36">
        <v>8</v>
      </c>
      <c r="P17" s="36">
        <v>3</v>
      </c>
      <c r="Q17" s="41"/>
      <c r="R17" s="36">
        <v>3</v>
      </c>
      <c r="S17" s="36">
        <v>1</v>
      </c>
      <c r="T17" s="36">
        <v>2</v>
      </c>
      <c r="U17" s="36">
        <v>9</v>
      </c>
      <c r="V17" s="36">
        <v>2</v>
      </c>
      <c r="W17" s="36">
        <v>3</v>
      </c>
      <c r="X17" s="36">
        <v>1</v>
      </c>
      <c r="Y17" s="37">
        <v>3</v>
      </c>
      <c r="Z17" s="36">
        <v>6</v>
      </c>
      <c r="AA17" s="37">
        <v>1</v>
      </c>
      <c r="AB17" s="36">
        <v>2</v>
      </c>
      <c r="AC17" s="36">
        <v>4</v>
      </c>
      <c r="AD17" s="36">
        <v>2</v>
      </c>
      <c r="AE17" s="36">
        <v>5</v>
      </c>
      <c r="AF17" s="36">
        <v>2</v>
      </c>
      <c r="AG17" s="36">
        <v>2</v>
      </c>
      <c r="AH17" s="36">
        <v>2</v>
      </c>
      <c r="AI17" s="36">
        <v>5</v>
      </c>
      <c r="AJ17" s="36">
        <v>3</v>
      </c>
      <c r="AK17" s="36">
        <v>3</v>
      </c>
      <c r="AL17" s="36">
        <v>8</v>
      </c>
      <c r="AM17" s="38">
        <v>2</v>
      </c>
      <c r="AN17" s="36">
        <v>11</v>
      </c>
      <c r="AO17" s="36">
        <v>3</v>
      </c>
      <c r="AP17" s="36">
        <v>3</v>
      </c>
      <c r="AQ17" s="36">
        <v>2</v>
      </c>
      <c r="AR17" s="36">
        <v>11</v>
      </c>
      <c r="AS17" s="36">
        <v>3</v>
      </c>
      <c r="AT17" s="36">
        <v>2</v>
      </c>
      <c r="AU17" s="37">
        <v>9</v>
      </c>
      <c r="AV17" s="36">
        <v>4</v>
      </c>
      <c r="AW17" s="36">
        <v>3</v>
      </c>
      <c r="AX17" s="37">
        <v>9</v>
      </c>
      <c r="AY17" s="37">
        <v>7</v>
      </c>
      <c r="AZ17" s="36">
        <v>1</v>
      </c>
      <c r="BA17" s="36">
        <v>5</v>
      </c>
      <c r="BB17" s="36">
        <v>2</v>
      </c>
      <c r="BC17" s="36">
        <v>4</v>
      </c>
      <c r="BD17" s="37">
        <v>9</v>
      </c>
      <c r="BE17" s="36">
        <v>11</v>
      </c>
      <c r="BF17" s="37">
        <v>9</v>
      </c>
      <c r="BG17" s="36">
        <v>4</v>
      </c>
      <c r="BH17" s="36">
        <v>1</v>
      </c>
      <c r="BI17" s="36">
        <v>2</v>
      </c>
      <c r="BJ17" s="36">
        <v>2</v>
      </c>
      <c r="BK17" s="36">
        <v>2</v>
      </c>
      <c r="BL17" s="36">
        <v>2</v>
      </c>
      <c r="BM17" s="36">
        <v>8</v>
      </c>
      <c r="BN17" s="36">
        <v>2</v>
      </c>
      <c r="BO17" s="36">
        <v>2</v>
      </c>
      <c r="BP17" s="36">
        <v>2</v>
      </c>
      <c r="BQ17" s="36">
        <v>1</v>
      </c>
      <c r="BR17" s="37">
        <v>11</v>
      </c>
      <c r="BS17" s="36">
        <v>2</v>
      </c>
      <c r="BT17" s="36">
        <v>1</v>
      </c>
      <c r="BU17" s="36">
        <v>2</v>
      </c>
      <c r="BV17" s="36">
        <v>6</v>
      </c>
      <c r="BW17" s="36">
        <v>2</v>
      </c>
      <c r="BX17" s="36">
        <v>2</v>
      </c>
      <c r="BY17" s="36">
        <v>2</v>
      </c>
      <c r="BZ17" s="36">
        <v>4</v>
      </c>
      <c r="CA17" s="37">
        <v>3</v>
      </c>
      <c r="CB17" s="36">
        <v>1</v>
      </c>
      <c r="CC17" s="36">
        <v>2</v>
      </c>
      <c r="CD17" s="36">
        <v>2</v>
      </c>
      <c r="CE17" s="36">
        <v>4</v>
      </c>
      <c r="CF17" s="36">
        <v>1</v>
      </c>
      <c r="CG17" s="36">
        <v>3</v>
      </c>
      <c r="CH17" s="36">
        <v>6</v>
      </c>
      <c r="CI17" s="36">
        <v>2</v>
      </c>
      <c r="CJ17" s="36">
        <v>2</v>
      </c>
      <c r="CK17" s="36">
        <v>8</v>
      </c>
      <c r="CL17" s="36">
        <v>7</v>
      </c>
      <c r="CM17" s="37">
        <v>5</v>
      </c>
      <c r="CN17" s="36">
        <v>1</v>
      </c>
      <c r="CO17" s="36">
        <v>3</v>
      </c>
      <c r="CP17" s="36">
        <v>1</v>
      </c>
      <c r="CQ17" s="36">
        <v>3</v>
      </c>
      <c r="CR17" s="36">
        <v>4</v>
      </c>
      <c r="CS17" s="36">
        <v>6</v>
      </c>
      <c r="CT17" s="36">
        <v>7</v>
      </c>
      <c r="CU17" s="36">
        <v>8</v>
      </c>
      <c r="CV17" s="36">
        <v>1</v>
      </c>
    </row>
    <row r="18" spans="1:100" ht="16">
      <c r="A18" s="33" t="s">
        <v>57</v>
      </c>
      <c r="B18" s="9">
        <v>3</v>
      </c>
      <c r="C18" s="36">
        <v>3</v>
      </c>
      <c r="D18" s="36">
        <v>7</v>
      </c>
      <c r="E18" s="36">
        <v>11</v>
      </c>
      <c r="F18" s="36">
        <v>4</v>
      </c>
      <c r="G18" s="36">
        <v>1</v>
      </c>
      <c r="H18" s="36">
        <v>6</v>
      </c>
      <c r="I18" s="36">
        <v>3</v>
      </c>
      <c r="J18" s="36">
        <v>9</v>
      </c>
      <c r="K18" s="36">
        <v>7</v>
      </c>
      <c r="L18" s="36">
        <v>8</v>
      </c>
      <c r="M18" s="36">
        <v>3</v>
      </c>
      <c r="N18" s="36">
        <v>3</v>
      </c>
      <c r="O18" s="36">
        <v>8</v>
      </c>
      <c r="P18" s="36">
        <v>3</v>
      </c>
      <c r="Q18" s="36">
        <v>3</v>
      </c>
      <c r="R18" s="41"/>
      <c r="S18" s="37">
        <v>3</v>
      </c>
      <c r="T18" s="36">
        <v>3</v>
      </c>
      <c r="U18" s="36">
        <v>9</v>
      </c>
      <c r="V18" s="36">
        <v>3</v>
      </c>
      <c r="W18" s="36">
        <v>4</v>
      </c>
      <c r="X18" s="36">
        <v>3</v>
      </c>
      <c r="Y18" s="37">
        <v>4</v>
      </c>
      <c r="Z18" s="36">
        <v>7</v>
      </c>
      <c r="AA18" s="37">
        <v>3</v>
      </c>
      <c r="AB18" s="36">
        <v>3</v>
      </c>
      <c r="AC18" s="36">
        <v>5</v>
      </c>
      <c r="AD18" s="36">
        <v>3</v>
      </c>
      <c r="AE18" s="36">
        <v>6</v>
      </c>
      <c r="AF18" s="36">
        <v>4</v>
      </c>
      <c r="AG18" s="36">
        <v>3</v>
      </c>
      <c r="AH18" s="36">
        <v>2</v>
      </c>
      <c r="AI18" s="36">
        <v>6</v>
      </c>
      <c r="AJ18" s="36">
        <v>4</v>
      </c>
      <c r="AK18" s="36">
        <v>3</v>
      </c>
      <c r="AL18" s="36">
        <v>9</v>
      </c>
      <c r="AM18" s="38">
        <v>3</v>
      </c>
      <c r="AN18" s="36">
        <v>11</v>
      </c>
      <c r="AO18" s="36">
        <v>4</v>
      </c>
      <c r="AP18" s="36">
        <v>3</v>
      </c>
      <c r="AQ18" s="36">
        <v>3</v>
      </c>
      <c r="AR18" s="36">
        <v>11</v>
      </c>
      <c r="AS18" s="36">
        <v>4</v>
      </c>
      <c r="AT18" s="36">
        <v>4</v>
      </c>
      <c r="AU18" s="37">
        <v>10</v>
      </c>
      <c r="AV18" s="37">
        <v>5</v>
      </c>
      <c r="AW18" s="36">
        <v>3</v>
      </c>
      <c r="AX18" s="37">
        <v>10</v>
      </c>
      <c r="AY18" s="37">
        <v>8</v>
      </c>
      <c r="AZ18" s="36">
        <v>3</v>
      </c>
      <c r="BA18" s="36">
        <v>6</v>
      </c>
      <c r="BB18" s="36">
        <v>3</v>
      </c>
      <c r="BC18" s="36">
        <v>6</v>
      </c>
      <c r="BD18" s="37">
        <v>10</v>
      </c>
      <c r="BE18" s="36">
        <v>11</v>
      </c>
      <c r="BF18" s="37">
        <v>10</v>
      </c>
      <c r="BG18" s="36">
        <v>5</v>
      </c>
      <c r="BH18" s="36">
        <v>3</v>
      </c>
      <c r="BI18" s="36">
        <v>3</v>
      </c>
      <c r="BJ18" s="36">
        <v>3</v>
      </c>
      <c r="BK18" s="36">
        <v>4</v>
      </c>
      <c r="BL18" s="36">
        <v>3</v>
      </c>
      <c r="BM18" s="36">
        <v>8</v>
      </c>
      <c r="BN18" s="36">
        <v>3</v>
      </c>
      <c r="BO18" s="36">
        <v>2</v>
      </c>
      <c r="BP18" s="36">
        <v>1</v>
      </c>
      <c r="BQ18" s="36">
        <v>3</v>
      </c>
      <c r="BR18" s="37">
        <v>11</v>
      </c>
      <c r="BS18" s="36">
        <v>3</v>
      </c>
      <c r="BT18" s="36">
        <v>4</v>
      </c>
      <c r="BU18" s="36">
        <v>1</v>
      </c>
      <c r="BV18" s="36">
        <v>5</v>
      </c>
      <c r="BW18" s="36">
        <v>3</v>
      </c>
      <c r="BX18" s="36">
        <v>2</v>
      </c>
      <c r="BY18" s="36">
        <v>2</v>
      </c>
      <c r="BZ18" s="36">
        <v>5</v>
      </c>
      <c r="CA18" s="37">
        <v>4</v>
      </c>
      <c r="CB18" s="36">
        <v>2</v>
      </c>
      <c r="CC18" s="36">
        <v>3</v>
      </c>
      <c r="CD18" s="36">
        <v>3</v>
      </c>
      <c r="CE18" s="36">
        <v>5</v>
      </c>
      <c r="CF18" s="36">
        <v>3</v>
      </c>
      <c r="CG18" s="36">
        <v>5</v>
      </c>
      <c r="CH18" s="36">
        <v>7</v>
      </c>
      <c r="CI18" s="36">
        <v>3</v>
      </c>
      <c r="CJ18" s="36">
        <v>3</v>
      </c>
      <c r="CK18" s="36">
        <v>8</v>
      </c>
      <c r="CL18" s="36">
        <v>7</v>
      </c>
      <c r="CM18" s="37">
        <v>6</v>
      </c>
      <c r="CN18" s="36">
        <v>3</v>
      </c>
      <c r="CO18" s="36">
        <v>4</v>
      </c>
      <c r="CP18" s="37">
        <v>3</v>
      </c>
      <c r="CQ18" s="36">
        <v>3</v>
      </c>
      <c r="CR18" s="36">
        <v>7</v>
      </c>
      <c r="CS18" s="36">
        <v>2</v>
      </c>
      <c r="CT18" s="36">
        <v>8</v>
      </c>
      <c r="CU18" s="36">
        <v>9</v>
      </c>
      <c r="CV18" s="36">
        <v>3</v>
      </c>
    </row>
    <row r="19" spans="1:100" ht="16">
      <c r="A19" s="33" t="s">
        <v>58</v>
      </c>
      <c r="B19" s="9">
        <v>2</v>
      </c>
      <c r="C19" s="36">
        <v>1</v>
      </c>
      <c r="D19" s="36">
        <v>6</v>
      </c>
      <c r="E19" s="36">
        <v>11</v>
      </c>
      <c r="F19" s="36">
        <v>3</v>
      </c>
      <c r="G19" s="36">
        <v>3</v>
      </c>
      <c r="H19" s="36">
        <v>5</v>
      </c>
      <c r="I19" s="36">
        <v>2</v>
      </c>
      <c r="J19" s="36">
        <v>9</v>
      </c>
      <c r="K19" s="36">
        <v>7</v>
      </c>
      <c r="L19" s="36">
        <v>7</v>
      </c>
      <c r="M19" s="36">
        <v>2</v>
      </c>
      <c r="N19" s="36">
        <v>2</v>
      </c>
      <c r="O19" s="36">
        <v>8</v>
      </c>
      <c r="P19" s="36">
        <v>4</v>
      </c>
      <c r="Q19" s="36">
        <v>2</v>
      </c>
      <c r="R19" s="36">
        <v>3</v>
      </c>
      <c r="S19" s="41"/>
      <c r="T19" s="36">
        <v>2</v>
      </c>
      <c r="U19" s="36">
        <v>9</v>
      </c>
      <c r="V19" s="36">
        <v>4</v>
      </c>
      <c r="W19" s="36">
        <v>3</v>
      </c>
      <c r="X19" s="36">
        <v>1</v>
      </c>
      <c r="Y19" s="37">
        <v>4</v>
      </c>
      <c r="Z19" s="36">
        <v>6</v>
      </c>
      <c r="AA19" s="37">
        <v>2</v>
      </c>
      <c r="AB19" s="36">
        <v>3</v>
      </c>
      <c r="AC19" s="36">
        <v>4</v>
      </c>
      <c r="AD19" s="36">
        <v>2</v>
      </c>
      <c r="AE19" s="36">
        <v>5</v>
      </c>
      <c r="AF19" s="36">
        <v>2</v>
      </c>
      <c r="AG19" s="36">
        <v>1</v>
      </c>
      <c r="AH19" s="36">
        <v>3</v>
      </c>
      <c r="AI19" s="36">
        <v>5</v>
      </c>
      <c r="AJ19" s="36">
        <v>3</v>
      </c>
      <c r="AK19" s="36">
        <v>2</v>
      </c>
      <c r="AL19" s="36">
        <v>9</v>
      </c>
      <c r="AM19" s="38">
        <v>2</v>
      </c>
      <c r="AN19" s="36">
        <v>11</v>
      </c>
      <c r="AO19" s="36">
        <v>4</v>
      </c>
      <c r="AP19" s="36">
        <v>3</v>
      </c>
      <c r="AQ19" s="36">
        <v>3</v>
      </c>
      <c r="AR19" s="36">
        <v>11</v>
      </c>
      <c r="AS19" s="36">
        <v>4</v>
      </c>
      <c r="AT19" s="36">
        <v>4</v>
      </c>
      <c r="AU19" s="37">
        <v>9</v>
      </c>
      <c r="AV19" s="36">
        <v>4</v>
      </c>
      <c r="AW19" s="36">
        <v>3</v>
      </c>
      <c r="AX19" s="37">
        <v>9</v>
      </c>
      <c r="AY19" s="37">
        <v>7</v>
      </c>
      <c r="AZ19" s="36">
        <v>2</v>
      </c>
      <c r="BA19" s="36">
        <v>5</v>
      </c>
      <c r="BB19" s="36">
        <v>3</v>
      </c>
      <c r="BC19" s="36">
        <v>5</v>
      </c>
      <c r="BD19" s="37">
        <v>10</v>
      </c>
      <c r="BE19" s="37">
        <v>11</v>
      </c>
      <c r="BF19" s="37">
        <v>10</v>
      </c>
      <c r="BG19" s="36">
        <v>4</v>
      </c>
      <c r="BH19" s="36">
        <v>2</v>
      </c>
      <c r="BI19" s="36">
        <v>3</v>
      </c>
      <c r="BJ19" s="36">
        <v>2</v>
      </c>
      <c r="BK19" s="36">
        <v>2</v>
      </c>
      <c r="BL19" s="36">
        <v>2</v>
      </c>
      <c r="BM19" s="36">
        <v>8</v>
      </c>
      <c r="BN19" s="36">
        <v>2</v>
      </c>
      <c r="BO19" s="36">
        <v>3</v>
      </c>
      <c r="BP19" s="36">
        <v>2</v>
      </c>
      <c r="BQ19" s="36">
        <v>2</v>
      </c>
      <c r="BR19" s="37">
        <v>11</v>
      </c>
      <c r="BS19" s="36">
        <v>2</v>
      </c>
      <c r="BT19" s="36">
        <v>2</v>
      </c>
      <c r="BU19" s="36">
        <v>3</v>
      </c>
      <c r="BV19" s="36">
        <v>6</v>
      </c>
      <c r="BW19" s="36">
        <v>2</v>
      </c>
      <c r="BX19" s="36">
        <v>3</v>
      </c>
      <c r="BY19" s="36">
        <v>3</v>
      </c>
      <c r="BZ19" s="36">
        <v>4</v>
      </c>
      <c r="CA19" s="37">
        <v>3</v>
      </c>
      <c r="CB19" s="36">
        <v>2</v>
      </c>
      <c r="CC19" s="36">
        <v>2</v>
      </c>
      <c r="CD19" s="36">
        <v>2</v>
      </c>
      <c r="CE19" s="36">
        <v>4</v>
      </c>
      <c r="CF19" s="36">
        <v>2</v>
      </c>
      <c r="CG19" s="36">
        <v>4</v>
      </c>
      <c r="CH19" s="36">
        <v>6</v>
      </c>
      <c r="CI19" s="36">
        <v>2</v>
      </c>
      <c r="CJ19" s="36">
        <v>2</v>
      </c>
      <c r="CK19" s="37">
        <v>7</v>
      </c>
      <c r="CL19" s="36">
        <v>7</v>
      </c>
      <c r="CM19" s="37">
        <v>5</v>
      </c>
      <c r="CN19" s="36">
        <v>2</v>
      </c>
      <c r="CO19" s="36">
        <v>3</v>
      </c>
      <c r="CP19" s="36">
        <v>0</v>
      </c>
      <c r="CQ19" s="36">
        <v>3</v>
      </c>
      <c r="CR19" s="36">
        <v>5</v>
      </c>
      <c r="CS19" s="37">
        <v>6</v>
      </c>
      <c r="CT19" s="36">
        <v>8</v>
      </c>
      <c r="CU19" s="36">
        <v>8</v>
      </c>
      <c r="CV19" s="36">
        <v>0</v>
      </c>
    </row>
    <row r="20" spans="1:100" s="27" customFormat="1" ht="16">
      <c r="A20" s="43" t="s">
        <v>59</v>
      </c>
      <c r="B20" s="44">
        <v>2</v>
      </c>
      <c r="C20" s="36">
        <v>2</v>
      </c>
      <c r="D20" s="36">
        <v>6</v>
      </c>
      <c r="E20" s="36">
        <v>11</v>
      </c>
      <c r="F20" s="36">
        <v>3</v>
      </c>
      <c r="G20" s="36">
        <v>3</v>
      </c>
      <c r="H20" s="36">
        <v>5</v>
      </c>
      <c r="I20" s="36">
        <v>1</v>
      </c>
      <c r="J20" s="36">
        <v>9</v>
      </c>
      <c r="K20" s="36">
        <v>7</v>
      </c>
      <c r="L20" s="36">
        <v>7</v>
      </c>
      <c r="M20" s="36">
        <v>2</v>
      </c>
      <c r="N20" s="36">
        <v>2</v>
      </c>
      <c r="O20" s="36">
        <v>8</v>
      </c>
      <c r="P20" s="36">
        <v>4</v>
      </c>
      <c r="Q20" s="36">
        <v>2</v>
      </c>
      <c r="R20" s="36">
        <v>3</v>
      </c>
      <c r="S20" s="36">
        <v>2</v>
      </c>
      <c r="T20" s="36"/>
      <c r="U20" s="36">
        <v>9</v>
      </c>
      <c r="V20" s="36">
        <v>3</v>
      </c>
      <c r="W20" s="36">
        <v>3</v>
      </c>
      <c r="X20" s="36">
        <v>2</v>
      </c>
      <c r="Y20" s="36">
        <v>3</v>
      </c>
      <c r="Z20" s="36">
        <v>6</v>
      </c>
      <c r="AA20" s="36">
        <v>2</v>
      </c>
      <c r="AB20" s="36">
        <v>2</v>
      </c>
      <c r="AC20" s="36">
        <v>4</v>
      </c>
      <c r="AD20" s="36">
        <v>2</v>
      </c>
      <c r="AE20" s="36">
        <v>5</v>
      </c>
      <c r="AF20" s="36">
        <v>2</v>
      </c>
      <c r="AG20" s="36">
        <v>2</v>
      </c>
      <c r="AH20" s="36">
        <v>2</v>
      </c>
      <c r="AI20" s="36">
        <v>5</v>
      </c>
      <c r="AJ20" s="36">
        <v>3</v>
      </c>
      <c r="AK20" s="36">
        <v>1</v>
      </c>
      <c r="AL20" s="36">
        <v>9</v>
      </c>
      <c r="AM20" s="38">
        <v>1</v>
      </c>
      <c r="AN20" s="36">
        <v>11</v>
      </c>
      <c r="AO20" s="36">
        <v>4</v>
      </c>
      <c r="AP20" s="36">
        <v>3</v>
      </c>
      <c r="AQ20" s="36">
        <v>3</v>
      </c>
      <c r="AR20" s="36">
        <v>11</v>
      </c>
      <c r="AS20" s="36">
        <v>4</v>
      </c>
      <c r="AT20" s="36">
        <v>2</v>
      </c>
      <c r="AU20" s="36">
        <v>9</v>
      </c>
      <c r="AV20" s="36">
        <v>4</v>
      </c>
      <c r="AW20" s="36">
        <v>3</v>
      </c>
      <c r="AX20" s="36">
        <v>9</v>
      </c>
      <c r="AY20" s="36">
        <v>7</v>
      </c>
      <c r="AZ20" s="36">
        <v>2</v>
      </c>
      <c r="BA20" s="36">
        <v>5</v>
      </c>
      <c r="BB20" s="36">
        <v>3</v>
      </c>
      <c r="BC20" s="36">
        <v>5</v>
      </c>
      <c r="BD20" s="36">
        <v>10</v>
      </c>
      <c r="BE20" s="36">
        <v>11</v>
      </c>
      <c r="BF20" s="36">
        <v>10</v>
      </c>
      <c r="BG20" s="36">
        <v>4</v>
      </c>
      <c r="BH20" s="36">
        <v>1</v>
      </c>
      <c r="BI20" s="36">
        <v>2</v>
      </c>
      <c r="BJ20" s="36">
        <v>2</v>
      </c>
      <c r="BK20" s="36">
        <v>2</v>
      </c>
      <c r="BL20" s="36">
        <v>2</v>
      </c>
      <c r="BM20" s="36">
        <v>8</v>
      </c>
      <c r="BN20" s="36">
        <v>2</v>
      </c>
      <c r="BO20" s="36">
        <v>3</v>
      </c>
      <c r="BP20" s="36">
        <v>2</v>
      </c>
      <c r="BQ20" s="36">
        <v>2</v>
      </c>
      <c r="BR20" s="36">
        <v>11</v>
      </c>
      <c r="BS20" s="36">
        <v>2</v>
      </c>
      <c r="BT20" s="36">
        <v>2</v>
      </c>
      <c r="BU20" s="36">
        <v>2</v>
      </c>
      <c r="BV20" s="36">
        <v>6</v>
      </c>
      <c r="BW20" s="36">
        <v>2</v>
      </c>
      <c r="BX20" s="36">
        <v>3</v>
      </c>
      <c r="BY20" s="36">
        <v>3</v>
      </c>
      <c r="BZ20" s="36">
        <v>4</v>
      </c>
      <c r="CA20" s="36">
        <v>3</v>
      </c>
      <c r="CB20" s="36">
        <v>1</v>
      </c>
      <c r="CC20" s="36">
        <v>2</v>
      </c>
      <c r="CD20" s="36">
        <v>2</v>
      </c>
      <c r="CE20" s="36">
        <v>4</v>
      </c>
      <c r="CF20" s="36">
        <v>1</v>
      </c>
      <c r="CG20" s="36">
        <v>4</v>
      </c>
      <c r="CH20" s="36">
        <v>6</v>
      </c>
      <c r="CI20" s="36">
        <v>2</v>
      </c>
      <c r="CJ20" s="36">
        <v>2</v>
      </c>
      <c r="CK20" s="36">
        <v>8</v>
      </c>
      <c r="CL20" s="36">
        <v>7</v>
      </c>
      <c r="CM20" s="36">
        <v>5</v>
      </c>
      <c r="CN20" s="36">
        <v>2</v>
      </c>
      <c r="CO20" s="36">
        <v>3</v>
      </c>
      <c r="CP20" s="36">
        <v>2</v>
      </c>
      <c r="CQ20" s="36">
        <v>3</v>
      </c>
      <c r="CR20" s="36">
        <v>5</v>
      </c>
      <c r="CS20" s="36">
        <v>6</v>
      </c>
      <c r="CT20" s="36">
        <v>8</v>
      </c>
      <c r="CU20" s="36">
        <v>8</v>
      </c>
      <c r="CV20" s="36">
        <v>2</v>
      </c>
    </row>
    <row r="21" spans="1:100" ht="16">
      <c r="A21" s="33" t="s">
        <v>139</v>
      </c>
      <c r="B21" s="9">
        <v>8</v>
      </c>
      <c r="C21" s="36">
        <v>8</v>
      </c>
      <c r="D21" s="36">
        <v>6</v>
      </c>
      <c r="E21" s="36">
        <v>11</v>
      </c>
      <c r="F21" s="36">
        <v>8</v>
      </c>
      <c r="G21" s="36">
        <v>8</v>
      </c>
      <c r="H21" s="36">
        <v>2</v>
      </c>
      <c r="I21" s="36">
        <v>8</v>
      </c>
      <c r="J21" s="36">
        <v>10</v>
      </c>
      <c r="K21" s="36">
        <v>9</v>
      </c>
      <c r="L21" s="36">
        <v>8</v>
      </c>
      <c r="M21" s="36">
        <v>8</v>
      </c>
      <c r="N21" s="36">
        <v>8</v>
      </c>
      <c r="O21" s="36">
        <v>9</v>
      </c>
      <c r="P21" s="36">
        <v>9</v>
      </c>
      <c r="Q21" s="36">
        <v>8</v>
      </c>
      <c r="R21" s="36">
        <v>8</v>
      </c>
      <c r="S21" s="36">
        <v>8</v>
      </c>
      <c r="T21" s="36">
        <v>8</v>
      </c>
      <c r="U21" s="34"/>
      <c r="V21" s="36">
        <v>8</v>
      </c>
      <c r="W21" s="36">
        <v>7</v>
      </c>
      <c r="X21" s="36">
        <v>8</v>
      </c>
      <c r="Y21" s="37">
        <v>8</v>
      </c>
      <c r="Z21" s="36">
        <v>7</v>
      </c>
      <c r="AA21" s="37">
        <v>8</v>
      </c>
      <c r="AB21" s="36">
        <v>8</v>
      </c>
      <c r="AC21" s="36">
        <v>8</v>
      </c>
      <c r="AD21" s="36">
        <v>8</v>
      </c>
      <c r="AE21" s="36">
        <v>5</v>
      </c>
      <c r="AF21" s="37">
        <v>8</v>
      </c>
      <c r="AG21" s="36">
        <v>8</v>
      </c>
      <c r="AH21" s="36">
        <v>8</v>
      </c>
      <c r="AI21" s="36">
        <v>5</v>
      </c>
      <c r="AJ21" s="36">
        <v>8</v>
      </c>
      <c r="AK21" s="36">
        <v>8</v>
      </c>
      <c r="AL21" s="35">
        <v>11</v>
      </c>
      <c r="AM21" s="38">
        <v>8</v>
      </c>
      <c r="AN21" s="36">
        <v>11</v>
      </c>
      <c r="AO21" s="36">
        <v>8</v>
      </c>
      <c r="AP21" s="36">
        <v>8</v>
      </c>
      <c r="AQ21" s="36">
        <v>8</v>
      </c>
      <c r="AR21" s="36">
        <v>11</v>
      </c>
      <c r="AS21" s="36">
        <v>9</v>
      </c>
      <c r="AT21" s="36">
        <v>8</v>
      </c>
      <c r="AU21" s="37">
        <v>11</v>
      </c>
      <c r="AV21" s="36">
        <v>9</v>
      </c>
      <c r="AW21" s="36">
        <v>9</v>
      </c>
      <c r="AX21" s="37">
        <v>11</v>
      </c>
      <c r="AY21" s="37">
        <v>10</v>
      </c>
      <c r="AZ21" s="36">
        <v>8</v>
      </c>
      <c r="BA21" s="36">
        <v>3</v>
      </c>
      <c r="BB21" s="36">
        <v>8</v>
      </c>
      <c r="BC21" s="36">
        <v>3</v>
      </c>
      <c r="BD21" s="37">
        <v>11</v>
      </c>
      <c r="BE21" s="36">
        <v>11</v>
      </c>
      <c r="BF21" s="37">
        <v>11</v>
      </c>
      <c r="BG21" s="36">
        <v>5</v>
      </c>
      <c r="BH21" s="36">
        <v>8</v>
      </c>
      <c r="BI21" s="37">
        <v>8</v>
      </c>
      <c r="BJ21" s="36">
        <v>8</v>
      </c>
      <c r="BK21" s="36">
        <v>8</v>
      </c>
      <c r="BL21" s="36">
        <v>8</v>
      </c>
      <c r="BM21" s="36">
        <v>10</v>
      </c>
      <c r="BN21" s="36">
        <v>8</v>
      </c>
      <c r="BO21" s="36">
        <v>8</v>
      </c>
      <c r="BP21" s="36">
        <v>8</v>
      </c>
      <c r="BQ21" s="36">
        <v>8</v>
      </c>
      <c r="BR21" s="37">
        <v>11</v>
      </c>
      <c r="BS21" s="36">
        <v>8</v>
      </c>
      <c r="BT21" s="36">
        <v>8</v>
      </c>
      <c r="BU21" s="37">
        <v>8</v>
      </c>
      <c r="BV21" s="36">
        <v>11</v>
      </c>
      <c r="BW21" s="36">
        <v>8</v>
      </c>
      <c r="BX21" s="36">
        <v>8</v>
      </c>
      <c r="BY21" s="36">
        <v>8</v>
      </c>
      <c r="BZ21" s="37">
        <v>9</v>
      </c>
      <c r="CA21" s="36">
        <v>8</v>
      </c>
      <c r="CB21" s="36">
        <v>8</v>
      </c>
      <c r="CC21" s="36">
        <v>8</v>
      </c>
      <c r="CD21" s="36">
        <v>8</v>
      </c>
      <c r="CE21" s="36">
        <v>4</v>
      </c>
      <c r="CF21" s="36">
        <v>8</v>
      </c>
      <c r="CG21" s="36">
        <v>7</v>
      </c>
      <c r="CH21" s="36">
        <v>8</v>
      </c>
      <c r="CI21" s="37">
        <v>8</v>
      </c>
      <c r="CJ21" s="36">
        <v>8</v>
      </c>
      <c r="CK21" s="36">
        <v>11</v>
      </c>
      <c r="CL21" s="36">
        <v>9</v>
      </c>
      <c r="CM21" s="37">
        <v>9</v>
      </c>
      <c r="CN21" s="37">
        <v>8</v>
      </c>
      <c r="CO21" s="36">
        <v>8</v>
      </c>
      <c r="CP21" s="36">
        <v>8</v>
      </c>
      <c r="CQ21" s="36">
        <v>9</v>
      </c>
      <c r="CR21" s="36">
        <v>8</v>
      </c>
      <c r="CS21" s="36">
        <v>11</v>
      </c>
      <c r="CT21" s="36">
        <v>10</v>
      </c>
      <c r="CU21" s="36">
        <v>10</v>
      </c>
      <c r="CV21" s="36">
        <v>8</v>
      </c>
    </row>
    <row r="22" spans="1:100" ht="16">
      <c r="A22" s="33" t="s">
        <v>140</v>
      </c>
      <c r="B22" s="9">
        <v>6</v>
      </c>
      <c r="C22" s="36">
        <v>6</v>
      </c>
      <c r="D22" s="36">
        <v>9</v>
      </c>
      <c r="E22" s="36">
        <v>11</v>
      </c>
      <c r="F22" s="36">
        <v>6</v>
      </c>
      <c r="G22" s="36">
        <v>3</v>
      </c>
      <c r="H22" s="36">
        <v>9</v>
      </c>
      <c r="I22" s="36">
        <v>6</v>
      </c>
      <c r="J22" s="36">
        <v>10</v>
      </c>
      <c r="K22" s="36">
        <v>9</v>
      </c>
      <c r="L22" s="36">
        <v>9</v>
      </c>
      <c r="M22" s="36">
        <v>7</v>
      </c>
      <c r="N22" s="36">
        <v>7</v>
      </c>
      <c r="O22" s="36">
        <v>9</v>
      </c>
      <c r="P22" s="36">
        <v>1</v>
      </c>
      <c r="Q22" s="36">
        <v>7</v>
      </c>
      <c r="R22" s="36">
        <v>5</v>
      </c>
      <c r="S22" s="37">
        <v>6</v>
      </c>
      <c r="T22" s="36">
        <v>6</v>
      </c>
      <c r="U22" s="36">
        <v>9</v>
      </c>
      <c r="V22" s="41"/>
      <c r="W22" s="36">
        <v>7</v>
      </c>
      <c r="X22" s="36">
        <v>6</v>
      </c>
      <c r="Y22" s="37">
        <v>7</v>
      </c>
      <c r="Z22" s="36">
        <v>9</v>
      </c>
      <c r="AA22" s="37">
        <v>7</v>
      </c>
      <c r="AB22" s="37">
        <v>6</v>
      </c>
      <c r="AC22" s="36">
        <v>7</v>
      </c>
      <c r="AD22" s="36">
        <v>6</v>
      </c>
      <c r="AE22" s="36">
        <v>9</v>
      </c>
      <c r="AF22" s="37">
        <v>6</v>
      </c>
      <c r="AG22" s="36">
        <v>7</v>
      </c>
      <c r="AH22" s="36">
        <v>2</v>
      </c>
      <c r="AI22" s="36">
        <v>8</v>
      </c>
      <c r="AJ22" s="36">
        <v>7</v>
      </c>
      <c r="AK22" s="36">
        <v>6</v>
      </c>
      <c r="AL22" s="36">
        <v>10</v>
      </c>
      <c r="AM22" s="38">
        <v>6</v>
      </c>
      <c r="AN22" s="36">
        <v>11</v>
      </c>
      <c r="AO22" s="36">
        <v>7</v>
      </c>
      <c r="AP22" s="36">
        <v>3</v>
      </c>
      <c r="AQ22" s="36">
        <v>1</v>
      </c>
      <c r="AR22" s="36">
        <v>11</v>
      </c>
      <c r="AS22" s="36">
        <v>7</v>
      </c>
      <c r="AT22" s="37">
        <v>6</v>
      </c>
      <c r="AU22" s="37">
        <v>11</v>
      </c>
      <c r="AV22" s="37">
        <v>3</v>
      </c>
      <c r="AW22" s="36">
        <v>1</v>
      </c>
      <c r="AX22" s="37">
        <v>11</v>
      </c>
      <c r="AY22" s="37">
        <v>10</v>
      </c>
      <c r="AZ22" s="37">
        <v>7</v>
      </c>
      <c r="BA22" s="36">
        <v>9</v>
      </c>
      <c r="BB22" s="36">
        <v>3</v>
      </c>
      <c r="BC22" s="36">
        <v>7</v>
      </c>
      <c r="BD22" s="37">
        <v>11</v>
      </c>
      <c r="BE22" s="36">
        <v>11</v>
      </c>
      <c r="BF22" s="37">
        <v>11</v>
      </c>
      <c r="BG22" s="36">
        <v>8</v>
      </c>
      <c r="BH22" s="36">
        <v>6</v>
      </c>
      <c r="BI22" s="36">
        <v>6</v>
      </c>
      <c r="BJ22" s="37">
        <v>6</v>
      </c>
      <c r="BK22" s="36">
        <v>8</v>
      </c>
      <c r="BL22" s="36">
        <v>6</v>
      </c>
      <c r="BM22" s="36">
        <v>9</v>
      </c>
      <c r="BN22" s="36">
        <v>6</v>
      </c>
      <c r="BO22" s="36">
        <v>2</v>
      </c>
      <c r="BP22" s="36">
        <v>3</v>
      </c>
      <c r="BQ22" s="36">
        <v>6</v>
      </c>
      <c r="BR22" s="37">
        <v>11</v>
      </c>
      <c r="BS22" s="37">
        <v>6</v>
      </c>
      <c r="BT22" s="36">
        <v>6</v>
      </c>
      <c r="BU22" s="36">
        <v>6</v>
      </c>
      <c r="BV22" s="36">
        <v>5</v>
      </c>
      <c r="BW22" s="36">
        <v>6</v>
      </c>
      <c r="BX22" s="36">
        <v>4</v>
      </c>
      <c r="BY22" s="36">
        <v>1</v>
      </c>
      <c r="BZ22" s="36">
        <v>7</v>
      </c>
      <c r="CA22" s="36">
        <v>6</v>
      </c>
      <c r="CB22" s="37">
        <v>6</v>
      </c>
      <c r="CC22" s="36">
        <v>6</v>
      </c>
      <c r="CD22" s="37">
        <v>6</v>
      </c>
      <c r="CE22" s="36">
        <v>8</v>
      </c>
      <c r="CF22" s="36">
        <v>6</v>
      </c>
      <c r="CG22" s="36">
        <v>7</v>
      </c>
      <c r="CH22" s="36">
        <v>9</v>
      </c>
      <c r="CI22" s="37">
        <v>6</v>
      </c>
      <c r="CJ22" s="37">
        <v>6</v>
      </c>
      <c r="CK22" s="36">
        <v>7</v>
      </c>
      <c r="CL22" s="36">
        <v>9</v>
      </c>
      <c r="CM22" s="37">
        <v>8</v>
      </c>
      <c r="CN22" s="37">
        <v>6</v>
      </c>
      <c r="CO22" s="36">
        <v>6</v>
      </c>
      <c r="CP22" s="37">
        <v>6</v>
      </c>
      <c r="CQ22" s="36">
        <v>3</v>
      </c>
      <c r="CR22" s="36">
        <v>9</v>
      </c>
      <c r="CS22" s="36">
        <v>4</v>
      </c>
      <c r="CT22" s="36">
        <v>9</v>
      </c>
      <c r="CU22" s="36">
        <v>10</v>
      </c>
      <c r="CV22" s="36">
        <v>6</v>
      </c>
    </row>
    <row r="23" spans="1:100" ht="16">
      <c r="A23" s="33" t="s">
        <v>62</v>
      </c>
      <c r="B23" s="9">
        <v>4</v>
      </c>
      <c r="C23" s="36">
        <v>4</v>
      </c>
      <c r="D23" s="36">
        <v>6</v>
      </c>
      <c r="E23" s="36">
        <v>11</v>
      </c>
      <c r="F23" s="36">
        <v>5</v>
      </c>
      <c r="G23" s="36">
        <v>5</v>
      </c>
      <c r="H23" s="36">
        <v>5</v>
      </c>
      <c r="I23" s="36">
        <v>4</v>
      </c>
      <c r="J23" s="36">
        <v>9</v>
      </c>
      <c r="K23" s="36">
        <v>8</v>
      </c>
      <c r="L23" s="36">
        <v>8</v>
      </c>
      <c r="M23" s="36">
        <v>4</v>
      </c>
      <c r="N23" s="36">
        <v>4</v>
      </c>
      <c r="O23" s="36">
        <v>8</v>
      </c>
      <c r="P23" s="36">
        <v>6</v>
      </c>
      <c r="Q23" s="36">
        <v>4</v>
      </c>
      <c r="R23" s="36">
        <v>5</v>
      </c>
      <c r="S23" s="37">
        <v>4</v>
      </c>
      <c r="T23" s="36">
        <v>4</v>
      </c>
      <c r="U23" s="36">
        <v>9</v>
      </c>
      <c r="V23" s="36">
        <v>5</v>
      </c>
      <c r="W23" s="41"/>
      <c r="X23" s="36">
        <v>4</v>
      </c>
      <c r="Y23" s="37">
        <v>1</v>
      </c>
      <c r="Z23" s="36">
        <v>7</v>
      </c>
      <c r="AA23" s="37">
        <v>4</v>
      </c>
      <c r="AB23" s="36">
        <v>1</v>
      </c>
      <c r="AC23" s="36">
        <v>6</v>
      </c>
      <c r="AD23" s="36">
        <v>4</v>
      </c>
      <c r="AE23" s="36">
        <v>5</v>
      </c>
      <c r="AF23" s="36">
        <v>4</v>
      </c>
      <c r="AG23" s="36">
        <v>4</v>
      </c>
      <c r="AH23" s="36">
        <v>5</v>
      </c>
      <c r="AI23" s="36">
        <v>6</v>
      </c>
      <c r="AJ23" s="36">
        <v>1</v>
      </c>
      <c r="AK23" s="36">
        <v>4</v>
      </c>
      <c r="AL23" s="36">
        <v>9</v>
      </c>
      <c r="AM23" s="38">
        <v>4</v>
      </c>
      <c r="AN23" s="36">
        <v>11</v>
      </c>
      <c r="AO23" s="36">
        <v>1</v>
      </c>
      <c r="AP23" s="36">
        <v>6</v>
      </c>
      <c r="AQ23" s="36">
        <v>5</v>
      </c>
      <c r="AR23" s="36">
        <v>11</v>
      </c>
      <c r="AS23" s="36">
        <v>5</v>
      </c>
      <c r="AT23" s="36">
        <v>4</v>
      </c>
      <c r="AU23" s="37">
        <v>10</v>
      </c>
      <c r="AV23" s="37">
        <v>6</v>
      </c>
      <c r="AW23" s="36">
        <v>5</v>
      </c>
      <c r="AX23" s="37">
        <v>10</v>
      </c>
      <c r="AY23" s="37">
        <v>3</v>
      </c>
      <c r="AZ23" s="36">
        <v>4</v>
      </c>
      <c r="BA23" s="36">
        <v>6</v>
      </c>
      <c r="BB23" s="36">
        <v>5</v>
      </c>
      <c r="BC23" s="36">
        <v>3</v>
      </c>
      <c r="BD23" s="37">
        <v>10</v>
      </c>
      <c r="BE23" s="36">
        <v>11</v>
      </c>
      <c r="BF23" s="37">
        <v>10</v>
      </c>
      <c r="BG23" s="36">
        <v>4</v>
      </c>
      <c r="BH23" s="36">
        <v>4</v>
      </c>
      <c r="BI23" s="36">
        <v>4</v>
      </c>
      <c r="BJ23" s="36">
        <v>4</v>
      </c>
      <c r="BK23" s="36">
        <v>1</v>
      </c>
      <c r="BL23" s="37">
        <v>4</v>
      </c>
      <c r="BM23" s="36">
        <v>9</v>
      </c>
      <c r="BN23" s="37">
        <v>4</v>
      </c>
      <c r="BO23" s="36">
        <v>5</v>
      </c>
      <c r="BP23" s="36">
        <v>4</v>
      </c>
      <c r="BQ23" s="36">
        <v>4</v>
      </c>
      <c r="BR23" s="37">
        <v>11</v>
      </c>
      <c r="BS23" s="36">
        <v>4</v>
      </c>
      <c r="BT23" s="36">
        <v>4</v>
      </c>
      <c r="BU23" s="36">
        <v>4</v>
      </c>
      <c r="BV23" s="36">
        <v>6</v>
      </c>
      <c r="BW23" s="36">
        <v>4</v>
      </c>
      <c r="BX23" s="36">
        <v>5</v>
      </c>
      <c r="BY23" s="36">
        <v>5</v>
      </c>
      <c r="BZ23" s="36">
        <v>2</v>
      </c>
      <c r="CA23" s="37">
        <v>5</v>
      </c>
      <c r="CB23" s="36">
        <v>4</v>
      </c>
      <c r="CC23" s="36">
        <v>4</v>
      </c>
      <c r="CD23" s="36">
        <v>4</v>
      </c>
      <c r="CE23" s="36">
        <v>5</v>
      </c>
      <c r="CF23" s="36">
        <v>4</v>
      </c>
      <c r="CG23" s="36">
        <v>1</v>
      </c>
      <c r="CH23" s="36">
        <v>7</v>
      </c>
      <c r="CI23" s="36">
        <v>4</v>
      </c>
      <c r="CJ23" s="36">
        <v>1</v>
      </c>
      <c r="CK23" s="36">
        <v>8</v>
      </c>
      <c r="CL23" s="36">
        <v>7</v>
      </c>
      <c r="CM23" s="37">
        <v>5</v>
      </c>
      <c r="CN23" s="36">
        <v>4</v>
      </c>
      <c r="CO23" s="36">
        <v>0</v>
      </c>
      <c r="CP23" s="37">
        <v>4</v>
      </c>
      <c r="CQ23" s="36">
        <v>5</v>
      </c>
      <c r="CR23" s="36">
        <v>7</v>
      </c>
      <c r="CS23" s="36">
        <v>7</v>
      </c>
      <c r="CT23" s="36">
        <v>9</v>
      </c>
      <c r="CU23" s="36">
        <v>9</v>
      </c>
      <c r="CV23" s="36">
        <v>4</v>
      </c>
    </row>
    <row r="24" spans="1:100" ht="16">
      <c r="A24" s="33" t="s">
        <v>63</v>
      </c>
      <c r="B24" s="9">
        <v>1</v>
      </c>
      <c r="C24" s="36">
        <v>1</v>
      </c>
      <c r="D24" s="36">
        <v>6</v>
      </c>
      <c r="E24" s="36">
        <v>11</v>
      </c>
      <c r="F24" s="36">
        <v>3</v>
      </c>
      <c r="G24" s="36">
        <v>2</v>
      </c>
      <c r="H24" s="36">
        <v>5</v>
      </c>
      <c r="I24" s="36">
        <v>1</v>
      </c>
      <c r="J24" s="36">
        <v>9</v>
      </c>
      <c r="K24" s="36">
        <v>6</v>
      </c>
      <c r="L24" s="36">
        <v>7</v>
      </c>
      <c r="M24" s="36">
        <v>2</v>
      </c>
      <c r="N24" s="36">
        <v>1</v>
      </c>
      <c r="O24" s="36">
        <v>8</v>
      </c>
      <c r="P24" s="36">
        <v>3</v>
      </c>
      <c r="Q24" s="36">
        <v>1</v>
      </c>
      <c r="R24" s="36">
        <v>3</v>
      </c>
      <c r="S24" s="36">
        <v>1</v>
      </c>
      <c r="T24" s="36">
        <v>2</v>
      </c>
      <c r="U24" s="36">
        <v>9</v>
      </c>
      <c r="V24" s="36">
        <v>2</v>
      </c>
      <c r="W24" s="36">
        <v>3</v>
      </c>
      <c r="X24" s="41"/>
      <c r="Y24" s="37">
        <v>3</v>
      </c>
      <c r="Z24" s="36">
        <v>6</v>
      </c>
      <c r="AA24" s="37">
        <v>1</v>
      </c>
      <c r="AB24" s="36">
        <v>2</v>
      </c>
      <c r="AC24" s="36">
        <v>4</v>
      </c>
      <c r="AD24" s="36">
        <v>2</v>
      </c>
      <c r="AE24" s="36">
        <v>5</v>
      </c>
      <c r="AF24" s="36">
        <v>2</v>
      </c>
      <c r="AG24" s="36">
        <v>0</v>
      </c>
      <c r="AH24" s="36">
        <v>2</v>
      </c>
      <c r="AI24" s="36">
        <v>5</v>
      </c>
      <c r="AJ24" s="36">
        <v>3</v>
      </c>
      <c r="AK24" s="36">
        <v>2</v>
      </c>
      <c r="AL24" s="36">
        <v>8</v>
      </c>
      <c r="AM24" s="38">
        <v>2</v>
      </c>
      <c r="AN24" s="36">
        <v>11</v>
      </c>
      <c r="AO24" s="36">
        <v>3</v>
      </c>
      <c r="AP24" s="36">
        <v>3</v>
      </c>
      <c r="AQ24" s="36">
        <v>2</v>
      </c>
      <c r="AR24" s="36">
        <v>11</v>
      </c>
      <c r="AS24" s="36">
        <v>3</v>
      </c>
      <c r="AT24" s="36">
        <v>2</v>
      </c>
      <c r="AU24" s="37">
        <v>9</v>
      </c>
      <c r="AV24" s="36">
        <v>4</v>
      </c>
      <c r="AW24" s="36">
        <v>3</v>
      </c>
      <c r="AX24" s="37">
        <v>9</v>
      </c>
      <c r="AY24" s="37">
        <v>7</v>
      </c>
      <c r="AZ24" s="36">
        <v>2</v>
      </c>
      <c r="BA24" s="36">
        <v>5</v>
      </c>
      <c r="BB24" s="36">
        <v>2</v>
      </c>
      <c r="BC24" s="36">
        <v>4</v>
      </c>
      <c r="BD24" s="37">
        <v>9</v>
      </c>
      <c r="BE24" s="36">
        <v>11</v>
      </c>
      <c r="BF24" s="37">
        <v>9</v>
      </c>
      <c r="BG24" s="36">
        <v>4</v>
      </c>
      <c r="BH24" s="36">
        <v>1</v>
      </c>
      <c r="BI24" s="36">
        <v>2</v>
      </c>
      <c r="BJ24" s="36">
        <v>2</v>
      </c>
      <c r="BK24" s="36">
        <v>2</v>
      </c>
      <c r="BL24" s="36">
        <v>2</v>
      </c>
      <c r="BM24" s="36">
        <v>8</v>
      </c>
      <c r="BN24" s="36">
        <v>2</v>
      </c>
      <c r="BO24" s="36">
        <v>2</v>
      </c>
      <c r="BP24" s="36">
        <v>2</v>
      </c>
      <c r="BQ24" s="36">
        <v>1</v>
      </c>
      <c r="BR24" s="37">
        <v>11</v>
      </c>
      <c r="BS24" s="36">
        <v>2</v>
      </c>
      <c r="BT24" s="36">
        <v>1</v>
      </c>
      <c r="BU24" s="36">
        <v>2</v>
      </c>
      <c r="BV24" s="36">
        <v>6</v>
      </c>
      <c r="BW24" s="36">
        <v>1</v>
      </c>
      <c r="BX24" s="36">
        <v>2</v>
      </c>
      <c r="BY24" s="36">
        <v>2</v>
      </c>
      <c r="BZ24" s="36">
        <v>4</v>
      </c>
      <c r="CA24" s="37">
        <v>3</v>
      </c>
      <c r="CB24" s="36">
        <v>1</v>
      </c>
      <c r="CC24" s="36">
        <v>2</v>
      </c>
      <c r="CD24" s="36">
        <v>2</v>
      </c>
      <c r="CE24" s="36">
        <v>4</v>
      </c>
      <c r="CF24" s="36">
        <v>1</v>
      </c>
      <c r="CG24" s="36">
        <v>3</v>
      </c>
      <c r="CH24" s="36">
        <v>6</v>
      </c>
      <c r="CI24" s="36">
        <v>2</v>
      </c>
      <c r="CJ24" s="36">
        <v>2</v>
      </c>
      <c r="CK24" s="36">
        <v>8</v>
      </c>
      <c r="CL24" s="36">
        <v>7</v>
      </c>
      <c r="CM24" s="37">
        <v>5</v>
      </c>
      <c r="CN24" s="36">
        <v>2</v>
      </c>
      <c r="CO24" s="36">
        <v>3</v>
      </c>
      <c r="CP24" s="36">
        <v>1</v>
      </c>
      <c r="CQ24" s="36">
        <v>3</v>
      </c>
      <c r="CR24" s="36">
        <v>4</v>
      </c>
      <c r="CS24" s="36">
        <v>6</v>
      </c>
      <c r="CT24" s="36">
        <v>7</v>
      </c>
      <c r="CU24" s="36">
        <v>8</v>
      </c>
      <c r="CV24" s="36">
        <v>0</v>
      </c>
    </row>
    <row r="25" spans="1:100" ht="16">
      <c r="A25" s="33" t="s">
        <v>64</v>
      </c>
      <c r="B25" s="9">
        <v>4</v>
      </c>
      <c r="C25" s="36">
        <v>4</v>
      </c>
      <c r="D25" s="36">
        <v>7</v>
      </c>
      <c r="E25" s="36">
        <v>11</v>
      </c>
      <c r="F25" s="36">
        <v>5</v>
      </c>
      <c r="G25" s="36">
        <v>5</v>
      </c>
      <c r="H25" s="36">
        <v>6</v>
      </c>
      <c r="I25" s="36">
        <v>4</v>
      </c>
      <c r="J25" s="36">
        <v>10</v>
      </c>
      <c r="K25" s="36">
        <v>8</v>
      </c>
      <c r="L25" s="36">
        <v>8</v>
      </c>
      <c r="M25" s="36">
        <v>4</v>
      </c>
      <c r="N25" s="36">
        <v>4</v>
      </c>
      <c r="O25" s="36">
        <v>8</v>
      </c>
      <c r="P25" s="36">
        <v>6</v>
      </c>
      <c r="Q25" s="36">
        <v>4</v>
      </c>
      <c r="R25" s="36">
        <v>5</v>
      </c>
      <c r="S25" s="36">
        <v>4</v>
      </c>
      <c r="T25" s="36">
        <v>4</v>
      </c>
      <c r="U25" s="37">
        <v>9</v>
      </c>
      <c r="V25" s="36">
        <v>5</v>
      </c>
      <c r="W25" s="36">
        <v>3</v>
      </c>
      <c r="X25" s="36">
        <v>4</v>
      </c>
      <c r="Y25" s="41"/>
      <c r="Z25" s="36">
        <v>7</v>
      </c>
      <c r="AA25" s="37">
        <v>4</v>
      </c>
      <c r="AB25" s="36">
        <v>2</v>
      </c>
      <c r="AC25" s="36">
        <v>6</v>
      </c>
      <c r="AD25" s="36">
        <v>4</v>
      </c>
      <c r="AE25" s="36">
        <v>6</v>
      </c>
      <c r="AF25" s="36">
        <v>4</v>
      </c>
      <c r="AG25" s="36">
        <v>4</v>
      </c>
      <c r="AH25" s="36">
        <v>5</v>
      </c>
      <c r="AI25" s="36">
        <v>6</v>
      </c>
      <c r="AJ25" s="36">
        <v>4</v>
      </c>
      <c r="AK25" s="36">
        <v>4</v>
      </c>
      <c r="AL25" s="37">
        <v>9</v>
      </c>
      <c r="AM25" s="38">
        <v>4</v>
      </c>
      <c r="AN25" s="36">
        <v>11</v>
      </c>
      <c r="AO25" s="36">
        <v>4</v>
      </c>
      <c r="AP25" s="36">
        <v>6</v>
      </c>
      <c r="AQ25" s="36">
        <v>5</v>
      </c>
      <c r="AR25" s="36">
        <v>11</v>
      </c>
      <c r="AS25" s="36">
        <v>5</v>
      </c>
      <c r="AT25" s="36">
        <v>1</v>
      </c>
      <c r="AU25" s="37">
        <v>10</v>
      </c>
      <c r="AV25" s="37">
        <v>6</v>
      </c>
      <c r="AW25" s="36">
        <v>5</v>
      </c>
      <c r="AX25" s="37">
        <v>10</v>
      </c>
      <c r="AY25" s="37">
        <v>7</v>
      </c>
      <c r="AZ25" s="36">
        <v>4</v>
      </c>
      <c r="BA25" s="36">
        <v>6</v>
      </c>
      <c r="BB25" s="36">
        <v>5</v>
      </c>
      <c r="BC25" s="36">
        <v>6</v>
      </c>
      <c r="BD25" s="37">
        <v>10</v>
      </c>
      <c r="BE25" s="37">
        <v>11</v>
      </c>
      <c r="BF25" s="37">
        <v>10</v>
      </c>
      <c r="BG25" s="36">
        <v>6</v>
      </c>
      <c r="BH25" s="36">
        <v>4</v>
      </c>
      <c r="BI25" s="36">
        <v>4</v>
      </c>
      <c r="BJ25" s="36">
        <v>4</v>
      </c>
      <c r="BK25" s="36">
        <v>1</v>
      </c>
      <c r="BL25" s="37">
        <v>4</v>
      </c>
      <c r="BM25" s="36">
        <v>9</v>
      </c>
      <c r="BN25" s="37">
        <v>4</v>
      </c>
      <c r="BO25" s="36">
        <v>5</v>
      </c>
      <c r="BP25" s="36">
        <v>4</v>
      </c>
      <c r="BQ25" s="36">
        <v>4</v>
      </c>
      <c r="BR25" s="37">
        <v>11</v>
      </c>
      <c r="BS25" s="36">
        <v>4</v>
      </c>
      <c r="BT25" s="36">
        <v>4</v>
      </c>
      <c r="BU25" s="36">
        <v>4</v>
      </c>
      <c r="BV25" s="37">
        <v>6</v>
      </c>
      <c r="BW25" s="36">
        <v>4</v>
      </c>
      <c r="BX25" s="36">
        <v>5</v>
      </c>
      <c r="BY25" s="36">
        <v>5</v>
      </c>
      <c r="BZ25" s="36">
        <v>4</v>
      </c>
      <c r="CA25" s="37">
        <v>5</v>
      </c>
      <c r="CB25" s="36">
        <v>4</v>
      </c>
      <c r="CC25" s="36">
        <v>4</v>
      </c>
      <c r="CD25" s="36">
        <v>4</v>
      </c>
      <c r="CE25" s="36">
        <v>5</v>
      </c>
      <c r="CF25" s="36">
        <v>4</v>
      </c>
      <c r="CG25" s="36">
        <v>4</v>
      </c>
      <c r="CH25" s="36">
        <v>7</v>
      </c>
      <c r="CI25" s="36">
        <v>3</v>
      </c>
      <c r="CJ25" s="36">
        <v>2</v>
      </c>
      <c r="CK25" s="37">
        <v>8</v>
      </c>
      <c r="CL25" s="36">
        <v>8</v>
      </c>
      <c r="CM25" s="37">
        <v>6</v>
      </c>
      <c r="CN25" s="36">
        <v>2</v>
      </c>
      <c r="CO25" s="36">
        <v>3</v>
      </c>
      <c r="CP25" s="37">
        <v>4</v>
      </c>
      <c r="CQ25" s="36">
        <v>5</v>
      </c>
      <c r="CR25" s="36">
        <v>7</v>
      </c>
      <c r="CS25" s="37">
        <v>7</v>
      </c>
      <c r="CT25" s="36">
        <v>9</v>
      </c>
      <c r="CU25" s="36">
        <v>9</v>
      </c>
      <c r="CV25" s="36">
        <v>4</v>
      </c>
    </row>
    <row r="26" spans="1:100" ht="16">
      <c r="A26" s="33" t="s">
        <v>65</v>
      </c>
      <c r="B26" s="9">
        <v>8</v>
      </c>
      <c r="C26" s="36">
        <v>8</v>
      </c>
      <c r="D26" s="36">
        <v>5</v>
      </c>
      <c r="E26" s="36">
        <v>11</v>
      </c>
      <c r="F26" s="36">
        <v>8</v>
      </c>
      <c r="G26" s="36">
        <v>8</v>
      </c>
      <c r="H26" s="36">
        <v>5</v>
      </c>
      <c r="I26" s="36">
        <v>8</v>
      </c>
      <c r="J26" s="36">
        <v>9</v>
      </c>
      <c r="K26" s="36">
        <v>8</v>
      </c>
      <c r="L26" s="36">
        <v>3</v>
      </c>
      <c r="M26" s="36">
        <v>7</v>
      </c>
      <c r="N26" s="36">
        <v>8</v>
      </c>
      <c r="O26" s="36">
        <v>7</v>
      </c>
      <c r="P26" s="36">
        <v>9</v>
      </c>
      <c r="Q26" s="36">
        <v>8</v>
      </c>
      <c r="R26" s="36">
        <v>8</v>
      </c>
      <c r="S26" s="36">
        <v>8</v>
      </c>
      <c r="T26" s="36">
        <v>8</v>
      </c>
      <c r="U26" s="36">
        <v>9</v>
      </c>
      <c r="V26" s="36">
        <v>8</v>
      </c>
      <c r="W26" s="36">
        <v>8</v>
      </c>
      <c r="X26" s="36">
        <v>8</v>
      </c>
      <c r="Y26" s="37">
        <v>8</v>
      </c>
      <c r="Z26" s="41"/>
      <c r="AA26" s="37">
        <v>8</v>
      </c>
      <c r="AB26" s="36">
        <v>8</v>
      </c>
      <c r="AC26" s="36">
        <v>8</v>
      </c>
      <c r="AD26" s="36">
        <v>8</v>
      </c>
      <c r="AE26" s="36">
        <v>7</v>
      </c>
      <c r="AF26" s="36">
        <v>8</v>
      </c>
      <c r="AG26" s="36">
        <v>8</v>
      </c>
      <c r="AH26" s="36">
        <v>8</v>
      </c>
      <c r="AI26" s="36">
        <v>3</v>
      </c>
      <c r="AJ26" s="36">
        <v>8</v>
      </c>
      <c r="AK26" s="36">
        <v>8</v>
      </c>
      <c r="AL26" s="36">
        <v>9</v>
      </c>
      <c r="AM26" s="38">
        <v>8</v>
      </c>
      <c r="AN26" s="36">
        <v>11</v>
      </c>
      <c r="AO26" s="36">
        <v>8</v>
      </c>
      <c r="AP26" s="36">
        <v>8</v>
      </c>
      <c r="AQ26" s="36">
        <v>8</v>
      </c>
      <c r="AR26" s="36">
        <v>11</v>
      </c>
      <c r="AS26" s="36">
        <v>8</v>
      </c>
      <c r="AT26" s="36">
        <v>8</v>
      </c>
      <c r="AU26" s="37">
        <v>11</v>
      </c>
      <c r="AV26" s="36">
        <v>9</v>
      </c>
      <c r="AW26" s="36">
        <v>9</v>
      </c>
      <c r="AX26" s="37">
        <v>11</v>
      </c>
      <c r="AY26" s="37">
        <v>10</v>
      </c>
      <c r="AZ26" s="36">
        <v>8</v>
      </c>
      <c r="BA26" s="36">
        <v>7</v>
      </c>
      <c r="BB26" s="36">
        <v>9</v>
      </c>
      <c r="BC26" s="36">
        <v>4</v>
      </c>
      <c r="BD26" s="37">
        <v>11</v>
      </c>
      <c r="BE26" s="36">
        <v>11</v>
      </c>
      <c r="BF26" s="37">
        <v>11</v>
      </c>
      <c r="BG26" s="36">
        <v>6</v>
      </c>
      <c r="BH26" s="36">
        <v>8</v>
      </c>
      <c r="BI26" s="37">
        <v>8</v>
      </c>
      <c r="BJ26" s="36">
        <v>8</v>
      </c>
      <c r="BK26" s="36">
        <v>8</v>
      </c>
      <c r="BL26" s="36">
        <v>8</v>
      </c>
      <c r="BM26" s="36">
        <v>10</v>
      </c>
      <c r="BN26" s="36">
        <v>8</v>
      </c>
      <c r="BO26" s="36">
        <v>8</v>
      </c>
      <c r="BP26" s="36">
        <v>8</v>
      </c>
      <c r="BQ26" s="36">
        <v>8</v>
      </c>
      <c r="BR26" s="37">
        <v>11</v>
      </c>
      <c r="BS26" s="36">
        <v>8</v>
      </c>
      <c r="BT26" s="36">
        <v>8</v>
      </c>
      <c r="BU26" s="36">
        <v>8</v>
      </c>
      <c r="BV26" s="36">
        <v>7</v>
      </c>
      <c r="BW26" s="36">
        <v>8</v>
      </c>
      <c r="BX26" s="36">
        <v>8</v>
      </c>
      <c r="BY26" s="36">
        <v>8</v>
      </c>
      <c r="BZ26" s="36">
        <v>9</v>
      </c>
      <c r="CA26" s="36">
        <v>8</v>
      </c>
      <c r="CB26" s="36">
        <v>8</v>
      </c>
      <c r="CC26" s="36">
        <v>8</v>
      </c>
      <c r="CD26" s="36">
        <v>8</v>
      </c>
      <c r="CE26" s="36">
        <v>6</v>
      </c>
      <c r="CF26" s="36">
        <v>8</v>
      </c>
      <c r="CG26" s="36">
        <v>8</v>
      </c>
      <c r="CH26" s="36">
        <v>2</v>
      </c>
      <c r="CI26" s="36">
        <v>8</v>
      </c>
      <c r="CJ26" s="36">
        <v>8</v>
      </c>
      <c r="CK26" s="36">
        <v>9</v>
      </c>
      <c r="CL26" s="36">
        <v>7</v>
      </c>
      <c r="CM26" s="37">
        <v>9</v>
      </c>
      <c r="CN26" s="36">
        <v>8</v>
      </c>
      <c r="CO26" s="36">
        <v>8</v>
      </c>
      <c r="CP26" s="36">
        <v>8</v>
      </c>
      <c r="CQ26" s="36">
        <v>9</v>
      </c>
      <c r="CR26" s="36">
        <v>6</v>
      </c>
      <c r="CS26" s="36">
        <v>9</v>
      </c>
      <c r="CT26" s="36">
        <v>9</v>
      </c>
      <c r="CU26" s="36">
        <v>10</v>
      </c>
      <c r="CV26" s="36">
        <v>8</v>
      </c>
    </row>
    <row r="27" spans="1:100" ht="16">
      <c r="A27" s="33" t="s">
        <v>66</v>
      </c>
      <c r="B27" s="9">
        <v>3</v>
      </c>
      <c r="C27" s="36">
        <v>3</v>
      </c>
      <c r="D27" s="36">
        <v>7</v>
      </c>
      <c r="E27" s="36">
        <v>11</v>
      </c>
      <c r="F27" s="36">
        <v>4</v>
      </c>
      <c r="G27" s="36">
        <v>3</v>
      </c>
      <c r="H27" s="36">
        <v>6</v>
      </c>
      <c r="I27" s="36">
        <v>3</v>
      </c>
      <c r="J27" s="36">
        <v>9</v>
      </c>
      <c r="K27" s="36">
        <v>7</v>
      </c>
      <c r="L27" s="36">
        <v>8</v>
      </c>
      <c r="M27" s="36">
        <v>3</v>
      </c>
      <c r="N27" s="36">
        <v>3</v>
      </c>
      <c r="O27" s="36">
        <v>8</v>
      </c>
      <c r="P27" s="36">
        <v>5</v>
      </c>
      <c r="Q27" s="36">
        <v>3</v>
      </c>
      <c r="R27" s="36">
        <v>4</v>
      </c>
      <c r="S27" s="37">
        <v>3</v>
      </c>
      <c r="T27" s="36">
        <v>3</v>
      </c>
      <c r="U27" s="37">
        <v>9</v>
      </c>
      <c r="V27" s="36">
        <v>5</v>
      </c>
      <c r="W27" s="36">
        <v>4</v>
      </c>
      <c r="X27" s="36">
        <v>3</v>
      </c>
      <c r="Y27" s="37">
        <v>3</v>
      </c>
      <c r="Z27" s="36">
        <v>7</v>
      </c>
      <c r="AA27" s="41"/>
      <c r="AB27" s="36">
        <v>0</v>
      </c>
      <c r="AC27" s="36">
        <v>5</v>
      </c>
      <c r="AD27" s="36">
        <v>3</v>
      </c>
      <c r="AE27" s="36">
        <v>6</v>
      </c>
      <c r="AF27" s="36">
        <v>1</v>
      </c>
      <c r="AG27" s="36">
        <v>3</v>
      </c>
      <c r="AH27" s="36">
        <v>4</v>
      </c>
      <c r="AI27" s="36">
        <v>7</v>
      </c>
      <c r="AJ27" s="36">
        <v>4</v>
      </c>
      <c r="AK27" s="36">
        <v>3</v>
      </c>
      <c r="AL27" s="37">
        <v>9</v>
      </c>
      <c r="AM27" s="38">
        <v>3</v>
      </c>
      <c r="AN27" s="36">
        <v>11</v>
      </c>
      <c r="AO27" s="36">
        <v>4</v>
      </c>
      <c r="AP27" s="36">
        <v>6</v>
      </c>
      <c r="AQ27" s="36">
        <v>4</v>
      </c>
      <c r="AR27" s="36">
        <v>11</v>
      </c>
      <c r="AS27" s="36">
        <v>4</v>
      </c>
      <c r="AT27" s="36">
        <v>3</v>
      </c>
      <c r="AU27" s="37">
        <v>10</v>
      </c>
      <c r="AV27" s="36">
        <v>5</v>
      </c>
      <c r="AW27" s="36">
        <v>5</v>
      </c>
      <c r="AX27" s="37">
        <v>10</v>
      </c>
      <c r="AY27" s="37">
        <v>8</v>
      </c>
      <c r="AZ27" s="36">
        <v>3</v>
      </c>
      <c r="BA27" s="36">
        <v>6</v>
      </c>
      <c r="BB27" s="36">
        <v>4</v>
      </c>
      <c r="BC27" s="36">
        <v>6</v>
      </c>
      <c r="BD27" s="37">
        <v>10</v>
      </c>
      <c r="BE27" s="37">
        <v>11</v>
      </c>
      <c r="BF27" s="37">
        <v>10</v>
      </c>
      <c r="BG27" s="36">
        <v>5</v>
      </c>
      <c r="BH27" s="36">
        <v>3</v>
      </c>
      <c r="BI27" s="36">
        <v>3</v>
      </c>
      <c r="BJ27" s="36">
        <v>3</v>
      </c>
      <c r="BK27" s="36">
        <v>4</v>
      </c>
      <c r="BL27" s="36">
        <v>3</v>
      </c>
      <c r="BM27" s="36">
        <v>8</v>
      </c>
      <c r="BN27" s="36">
        <v>3</v>
      </c>
      <c r="BO27" s="36">
        <v>4</v>
      </c>
      <c r="BP27" s="36">
        <v>4</v>
      </c>
      <c r="BQ27" s="36">
        <v>3</v>
      </c>
      <c r="BR27" s="37">
        <v>11</v>
      </c>
      <c r="BS27" s="36">
        <v>3</v>
      </c>
      <c r="BT27" s="36">
        <v>3</v>
      </c>
      <c r="BU27" s="36">
        <v>3</v>
      </c>
      <c r="BV27" s="37">
        <v>6</v>
      </c>
      <c r="BW27" s="36">
        <v>3</v>
      </c>
      <c r="BX27" s="36">
        <v>4</v>
      </c>
      <c r="BY27" s="36">
        <v>4</v>
      </c>
      <c r="BZ27" s="36">
        <v>5</v>
      </c>
      <c r="CA27" s="37">
        <v>4</v>
      </c>
      <c r="CB27" s="36">
        <v>3</v>
      </c>
      <c r="CC27" s="36">
        <v>3</v>
      </c>
      <c r="CD27" s="36">
        <v>3</v>
      </c>
      <c r="CE27" s="36">
        <v>5</v>
      </c>
      <c r="CF27" s="36">
        <v>3</v>
      </c>
      <c r="CG27" s="36">
        <v>5</v>
      </c>
      <c r="CH27" s="36">
        <v>7</v>
      </c>
      <c r="CI27" s="36">
        <v>2</v>
      </c>
      <c r="CJ27" s="36">
        <v>2</v>
      </c>
      <c r="CK27" s="37">
        <v>7</v>
      </c>
      <c r="CL27" s="36">
        <v>7</v>
      </c>
      <c r="CM27" s="37">
        <v>6</v>
      </c>
      <c r="CN27" s="36">
        <v>0</v>
      </c>
      <c r="CO27" s="36">
        <v>4</v>
      </c>
      <c r="CP27" s="37">
        <v>3</v>
      </c>
      <c r="CQ27" s="36">
        <v>4</v>
      </c>
      <c r="CR27" s="36">
        <v>7</v>
      </c>
      <c r="CS27" s="37">
        <v>7</v>
      </c>
      <c r="CT27" s="36">
        <v>8</v>
      </c>
      <c r="CU27" s="36">
        <v>9</v>
      </c>
      <c r="CV27" s="36">
        <v>3</v>
      </c>
    </row>
    <row r="28" spans="1:100" ht="16">
      <c r="A28" s="33" t="s">
        <v>67</v>
      </c>
      <c r="B28" s="9">
        <v>3</v>
      </c>
      <c r="C28" s="36">
        <v>3</v>
      </c>
      <c r="D28" s="36">
        <v>7</v>
      </c>
      <c r="E28" s="36">
        <v>11</v>
      </c>
      <c r="F28" s="36">
        <v>4</v>
      </c>
      <c r="G28" s="36">
        <v>3</v>
      </c>
      <c r="H28" s="36">
        <v>6</v>
      </c>
      <c r="I28" s="36">
        <v>3</v>
      </c>
      <c r="J28" s="36">
        <v>9</v>
      </c>
      <c r="K28" s="36">
        <v>7</v>
      </c>
      <c r="L28" s="36">
        <v>8</v>
      </c>
      <c r="M28" s="36">
        <v>3</v>
      </c>
      <c r="N28" s="36">
        <v>3</v>
      </c>
      <c r="O28" s="36">
        <v>8</v>
      </c>
      <c r="P28" s="36">
        <v>5</v>
      </c>
      <c r="Q28" s="36">
        <v>3</v>
      </c>
      <c r="R28" s="36">
        <v>3</v>
      </c>
      <c r="S28" s="36">
        <v>3</v>
      </c>
      <c r="T28" s="36">
        <v>3</v>
      </c>
      <c r="U28" s="36">
        <v>9</v>
      </c>
      <c r="V28" s="36">
        <v>3</v>
      </c>
      <c r="W28" s="36">
        <v>3</v>
      </c>
      <c r="X28" s="36">
        <v>3</v>
      </c>
      <c r="Y28" s="37">
        <v>1</v>
      </c>
      <c r="Z28" s="36">
        <v>7</v>
      </c>
      <c r="AA28" s="37">
        <v>1</v>
      </c>
      <c r="AB28" s="41"/>
      <c r="AC28" s="36">
        <v>5</v>
      </c>
      <c r="AD28" s="36">
        <v>3</v>
      </c>
      <c r="AE28" s="36">
        <v>6</v>
      </c>
      <c r="AF28" s="36">
        <v>3</v>
      </c>
      <c r="AG28" s="36">
        <v>3</v>
      </c>
      <c r="AH28" s="36">
        <v>3</v>
      </c>
      <c r="AI28" s="36">
        <v>6</v>
      </c>
      <c r="AJ28" s="36">
        <v>4</v>
      </c>
      <c r="AK28" s="36">
        <v>3</v>
      </c>
      <c r="AL28" s="36">
        <v>9</v>
      </c>
      <c r="AM28" s="38">
        <v>3</v>
      </c>
      <c r="AN28" s="36">
        <v>11</v>
      </c>
      <c r="AO28" s="36">
        <v>3</v>
      </c>
      <c r="AP28" s="36">
        <v>4</v>
      </c>
      <c r="AQ28" s="36">
        <v>4</v>
      </c>
      <c r="AR28" s="36">
        <v>11</v>
      </c>
      <c r="AS28" s="36">
        <v>4</v>
      </c>
      <c r="AT28" s="36">
        <v>0</v>
      </c>
      <c r="AU28" s="37">
        <v>10</v>
      </c>
      <c r="AV28" s="36">
        <v>5</v>
      </c>
      <c r="AW28" s="36">
        <v>4</v>
      </c>
      <c r="AX28" s="37">
        <v>10</v>
      </c>
      <c r="AY28" s="37">
        <v>8</v>
      </c>
      <c r="AZ28" s="36">
        <v>1</v>
      </c>
      <c r="BA28" s="36">
        <v>6</v>
      </c>
      <c r="BB28" s="36">
        <v>4</v>
      </c>
      <c r="BC28" s="36">
        <v>6</v>
      </c>
      <c r="BD28" s="37">
        <v>10</v>
      </c>
      <c r="BE28" s="36">
        <v>11</v>
      </c>
      <c r="BF28" s="37">
        <v>10</v>
      </c>
      <c r="BG28" s="36">
        <v>5</v>
      </c>
      <c r="BH28" s="36">
        <v>3</v>
      </c>
      <c r="BI28" s="36">
        <v>2</v>
      </c>
      <c r="BJ28" s="36">
        <v>3</v>
      </c>
      <c r="BK28" s="36">
        <v>4</v>
      </c>
      <c r="BL28" s="36">
        <v>3</v>
      </c>
      <c r="BM28" s="36">
        <v>8</v>
      </c>
      <c r="BN28" s="36">
        <v>3</v>
      </c>
      <c r="BO28" s="36">
        <v>4</v>
      </c>
      <c r="BP28" s="36">
        <v>4</v>
      </c>
      <c r="BQ28" s="36">
        <v>3</v>
      </c>
      <c r="BR28" s="37">
        <v>11</v>
      </c>
      <c r="BS28" s="36">
        <v>1</v>
      </c>
      <c r="BT28" s="36">
        <v>1</v>
      </c>
      <c r="BU28" s="36">
        <v>3</v>
      </c>
      <c r="BV28" s="36">
        <v>6</v>
      </c>
      <c r="BW28" s="36">
        <v>3</v>
      </c>
      <c r="BX28" s="36">
        <v>3</v>
      </c>
      <c r="BY28" s="36">
        <v>3</v>
      </c>
      <c r="BZ28" s="36">
        <v>5</v>
      </c>
      <c r="CA28" s="37">
        <v>4</v>
      </c>
      <c r="CB28" s="36">
        <v>3</v>
      </c>
      <c r="CC28" s="36">
        <v>3</v>
      </c>
      <c r="CD28" s="36">
        <v>1</v>
      </c>
      <c r="CE28" s="36">
        <v>5</v>
      </c>
      <c r="CF28" s="36">
        <v>3</v>
      </c>
      <c r="CG28" s="36">
        <v>5</v>
      </c>
      <c r="CH28" s="36">
        <v>7</v>
      </c>
      <c r="CI28" s="36">
        <v>1</v>
      </c>
      <c r="CJ28" s="36">
        <v>1</v>
      </c>
      <c r="CK28" s="36">
        <v>8</v>
      </c>
      <c r="CL28" s="36">
        <v>7</v>
      </c>
      <c r="CM28" s="37">
        <v>6</v>
      </c>
      <c r="CN28" s="36">
        <v>0</v>
      </c>
      <c r="CO28" s="36">
        <v>3</v>
      </c>
      <c r="CP28" s="37">
        <v>3</v>
      </c>
      <c r="CQ28" s="36">
        <v>4</v>
      </c>
      <c r="CR28" s="36">
        <v>5</v>
      </c>
      <c r="CS28" s="37">
        <v>6</v>
      </c>
      <c r="CT28" s="36">
        <v>8</v>
      </c>
      <c r="CU28" s="36">
        <v>9</v>
      </c>
      <c r="CV28" s="36">
        <v>3</v>
      </c>
    </row>
    <row r="29" spans="1:100" ht="16">
      <c r="A29" s="33" t="s">
        <v>68</v>
      </c>
      <c r="B29" s="9">
        <v>5</v>
      </c>
      <c r="C29" s="36">
        <v>4</v>
      </c>
      <c r="D29" s="36">
        <v>8</v>
      </c>
      <c r="E29" s="36">
        <v>11</v>
      </c>
      <c r="F29" s="36">
        <v>6</v>
      </c>
      <c r="G29" s="36">
        <v>6</v>
      </c>
      <c r="H29" s="36">
        <v>8</v>
      </c>
      <c r="I29" s="36">
        <v>6</v>
      </c>
      <c r="J29" s="36">
        <v>10</v>
      </c>
      <c r="K29" s="36">
        <v>9</v>
      </c>
      <c r="L29" s="36">
        <v>9</v>
      </c>
      <c r="M29" s="36">
        <v>6</v>
      </c>
      <c r="N29" s="36">
        <v>5</v>
      </c>
      <c r="O29" s="36">
        <v>9</v>
      </c>
      <c r="P29" s="36">
        <v>7</v>
      </c>
      <c r="Q29" s="36">
        <v>6</v>
      </c>
      <c r="R29" s="36">
        <v>6</v>
      </c>
      <c r="S29" s="36">
        <v>5</v>
      </c>
      <c r="T29" s="36">
        <v>6</v>
      </c>
      <c r="U29" s="36">
        <v>9</v>
      </c>
      <c r="V29" s="36">
        <v>6</v>
      </c>
      <c r="W29" s="36">
        <v>7</v>
      </c>
      <c r="X29" s="36">
        <v>6</v>
      </c>
      <c r="Y29" s="37">
        <v>6</v>
      </c>
      <c r="Z29" s="36">
        <v>8</v>
      </c>
      <c r="AA29" s="37">
        <v>6</v>
      </c>
      <c r="AB29" s="36">
        <v>6</v>
      </c>
      <c r="AC29" s="41"/>
      <c r="AD29" s="36">
        <v>6</v>
      </c>
      <c r="AE29" s="36">
        <v>8</v>
      </c>
      <c r="AF29" s="36">
        <v>6</v>
      </c>
      <c r="AG29" s="36">
        <v>6</v>
      </c>
      <c r="AH29" s="36">
        <v>6</v>
      </c>
      <c r="AI29" s="36">
        <v>8</v>
      </c>
      <c r="AJ29" s="36">
        <v>7</v>
      </c>
      <c r="AK29" s="36">
        <v>6</v>
      </c>
      <c r="AL29" s="36">
        <v>9</v>
      </c>
      <c r="AM29" s="38">
        <v>6</v>
      </c>
      <c r="AN29" s="36">
        <v>11</v>
      </c>
      <c r="AO29" s="36">
        <v>7</v>
      </c>
      <c r="AP29" s="36">
        <v>6</v>
      </c>
      <c r="AQ29" s="36">
        <v>6</v>
      </c>
      <c r="AR29" s="36">
        <v>11</v>
      </c>
      <c r="AS29" s="36">
        <v>6</v>
      </c>
      <c r="AT29" s="36">
        <v>6</v>
      </c>
      <c r="AU29" s="37">
        <v>10</v>
      </c>
      <c r="AV29" s="36">
        <v>8</v>
      </c>
      <c r="AW29" s="36">
        <v>7</v>
      </c>
      <c r="AX29" s="37">
        <v>10</v>
      </c>
      <c r="AY29" s="37">
        <v>8</v>
      </c>
      <c r="AZ29" s="36">
        <v>6</v>
      </c>
      <c r="BA29" s="36">
        <v>8</v>
      </c>
      <c r="BB29" s="36">
        <v>7</v>
      </c>
      <c r="BC29" s="36">
        <v>8</v>
      </c>
      <c r="BD29" s="37">
        <v>10</v>
      </c>
      <c r="BE29" s="37">
        <v>11</v>
      </c>
      <c r="BF29" s="37">
        <v>10</v>
      </c>
      <c r="BG29" s="36">
        <v>7</v>
      </c>
      <c r="BH29" s="36">
        <v>6</v>
      </c>
      <c r="BI29" s="36">
        <v>6</v>
      </c>
      <c r="BJ29" s="36">
        <v>6</v>
      </c>
      <c r="BK29" s="36">
        <v>7</v>
      </c>
      <c r="BL29" s="37">
        <v>6</v>
      </c>
      <c r="BM29" s="36">
        <v>9</v>
      </c>
      <c r="BN29" s="37">
        <v>6</v>
      </c>
      <c r="BO29" s="36">
        <v>6</v>
      </c>
      <c r="BP29" s="36">
        <v>6</v>
      </c>
      <c r="BQ29" s="36">
        <v>5</v>
      </c>
      <c r="BR29" s="37">
        <v>11</v>
      </c>
      <c r="BS29" s="36">
        <v>6</v>
      </c>
      <c r="BT29" s="36">
        <v>6</v>
      </c>
      <c r="BU29" s="36">
        <v>6</v>
      </c>
      <c r="BV29" s="36">
        <v>7</v>
      </c>
      <c r="BW29" s="36">
        <v>6</v>
      </c>
      <c r="BX29" s="36">
        <v>6</v>
      </c>
      <c r="BY29" s="36">
        <v>6</v>
      </c>
      <c r="BZ29" s="36">
        <v>7</v>
      </c>
      <c r="CA29" s="37">
        <v>6</v>
      </c>
      <c r="CB29" s="36">
        <v>6</v>
      </c>
      <c r="CC29" s="36">
        <v>6</v>
      </c>
      <c r="CD29" s="36">
        <v>6</v>
      </c>
      <c r="CE29" s="36">
        <v>7</v>
      </c>
      <c r="CF29" s="36">
        <v>6</v>
      </c>
      <c r="CG29" s="36">
        <v>7</v>
      </c>
      <c r="CH29" s="36">
        <v>8</v>
      </c>
      <c r="CI29" s="36">
        <v>6</v>
      </c>
      <c r="CJ29" s="36">
        <v>6</v>
      </c>
      <c r="CK29" s="36">
        <v>8</v>
      </c>
      <c r="CL29" s="36">
        <v>9</v>
      </c>
      <c r="CM29" s="37">
        <v>7</v>
      </c>
      <c r="CN29" s="36">
        <v>6</v>
      </c>
      <c r="CO29" s="36">
        <v>7</v>
      </c>
      <c r="CP29" s="37">
        <v>5</v>
      </c>
      <c r="CQ29" s="36">
        <v>6</v>
      </c>
      <c r="CR29" s="36">
        <v>8</v>
      </c>
      <c r="CS29" s="36">
        <v>7</v>
      </c>
      <c r="CT29" s="36">
        <v>9</v>
      </c>
      <c r="CU29" s="36">
        <v>10</v>
      </c>
      <c r="CV29" s="36">
        <v>6</v>
      </c>
    </row>
    <row r="30" spans="1:100" ht="16">
      <c r="A30" s="33" t="s">
        <v>69</v>
      </c>
      <c r="B30" s="9">
        <v>1</v>
      </c>
      <c r="C30" s="36">
        <v>1</v>
      </c>
      <c r="D30" s="36">
        <v>6</v>
      </c>
      <c r="E30" s="36">
        <v>11</v>
      </c>
      <c r="F30" s="36">
        <v>3</v>
      </c>
      <c r="G30" s="36">
        <v>2</v>
      </c>
      <c r="H30" s="36">
        <v>5</v>
      </c>
      <c r="I30" s="36">
        <v>2</v>
      </c>
      <c r="J30" s="36">
        <v>9</v>
      </c>
      <c r="K30" s="36">
        <v>6</v>
      </c>
      <c r="L30" s="36">
        <v>7</v>
      </c>
      <c r="M30" s="36">
        <v>1</v>
      </c>
      <c r="N30" s="36">
        <v>1</v>
      </c>
      <c r="O30" s="36">
        <v>8</v>
      </c>
      <c r="P30" s="36">
        <v>3</v>
      </c>
      <c r="Q30" s="36">
        <v>1</v>
      </c>
      <c r="R30" s="36">
        <v>3</v>
      </c>
      <c r="S30" s="36">
        <v>1</v>
      </c>
      <c r="T30" s="36">
        <v>2</v>
      </c>
      <c r="U30" s="36">
        <v>9</v>
      </c>
      <c r="V30" s="36">
        <v>3</v>
      </c>
      <c r="W30" s="36">
        <v>3</v>
      </c>
      <c r="X30" s="36">
        <v>2</v>
      </c>
      <c r="Y30" s="37">
        <v>3</v>
      </c>
      <c r="Z30" s="36">
        <v>6</v>
      </c>
      <c r="AA30" s="37">
        <v>2</v>
      </c>
      <c r="AB30" s="36">
        <v>2</v>
      </c>
      <c r="AC30" s="36">
        <v>4</v>
      </c>
      <c r="AD30" s="41"/>
      <c r="AE30" s="36">
        <v>5</v>
      </c>
      <c r="AF30" s="36">
        <v>2</v>
      </c>
      <c r="AG30" s="36">
        <v>2</v>
      </c>
      <c r="AH30" s="36">
        <v>2</v>
      </c>
      <c r="AI30" s="36">
        <v>5</v>
      </c>
      <c r="AJ30" s="36">
        <v>3</v>
      </c>
      <c r="AK30" s="36">
        <v>1</v>
      </c>
      <c r="AL30" s="36">
        <v>8</v>
      </c>
      <c r="AM30" s="38">
        <v>2</v>
      </c>
      <c r="AN30" s="36">
        <v>11</v>
      </c>
      <c r="AO30" s="36">
        <v>3</v>
      </c>
      <c r="AP30" s="36">
        <v>3</v>
      </c>
      <c r="AQ30" s="36">
        <v>2</v>
      </c>
      <c r="AR30" s="36">
        <v>11</v>
      </c>
      <c r="AS30" s="36">
        <v>3</v>
      </c>
      <c r="AT30" s="36">
        <v>2</v>
      </c>
      <c r="AU30" s="37">
        <v>9</v>
      </c>
      <c r="AV30" s="36">
        <v>4</v>
      </c>
      <c r="AW30" s="36">
        <v>3</v>
      </c>
      <c r="AX30" s="37">
        <v>9</v>
      </c>
      <c r="AY30" s="37">
        <v>7</v>
      </c>
      <c r="AZ30" s="36">
        <v>2</v>
      </c>
      <c r="BA30" s="36">
        <v>5</v>
      </c>
      <c r="BB30" s="36">
        <v>2</v>
      </c>
      <c r="BC30" s="36">
        <v>4</v>
      </c>
      <c r="BD30" s="37">
        <v>9</v>
      </c>
      <c r="BE30" s="36">
        <v>11</v>
      </c>
      <c r="BF30" s="37">
        <v>9</v>
      </c>
      <c r="BG30" s="36">
        <v>4</v>
      </c>
      <c r="BH30" s="36">
        <v>1</v>
      </c>
      <c r="BI30" s="36">
        <v>2</v>
      </c>
      <c r="BJ30" s="36">
        <v>2</v>
      </c>
      <c r="BK30" s="36">
        <v>2</v>
      </c>
      <c r="BL30" s="36">
        <v>2</v>
      </c>
      <c r="BM30" s="36">
        <v>8</v>
      </c>
      <c r="BN30" s="36">
        <v>2</v>
      </c>
      <c r="BO30" s="36">
        <v>2</v>
      </c>
      <c r="BP30" s="36">
        <v>2</v>
      </c>
      <c r="BQ30" s="36">
        <v>2</v>
      </c>
      <c r="BR30" s="37">
        <v>11</v>
      </c>
      <c r="BS30" s="36">
        <v>2</v>
      </c>
      <c r="BT30" s="36">
        <v>2</v>
      </c>
      <c r="BU30" s="36">
        <v>2</v>
      </c>
      <c r="BV30" s="36">
        <v>6</v>
      </c>
      <c r="BW30" s="36">
        <v>2</v>
      </c>
      <c r="BX30" s="36">
        <v>2</v>
      </c>
      <c r="BY30" s="36">
        <v>2</v>
      </c>
      <c r="BZ30" s="36">
        <v>4</v>
      </c>
      <c r="CA30" s="37">
        <v>3</v>
      </c>
      <c r="CB30" s="36">
        <v>1</v>
      </c>
      <c r="CC30" s="36">
        <v>2</v>
      </c>
      <c r="CD30" s="36">
        <v>2</v>
      </c>
      <c r="CE30" s="36">
        <v>4</v>
      </c>
      <c r="CF30" s="36">
        <v>0</v>
      </c>
      <c r="CG30" s="36">
        <v>3</v>
      </c>
      <c r="CH30" s="36">
        <v>6</v>
      </c>
      <c r="CI30" s="36">
        <v>2</v>
      </c>
      <c r="CJ30" s="36">
        <v>2</v>
      </c>
      <c r="CK30" s="36">
        <v>8</v>
      </c>
      <c r="CL30" s="36">
        <v>7</v>
      </c>
      <c r="CM30" s="37">
        <v>5</v>
      </c>
      <c r="CN30" s="36">
        <v>2</v>
      </c>
      <c r="CO30" s="36">
        <v>3</v>
      </c>
      <c r="CP30" s="36">
        <v>2</v>
      </c>
      <c r="CQ30" s="36">
        <v>3</v>
      </c>
      <c r="CR30" s="36">
        <v>4</v>
      </c>
      <c r="CS30" s="36">
        <v>6</v>
      </c>
      <c r="CT30" s="36">
        <v>7</v>
      </c>
      <c r="CU30" s="36">
        <v>8</v>
      </c>
      <c r="CV30" s="36">
        <v>1</v>
      </c>
    </row>
    <row r="31" spans="1:100" ht="16">
      <c r="A31" s="33" t="s">
        <v>70</v>
      </c>
      <c r="B31" s="9">
        <v>7</v>
      </c>
      <c r="C31" s="36">
        <v>7</v>
      </c>
      <c r="D31" s="36">
        <v>4</v>
      </c>
      <c r="E31" s="36">
        <v>11</v>
      </c>
      <c r="F31" s="36">
        <v>7</v>
      </c>
      <c r="G31" s="36">
        <v>7</v>
      </c>
      <c r="H31" s="36">
        <v>2</v>
      </c>
      <c r="I31" s="36">
        <v>7</v>
      </c>
      <c r="J31" s="36">
        <v>9</v>
      </c>
      <c r="K31" s="36">
        <v>8</v>
      </c>
      <c r="L31" s="36">
        <v>7</v>
      </c>
      <c r="M31" s="36">
        <v>7</v>
      </c>
      <c r="N31" s="36">
        <v>7</v>
      </c>
      <c r="O31" s="36">
        <v>8</v>
      </c>
      <c r="P31" s="36">
        <v>8</v>
      </c>
      <c r="Q31" s="36">
        <v>7</v>
      </c>
      <c r="R31" s="36">
        <v>7</v>
      </c>
      <c r="S31" s="36">
        <v>7</v>
      </c>
      <c r="T31" s="36">
        <v>7</v>
      </c>
      <c r="U31" s="36">
        <v>5</v>
      </c>
      <c r="V31" s="36">
        <v>7</v>
      </c>
      <c r="W31" s="36">
        <v>6</v>
      </c>
      <c r="X31" s="36">
        <v>7</v>
      </c>
      <c r="Y31" s="37">
        <v>7</v>
      </c>
      <c r="Z31" s="36">
        <v>5</v>
      </c>
      <c r="AA31" s="37">
        <v>7</v>
      </c>
      <c r="AB31" s="36">
        <v>7</v>
      </c>
      <c r="AC31" s="36">
        <v>7</v>
      </c>
      <c r="AD31" s="36">
        <v>7</v>
      </c>
      <c r="AE31" s="41"/>
      <c r="AF31" s="36">
        <v>7</v>
      </c>
      <c r="AG31" s="36">
        <v>7</v>
      </c>
      <c r="AH31" s="36">
        <v>7</v>
      </c>
      <c r="AI31" s="36">
        <v>1</v>
      </c>
      <c r="AJ31" s="36">
        <v>7</v>
      </c>
      <c r="AK31" s="36">
        <v>7</v>
      </c>
      <c r="AL31" s="36">
        <v>5</v>
      </c>
      <c r="AM31" s="38">
        <v>7</v>
      </c>
      <c r="AN31" s="36">
        <v>11</v>
      </c>
      <c r="AO31" s="36">
        <v>7</v>
      </c>
      <c r="AP31" s="36">
        <v>8</v>
      </c>
      <c r="AQ31" s="36">
        <v>8</v>
      </c>
      <c r="AR31" s="36">
        <v>11</v>
      </c>
      <c r="AS31" s="36">
        <v>8</v>
      </c>
      <c r="AT31" s="36">
        <v>7</v>
      </c>
      <c r="AU31" s="37">
        <v>11</v>
      </c>
      <c r="AV31" s="36">
        <v>8</v>
      </c>
      <c r="AW31" s="36">
        <v>8</v>
      </c>
      <c r="AX31" s="37">
        <v>11</v>
      </c>
      <c r="AY31" s="37">
        <v>8</v>
      </c>
      <c r="AZ31" s="36">
        <v>7</v>
      </c>
      <c r="BA31" s="36">
        <v>1</v>
      </c>
      <c r="BB31" s="36">
        <v>7</v>
      </c>
      <c r="BC31" s="36">
        <v>1</v>
      </c>
      <c r="BD31" s="37">
        <v>11</v>
      </c>
      <c r="BE31" s="36">
        <v>11</v>
      </c>
      <c r="BF31" s="37">
        <v>11</v>
      </c>
      <c r="BG31" s="36">
        <v>2</v>
      </c>
      <c r="BH31" s="36">
        <v>7</v>
      </c>
      <c r="BI31" s="37">
        <v>7</v>
      </c>
      <c r="BJ31" s="36">
        <v>7</v>
      </c>
      <c r="BK31" s="36">
        <v>7</v>
      </c>
      <c r="BL31" s="36">
        <v>7</v>
      </c>
      <c r="BM31" s="36">
        <v>10</v>
      </c>
      <c r="BN31" s="36">
        <v>7</v>
      </c>
      <c r="BO31" s="36">
        <v>7</v>
      </c>
      <c r="BP31" s="36">
        <v>7</v>
      </c>
      <c r="BQ31" s="36">
        <v>7</v>
      </c>
      <c r="BR31" s="37">
        <v>11</v>
      </c>
      <c r="BS31" s="36">
        <v>7</v>
      </c>
      <c r="BT31" s="36">
        <v>7</v>
      </c>
      <c r="BU31" s="36">
        <v>7</v>
      </c>
      <c r="BV31" s="36">
        <v>8</v>
      </c>
      <c r="BW31" s="36">
        <v>7</v>
      </c>
      <c r="BX31" s="36">
        <v>7</v>
      </c>
      <c r="BY31" s="36">
        <v>7</v>
      </c>
      <c r="BZ31" s="36">
        <v>8</v>
      </c>
      <c r="CA31" s="36">
        <v>8</v>
      </c>
      <c r="CB31" s="36">
        <v>7</v>
      </c>
      <c r="CC31" s="36">
        <v>7</v>
      </c>
      <c r="CD31" s="36">
        <v>7</v>
      </c>
      <c r="CE31" s="36">
        <v>1</v>
      </c>
      <c r="CF31" s="36">
        <v>7</v>
      </c>
      <c r="CG31" s="36">
        <v>6</v>
      </c>
      <c r="CH31" s="36">
        <v>7</v>
      </c>
      <c r="CI31" s="36">
        <v>7</v>
      </c>
      <c r="CJ31" s="36">
        <v>7</v>
      </c>
      <c r="CK31" s="36">
        <v>9</v>
      </c>
      <c r="CL31" s="36">
        <v>7</v>
      </c>
      <c r="CM31" s="37">
        <v>8</v>
      </c>
      <c r="CN31" s="36">
        <v>7</v>
      </c>
      <c r="CO31" s="36">
        <v>5</v>
      </c>
      <c r="CP31" s="36">
        <v>7</v>
      </c>
      <c r="CQ31" s="36">
        <v>7</v>
      </c>
      <c r="CR31" s="36">
        <v>7</v>
      </c>
      <c r="CS31" s="36">
        <v>9</v>
      </c>
      <c r="CT31" s="36">
        <v>9</v>
      </c>
      <c r="CU31" s="36">
        <v>10</v>
      </c>
      <c r="CV31" s="36">
        <v>7</v>
      </c>
    </row>
    <row r="32" spans="1:100" ht="16">
      <c r="A32" s="33" t="s">
        <v>154</v>
      </c>
      <c r="B32" s="9">
        <v>3</v>
      </c>
      <c r="C32" s="36">
        <v>3</v>
      </c>
      <c r="D32" s="36">
        <v>7</v>
      </c>
      <c r="E32" s="36">
        <v>11</v>
      </c>
      <c r="F32" s="36">
        <v>5</v>
      </c>
      <c r="G32" s="36">
        <v>3</v>
      </c>
      <c r="H32" s="36">
        <v>6</v>
      </c>
      <c r="I32" s="36">
        <v>3</v>
      </c>
      <c r="J32" s="36">
        <v>9</v>
      </c>
      <c r="K32" s="36">
        <v>7</v>
      </c>
      <c r="L32" s="36">
        <v>8</v>
      </c>
      <c r="M32" s="36">
        <v>3</v>
      </c>
      <c r="N32" s="36">
        <v>3</v>
      </c>
      <c r="O32" s="36">
        <v>8</v>
      </c>
      <c r="P32" s="36">
        <v>5</v>
      </c>
      <c r="Q32" s="36">
        <v>3</v>
      </c>
      <c r="R32" s="36">
        <v>4</v>
      </c>
      <c r="S32" s="36">
        <v>3</v>
      </c>
      <c r="T32" s="36">
        <v>3</v>
      </c>
      <c r="U32" s="37">
        <v>9</v>
      </c>
      <c r="V32" s="36">
        <v>5</v>
      </c>
      <c r="W32" s="36">
        <v>4</v>
      </c>
      <c r="X32" s="36">
        <v>3</v>
      </c>
      <c r="Y32" s="37">
        <v>3</v>
      </c>
      <c r="Z32" s="36">
        <v>7</v>
      </c>
      <c r="AA32" s="37">
        <v>3</v>
      </c>
      <c r="AB32" s="36">
        <v>3</v>
      </c>
      <c r="AC32" s="36">
        <v>5</v>
      </c>
      <c r="AD32" s="36">
        <v>3</v>
      </c>
      <c r="AE32" s="36">
        <v>6</v>
      </c>
      <c r="AF32" s="41"/>
      <c r="AG32" s="36">
        <v>3</v>
      </c>
      <c r="AH32" s="36">
        <v>3</v>
      </c>
      <c r="AI32" s="36">
        <v>6</v>
      </c>
      <c r="AJ32" s="36">
        <v>4</v>
      </c>
      <c r="AK32" s="36">
        <v>3</v>
      </c>
      <c r="AL32" s="36">
        <v>9</v>
      </c>
      <c r="AM32" s="38">
        <v>3</v>
      </c>
      <c r="AN32" s="36">
        <v>11</v>
      </c>
      <c r="AO32" s="36">
        <v>5</v>
      </c>
      <c r="AP32" s="36">
        <v>5</v>
      </c>
      <c r="AQ32" s="36">
        <v>4</v>
      </c>
      <c r="AR32" s="36">
        <v>11</v>
      </c>
      <c r="AS32" s="36">
        <v>5</v>
      </c>
      <c r="AT32" s="36">
        <v>3</v>
      </c>
      <c r="AU32" s="37">
        <v>10</v>
      </c>
      <c r="AV32" s="36">
        <v>5</v>
      </c>
      <c r="AW32" s="36">
        <v>5</v>
      </c>
      <c r="AX32" s="37">
        <v>10</v>
      </c>
      <c r="AY32" s="37">
        <v>8</v>
      </c>
      <c r="AZ32" s="36">
        <v>3</v>
      </c>
      <c r="BA32" s="36">
        <v>6</v>
      </c>
      <c r="BB32" s="36">
        <v>4</v>
      </c>
      <c r="BC32" s="36">
        <v>6</v>
      </c>
      <c r="BD32" s="37">
        <v>10</v>
      </c>
      <c r="BE32" s="36">
        <v>11</v>
      </c>
      <c r="BF32" s="37">
        <v>10</v>
      </c>
      <c r="BG32" s="36">
        <v>5</v>
      </c>
      <c r="BH32" s="36">
        <v>3</v>
      </c>
      <c r="BI32" s="36">
        <v>4</v>
      </c>
      <c r="BJ32" s="36">
        <v>3</v>
      </c>
      <c r="BK32" s="36">
        <v>4</v>
      </c>
      <c r="BL32" s="36">
        <v>3</v>
      </c>
      <c r="BM32" s="36">
        <v>8</v>
      </c>
      <c r="BN32" s="36">
        <v>3</v>
      </c>
      <c r="BO32" s="36">
        <v>4</v>
      </c>
      <c r="BP32" s="36">
        <v>4</v>
      </c>
      <c r="BQ32" s="36">
        <v>3</v>
      </c>
      <c r="BR32" s="37">
        <v>11</v>
      </c>
      <c r="BS32" s="36">
        <v>4</v>
      </c>
      <c r="BT32" s="36">
        <v>4</v>
      </c>
      <c r="BU32" s="36">
        <v>3</v>
      </c>
      <c r="BV32" s="36">
        <v>6</v>
      </c>
      <c r="BW32" s="36">
        <v>3</v>
      </c>
      <c r="BX32" s="36">
        <v>4</v>
      </c>
      <c r="BY32" s="36">
        <v>4</v>
      </c>
      <c r="BZ32" s="36">
        <v>5</v>
      </c>
      <c r="CA32" s="37">
        <v>4</v>
      </c>
      <c r="CB32" s="36">
        <v>4</v>
      </c>
      <c r="CC32" s="36">
        <v>3</v>
      </c>
      <c r="CD32" s="36">
        <v>4</v>
      </c>
      <c r="CE32" s="36">
        <v>5</v>
      </c>
      <c r="CF32" s="36">
        <v>3</v>
      </c>
      <c r="CG32" s="36">
        <v>5</v>
      </c>
      <c r="CH32" s="36">
        <v>7</v>
      </c>
      <c r="CI32" s="36">
        <v>4</v>
      </c>
      <c r="CJ32" s="36">
        <v>3</v>
      </c>
      <c r="CK32" s="36">
        <v>8</v>
      </c>
      <c r="CL32" s="36">
        <v>7</v>
      </c>
      <c r="CM32" s="37">
        <v>6</v>
      </c>
      <c r="CN32" s="36">
        <v>1</v>
      </c>
      <c r="CO32" s="36">
        <v>4</v>
      </c>
      <c r="CP32" s="37">
        <v>3</v>
      </c>
      <c r="CQ32" s="36">
        <v>4</v>
      </c>
      <c r="CR32" s="36">
        <v>7</v>
      </c>
      <c r="CS32" s="36">
        <v>6</v>
      </c>
      <c r="CT32" s="36">
        <v>8</v>
      </c>
      <c r="CU32" s="36">
        <v>9</v>
      </c>
      <c r="CV32" s="36">
        <v>3</v>
      </c>
    </row>
    <row r="33" spans="1:100" ht="16">
      <c r="A33" s="33" t="s">
        <v>71</v>
      </c>
      <c r="B33" s="9">
        <v>1</v>
      </c>
      <c r="C33" s="36">
        <v>1</v>
      </c>
      <c r="D33" s="36">
        <v>6</v>
      </c>
      <c r="E33" s="36">
        <v>11</v>
      </c>
      <c r="F33" s="36">
        <v>3</v>
      </c>
      <c r="G33" s="36">
        <v>2</v>
      </c>
      <c r="H33" s="36">
        <v>5</v>
      </c>
      <c r="I33" s="36">
        <v>2</v>
      </c>
      <c r="J33" s="36">
        <v>9</v>
      </c>
      <c r="K33" s="36">
        <v>6</v>
      </c>
      <c r="L33" s="36">
        <v>7</v>
      </c>
      <c r="M33" s="36">
        <v>2</v>
      </c>
      <c r="N33" s="36">
        <v>1</v>
      </c>
      <c r="O33" s="36">
        <v>8</v>
      </c>
      <c r="P33" s="36">
        <v>3</v>
      </c>
      <c r="Q33" s="36">
        <v>1</v>
      </c>
      <c r="R33" s="36">
        <v>3</v>
      </c>
      <c r="S33" s="36">
        <v>1</v>
      </c>
      <c r="T33" s="36">
        <v>2</v>
      </c>
      <c r="U33" s="36">
        <v>9</v>
      </c>
      <c r="V33" s="36">
        <v>2</v>
      </c>
      <c r="W33" s="36">
        <v>3</v>
      </c>
      <c r="X33" s="36">
        <v>0</v>
      </c>
      <c r="Y33" s="37">
        <v>3</v>
      </c>
      <c r="Z33" s="36">
        <v>7</v>
      </c>
      <c r="AA33" s="37">
        <v>2</v>
      </c>
      <c r="AB33" s="36">
        <v>2</v>
      </c>
      <c r="AC33" s="36">
        <v>4</v>
      </c>
      <c r="AD33" s="36">
        <v>2</v>
      </c>
      <c r="AE33" s="36">
        <v>5</v>
      </c>
      <c r="AF33" s="36">
        <v>2</v>
      </c>
      <c r="AG33" s="41"/>
      <c r="AH33" s="36">
        <v>2</v>
      </c>
      <c r="AI33" s="36">
        <v>5</v>
      </c>
      <c r="AJ33" s="36">
        <v>3</v>
      </c>
      <c r="AK33" s="36">
        <v>2</v>
      </c>
      <c r="AL33" s="36">
        <v>9</v>
      </c>
      <c r="AM33" s="38">
        <v>2</v>
      </c>
      <c r="AN33" s="36">
        <v>11</v>
      </c>
      <c r="AO33" s="36">
        <v>3</v>
      </c>
      <c r="AP33" s="36">
        <v>3</v>
      </c>
      <c r="AQ33" s="36">
        <v>2</v>
      </c>
      <c r="AR33" s="36">
        <v>11</v>
      </c>
      <c r="AS33" s="36">
        <v>3</v>
      </c>
      <c r="AT33" s="36">
        <v>2</v>
      </c>
      <c r="AU33" s="37">
        <v>9</v>
      </c>
      <c r="AV33" s="36">
        <v>4</v>
      </c>
      <c r="AW33" s="36">
        <v>3</v>
      </c>
      <c r="AX33" s="37">
        <v>9</v>
      </c>
      <c r="AY33" s="37">
        <v>7</v>
      </c>
      <c r="AZ33" s="36">
        <v>2</v>
      </c>
      <c r="BA33" s="36">
        <v>5</v>
      </c>
      <c r="BB33" s="36">
        <v>2</v>
      </c>
      <c r="BC33" s="36">
        <v>4</v>
      </c>
      <c r="BD33" s="37">
        <v>9</v>
      </c>
      <c r="BE33" s="36">
        <v>11</v>
      </c>
      <c r="BF33" s="37">
        <v>9</v>
      </c>
      <c r="BG33" s="36">
        <v>4</v>
      </c>
      <c r="BH33" s="36">
        <v>1</v>
      </c>
      <c r="BI33" s="36">
        <v>2</v>
      </c>
      <c r="BJ33" s="36">
        <v>2</v>
      </c>
      <c r="BK33" s="36">
        <v>2</v>
      </c>
      <c r="BL33" s="36">
        <v>2</v>
      </c>
      <c r="BM33" s="36">
        <v>8</v>
      </c>
      <c r="BN33" s="36">
        <v>2</v>
      </c>
      <c r="BO33" s="36">
        <v>2</v>
      </c>
      <c r="BP33" s="36">
        <v>2</v>
      </c>
      <c r="BQ33" s="36">
        <v>2</v>
      </c>
      <c r="BR33" s="37">
        <v>11</v>
      </c>
      <c r="BS33" s="36">
        <v>2</v>
      </c>
      <c r="BT33" s="36">
        <v>2</v>
      </c>
      <c r="BU33" s="36">
        <v>2</v>
      </c>
      <c r="BV33" s="36">
        <v>6</v>
      </c>
      <c r="BW33" s="36">
        <v>1</v>
      </c>
      <c r="BX33" s="36">
        <v>2</v>
      </c>
      <c r="BY33" s="36">
        <v>2</v>
      </c>
      <c r="BZ33" s="36">
        <v>4</v>
      </c>
      <c r="CA33" s="37">
        <v>3</v>
      </c>
      <c r="CB33" s="36">
        <v>1</v>
      </c>
      <c r="CC33" s="36">
        <v>2</v>
      </c>
      <c r="CD33" s="36">
        <v>2</v>
      </c>
      <c r="CE33" s="36">
        <v>4</v>
      </c>
      <c r="CF33" s="36">
        <v>2</v>
      </c>
      <c r="CG33" s="36">
        <v>3</v>
      </c>
      <c r="CH33" s="36">
        <v>6</v>
      </c>
      <c r="CI33" s="36">
        <v>2</v>
      </c>
      <c r="CJ33" s="36">
        <v>2</v>
      </c>
      <c r="CK33" s="36">
        <v>8</v>
      </c>
      <c r="CL33" s="36">
        <v>7</v>
      </c>
      <c r="CM33" s="37">
        <v>5</v>
      </c>
      <c r="CN33" s="36">
        <v>2</v>
      </c>
      <c r="CO33" s="36">
        <v>3</v>
      </c>
      <c r="CP33" s="36">
        <v>1</v>
      </c>
      <c r="CQ33" s="36">
        <v>3</v>
      </c>
      <c r="CR33" s="36">
        <v>4</v>
      </c>
      <c r="CS33" s="36">
        <v>6</v>
      </c>
      <c r="CT33" s="36">
        <v>7</v>
      </c>
      <c r="CU33" s="36">
        <v>8</v>
      </c>
      <c r="CV33" s="36">
        <v>0</v>
      </c>
    </row>
    <row r="34" spans="1:100" ht="16">
      <c r="A34" s="33" t="s">
        <v>72</v>
      </c>
      <c r="B34" s="9">
        <v>3</v>
      </c>
      <c r="C34" s="36">
        <v>3</v>
      </c>
      <c r="D34" s="36">
        <v>7</v>
      </c>
      <c r="E34" s="36">
        <v>11</v>
      </c>
      <c r="F34" s="36">
        <v>4</v>
      </c>
      <c r="G34" s="36">
        <v>1</v>
      </c>
      <c r="H34" s="36">
        <v>6</v>
      </c>
      <c r="I34" s="36">
        <v>3</v>
      </c>
      <c r="J34" s="36">
        <v>9</v>
      </c>
      <c r="K34" s="36">
        <v>7</v>
      </c>
      <c r="L34" s="36">
        <v>8</v>
      </c>
      <c r="M34" s="36">
        <v>3</v>
      </c>
      <c r="N34" s="36">
        <v>3</v>
      </c>
      <c r="O34" s="36">
        <v>8</v>
      </c>
      <c r="P34" s="36">
        <v>2</v>
      </c>
      <c r="Q34" s="36">
        <v>3</v>
      </c>
      <c r="R34" s="36">
        <v>1</v>
      </c>
      <c r="S34" s="37">
        <v>3</v>
      </c>
      <c r="T34" s="36">
        <v>3</v>
      </c>
      <c r="U34" s="36">
        <v>9</v>
      </c>
      <c r="V34" s="36">
        <v>2</v>
      </c>
      <c r="W34" s="36">
        <v>4</v>
      </c>
      <c r="X34" s="36">
        <v>3</v>
      </c>
      <c r="Y34" s="37">
        <v>4</v>
      </c>
      <c r="Z34" s="36">
        <v>7</v>
      </c>
      <c r="AA34" s="37">
        <v>3</v>
      </c>
      <c r="AB34" s="36">
        <v>3</v>
      </c>
      <c r="AC34" s="36">
        <v>5</v>
      </c>
      <c r="AD34" s="36">
        <v>3</v>
      </c>
      <c r="AE34" s="36">
        <v>6</v>
      </c>
      <c r="AF34" s="36">
        <v>4</v>
      </c>
      <c r="AG34" s="36">
        <v>3</v>
      </c>
      <c r="AH34" s="41"/>
      <c r="AI34" s="36">
        <v>6</v>
      </c>
      <c r="AJ34" s="36">
        <v>4</v>
      </c>
      <c r="AK34" s="36">
        <v>3</v>
      </c>
      <c r="AL34" s="36">
        <v>10</v>
      </c>
      <c r="AM34" s="38">
        <v>3</v>
      </c>
      <c r="AN34" s="36">
        <v>11</v>
      </c>
      <c r="AO34" s="36">
        <v>5</v>
      </c>
      <c r="AP34" s="36">
        <v>0</v>
      </c>
      <c r="AQ34" s="36">
        <v>2</v>
      </c>
      <c r="AR34" s="36">
        <v>11</v>
      </c>
      <c r="AS34" s="36">
        <v>4</v>
      </c>
      <c r="AT34" s="36">
        <v>4</v>
      </c>
      <c r="AU34" s="37">
        <v>10</v>
      </c>
      <c r="AV34" s="37">
        <v>4</v>
      </c>
      <c r="AW34" s="36">
        <v>2</v>
      </c>
      <c r="AX34" s="37">
        <v>10</v>
      </c>
      <c r="AY34" s="37">
        <v>8</v>
      </c>
      <c r="AZ34" s="36">
        <v>3</v>
      </c>
      <c r="BA34" s="36">
        <v>6</v>
      </c>
      <c r="BB34" s="36">
        <v>0</v>
      </c>
      <c r="BC34" s="36">
        <v>6</v>
      </c>
      <c r="BD34" s="37">
        <v>10</v>
      </c>
      <c r="BE34" s="36">
        <v>11</v>
      </c>
      <c r="BF34" s="37">
        <v>10</v>
      </c>
      <c r="BG34" s="36">
        <v>5</v>
      </c>
      <c r="BH34" s="36">
        <v>3</v>
      </c>
      <c r="BI34" s="36">
        <v>4</v>
      </c>
      <c r="BJ34" s="36">
        <v>3</v>
      </c>
      <c r="BK34" s="36">
        <v>4</v>
      </c>
      <c r="BL34" s="36">
        <v>3</v>
      </c>
      <c r="BM34" s="36">
        <v>8</v>
      </c>
      <c r="BN34" s="36">
        <v>3</v>
      </c>
      <c r="BO34" s="36">
        <v>1</v>
      </c>
      <c r="BP34" s="36">
        <v>1</v>
      </c>
      <c r="BQ34" s="36">
        <v>3</v>
      </c>
      <c r="BR34" s="37">
        <v>11</v>
      </c>
      <c r="BS34" s="36">
        <v>3</v>
      </c>
      <c r="BT34" s="36">
        <v>3</v>
      </c>
      <c r="BU34" s="36">
        <v>3</v>
      </c>
      <c r="BV34" s="36">
        <v>2</v>
      </c>
      <c r="BW34" s="36">
        <v>3</v>
      </c>
      <c r="BX34" s="36">
        <v>1</v>
      </c>
      <c r="BY34" s="36">
        <v>1</v>
      </c>
      <c r="BZ34" s="36">
        <v>5</v>
      </c>
      <c r="CA34" s="37">
        <v>4</v>
      </c>
      <c r="CB34" s="36">
        <v>3</v>
      </c>
      <c r="CC34" s="36">
        <v>3</v>
      </c>
      <c r="CD34" s="36">
        <v>3</v>
      </c>
      <c r="CE34" s="36">
        <v>5</v>
      </c>
      <c r="CF34" s="36">
        <v>3</v>
      </c>
      <c r="CG34" s="36">
        <v>5</v>
      </c>
      <c r="CH34" s="36">
        <v>7</v>
      </c>
      <c r="CI34" s="36">
        <v>3</v>
      </c>
      <c r="CJ34" s="36">
        <v>3</v>
      </c>
      <c r="CK34" s="36">
        <v>7</v>
      </c>
      <c r="CL34" s="36">
        <v>7</v>
      </c>
      <c r="CM34" s="37">
        <v>6</v>
      </c>
      <c r="CN34" s="36">
        <v>3</v>
      </c>
      <c r="CO34" s="36">
        <v>4</v>
      </c>
      <c r="CP34" s="37">
        <v>3</v>
      </c>
      <c r="CQ34" s="36">
        <v>3</v>
      </c>
      <c r="CR34" s="36">
        <v>7</v>
      </c>
      <c r="CS34" s="36">
        <v>3</v>
      </c>
      <c r="CT34" s="36">
        <v>8</v>
      </c>
      <c r="CU34" s="36">
        <v>9</v>
      </c>
      <c r="CV34" s="36">
        <v>3</v>
      </c>
    </row>
    <row r="35" spans="1:100" ht="16">
      <c r="A35" s="33" t="s">
        <v>73</v>
      </c>
      <c r="B35" s="9">
        <v>7</v>
      </c>
      <c r="C35" s="36">
        <v>7</v>
      </c>
      <c r="D35" s="36">
        <v>1</v>
      </c>
      <c r="E35" s="36">
        <v>11</v>
      </c>
      <c r="F35" s="36">
        <v>7</v>
      </c>
      <c r="G35" s="36">
        <v>7</v>
      </c>
      <c r="H35" s="36">
        <v>2</v>
      </c>
      <c r="I35" s="36">
        <v>7</v>
      </c>
      <c r="J35" s="36">
        <v>9</v>
      </c>
      <c r="K35" s="36">
        <v>8</v>
      </c>
      <c r="L35" s="36">
        <v>6</v>
      </c>
      <c r="M35" s="36">
        <v>7</v>
      </c>
      <c r="N35" s="36">
        <v>7</v>
      </c>
      <c r="O35" s="36">
        <v>7</v>
      </c>
      <c r="P35" s="36">
        <v>8</v>
      </c>
      <c r="Q35" s="36">
        <v>7</v>
      </c>
      <c r="R35" s="36">
        <v>7</v>
      </c>
      <c r="S35" s="36">
        <v>7</v>
      </c>
      <c r="T35" s="36">
        <v>7</v>
      </c>
      <c r="U35" s="36">
        <v>5</v>
      </c>
      <c r="V35" s="36">
        <v>7</v>
      </c>
      <c r="W35" s="36">
        <v>6</v>
      </c>
      <c r="X35" s="36">
        <v>7</v>
      </c>
      <c r="Y35" s="37">
        <v>7</v>
      </c>
      <c r="Z35" s="36">
        <v>4</v>
      </c>
      <c r="AA35" s="37">
        <v>7</v>
      </c>
      <c r="AB35" s="36">
        <v>7</v>
      </c>
      <c r="AC35" s="36">
        <v>7</v>
      </c>
      <c r="AD35" s="36">
        <v>7</v>
      </c>
      <c r="AE35" s="36">
        <v>2</v>
      </c>
      <c r="AF35" s="36">
        <v>7</v>
      </c>
      <c r="AG35" s="36">
        <v>7</v>
      </c>
      <c r="AH35" s="36">
        <v>7</v>
      </c>
      <c r="AI35" s="41"/>
      <c r="AJ35" s="36">
        <v>7</v>
      </c>
      <c r="AK35" s="36">
        <v>7</v>
      </c>
      <c r="AL35" s="36">
        <v>5</v>
      </c>
      <c r="AM35" s="38">
        <v>7</v>
      </c>
      <c r="AN35" s="36">
        <v>11</v>
      </c>
      <c r="AO35" s="36">
        <v>7</v>
      </c>
      <c r="AP35" s="36">
        <v>8</v>
      </c>
      <c r="AQ35" s="36">
        <v>8</v>
      </c>
      <c r="AR35" s="36">
        <v>11</v>
      </c>
      <c r="AS35" s="36">
        <v>8</v>
      </c>
      <c r="AT35" s="36">
        <v>7</v>
      </c>
      <c r="AU35" s="37">
        <v>11</v>
      </c>
      <c r="AV35" s="36">
        <v>8</v>
      </c>
      <c r="AW35" s="36">
        <v>8</v>
      </c>
      <c r="AX35" s="37">
        <v>11</v>
      </c>
      <c r="AY35" s="37">
        <v>8</v>
      </c>
      <c r="AZ35" s="36">
        <v>7</v>
      </c>
      <c r="BA35" s="36">
        <v>2</v>
      </c>
      <c r="BB35" s="36">
        <v>7</v>
      </c>
      <c r="BC35" s="36">
        <v>1</v>
      </c>
      <c r="BD35" s="37">
        <v>11</v>
      </c>
      <c r="BE35" s="36">
        <v>8</v>
      </c>
      <c r="BF35" s="37">
        <v>11</v>
      </c>
      <c r="BG35" s="36">
        <v>4</v>
      </c>
      <c r="BH35" s="36">
        <v>7</v>
      </c>
      <c r="BI35" s="37">
        <v>7</v>
      </c>
      <c r="BJ35" s="36">
        <v>7</v>
      </c>
      <c r="BK35" s="36">
        <v>7</v>
      </c>
      <c r="BL35" s="36">
        <v>7</v>
      </c>
      <c r="BM35" s="36">
        <v>10</v>
      </c>
      <c r="BN35" s="36">
        <v>7</v>
      </c>
      <c r="BO35" s="36">
        <v>7</v>
      </c>
      <c r="BP35" s="36">
        <v>7</v>
      </c>
      <c r="BQ35" s="36">
        <v>7</v>
      </c>
      <c r="BR35" s="37">
        <v>11</v>
      </c>
      <c r="BS35" s="36">
        <v>7</v>
      </c>
      <c r="BT35" s="36">
        <v>7</v>
      </c>
      <c r="BU35" s="36">
        <v>7</v>
      </c>
      <c r="BV35" s="36">
        <v>8</v>
      </c>
      <c r="BW35" s="36">
        <v>7</v>
      </c>
      <c r="BX35" s="36">
        <v>7</v>
      </c>
      <c r="BY35" s="36">
        <v>7</v>
      </c>
      <c r="BZ35" s="36">
        <v>8</v>
      </c>
      <c r="CA35" s="36">
        <v>8</v>
      </c>
      <c r="CB35" s="36">
        <v>7</v>
      </c>
      <c r="CC35" s="36">
        <v>7</v>
      </c>
      <c r="CD35" s="36">
        <v>7</v>
      </c>
      <c r="CE35" s="36">
        <v>2</v>
      </c>
      <c r="CF35" s="36">
        <v>7</v>
      </c>
      <c r="CG35" s="36">
        <v>7</v>
      </c>
      <c r="CH35" s="36">
        <v>5</v>
      </c>
      <c r="CI35" s="36">
        <v>7</v>
      </c>
      <c r="CJ35" s="36">
        <v>7</v>
      </c>
      <c r="CK35" s="36">
        <v>9</v>
      </c>
      <c r="CL35" s="36">
        <v>7</v>
      </c>
      <c r="CM35" s="37">
        <v>8</v>
      </c>
      <c r="CN35" s="36">
        <v>7</v>
      </c>
      <c r="CO35" s="36">
        <v>5</v>
      </c>
      <c r="CP35" s="36">
        <v>7</v>
      </c>
      <c r="CQ35" s="36">
        <v>7</v>
      </c>
      <c r="CR35" s="36">
        <v>7</v>
      </c>
      <c r="CS35" s="36">
        <v>8</v>
      </c>
      <c r="CT35" s="36">
        <v>9</v>
      </c>
      <c r="CU35" s="36">
        <v>10</v>
      </c>
      <c r="CV35" s="36">
        <v>7</v>
      </c>
    </row>
    <row r="36" spans="1:100" ht="16">
      <c r="A36" s="33" t="s">
        <v>74</v>
      </c>
      <c r="B36" s="9">
        <v>5</v>
      </c>
      <c r="C36" s="36">
        <v>6</v>
      </c>
      <c r="D36" s="36">
        <v>7</v>
      </c>
      <c r="E36" s="36">
        <v>11</v>
      </c>
      <c r="F36" s="37">
        <v>5</v>
      </c>
      <c r="G36" s="36">
        <v>5</v>
      </c>
      <c r="H36" s="36">
        <v>7</v>
      </c>
      <c r="I36" s="36">
        <v>5</v>
      </c>
      <c r="J36" s="36">
        <v>9</v>
      </c>
      <c r="K36" s="36">
        <v>9</v>
      </c>
      <c r="L36" s="36">
        <v>8</v>
      </c>
      <c r="M36" s="36">
        <v>5</v>
      </c>
      <c r="N36" s="37">
        <v>5</v>
      </c>
      <c r="O36" s="36">
        <v>8</v>
      </c>
      <c r="P36" s="36">
        <v>6</v>
      </c>
      <c r="Q36" s="36">
        <v>5</v>
      </c>
      <c r="R36" s="36">
        <v>7</v>
      </c>
      <c r="S36" s="37">
        <v>6</v>
      </c>
      <c r="T36" s="36">
        <v>5</v>
      </c>
      <c r="U36" s="36">
        <v>9</v>
      </c>
      <c r="V36" s="36">
        <v>5</v>
      </c>
      <c r="W36" s="36">
        <v>2</v>
      </c>
      <c r="X36" s="36">
        <v>5</v>
      </c>
      <c r="Y36" s="37">
        <v>5</v>
      </c>
      <c r="Z36" s="36">
        <v>7</v>
      </c>
      <c r="AA36" s="37">
        <v>6</v>
      </c>
      <c r="AB36" s="36">
        <v>3</v>
      </c>
      <c r="AC36" s="37">
        <v>6</v>
      </c>
      <c r="AD36" s="36">
        <v>5</v>
      </c>
      <c r="AE36" s="36">
        <v>6</v>
      </c>
      <c r="AF36" s="36">
        <v>5</v>
      </c>
      <c r="AG36" s="36">
        <v>5</v>
      </c>
      <c r="AH36" s="36">
        <v>5</v>
      </c>
      <c r="AI36" s="36">
        <v>7</v>
      </c>
      <c r="AJ36" s="41"/>
      <c r="AK36" s="36">
        <v>5</v>
      </c>
      <c r="AL36" s="36">
        <v>8</v>
      </c>
      <c r="AM36" s="38">
        <v>5</v>
      </c>
      <c r="AN36" s="36">
        <v>11</v>
      </c>
      <c r="AO36" s="36">
        <v>2</v>
      </c>
      <c r="AP36" s="36">
        <v>7</v>
      </c>
      <c r="AQ36" s="36">
        <v>6</v>
      </c>
      <c r="AR36" s="36">
        <v>11</v>
      </c>
      <c r="AS36" s="37">
        <v>6</v>
      </c>
      <c r="AT36" s="36">
        <v>5</v>
      </c>
      <c r="AU36" s="37">
        <v>10</v>
      </c>
      <c r="AV36" s="36">
        <v>7</v>
      </c>
      <c r="AW36" s="36">
        <v>6</v>
      </c>
      <c r="AX36" s="37">
        <v>10</v>
      </c>
      <c r="AY36" s="37">
        <v>4</v>
      </c>
      <c r="AZ36" s="36">
        <v>5</v>
      </c>
      <c r="BA36" s="36">
        <v>7</v>
      </c>
      <c r="BB36" s="36">
        <v>6</v>
      </c>
      <c r="BC36" s="36">
        <v>5</v>
      </c>
      <c r="BD36" s="37">
        <v>9</v>
      </c>
      <c r="BE36" s="36">
        <v>11</v>
      </c>
      <c r="BF36" s="37">
        <v>9</v>
      </c>
      <c r="BG36" s="36">
        <v>6</v>
      </c>
      <c r="BH36" s="36">
        <v>5</v>
      </c>
      <c r="BI36" s="37">
        <v>5</v>
      </c>
      <c r="BJ36" s="36">
        <v>5</v>
      </c>
      <c r="BK36" s="36">
        <v>2</v>
      </c>
      <c r="BL36" s="37">
        <v>6</v>
      </c>
      <c r="BM36" s="36">
        <v>9</v>
      </c>
      <c r="BN36" s="37">
        <v>6</v>
      </c>
      <c r="BO36" s="36">
        <v>5</v>
      </c>
      <c r="BP36" s="36">
        <v>5</v>
      </c>
      <c r="BQ36" s="36">
        <v>5</v>
      </c>
      <c r="BR36" s="37">
        <v>11</v>
      </c>
      <c r="BS36" s="36">
        <v>5</v>
      </c>
      <c r="BT36" s="36">
        <v>5</v>
      </c>
      <c r="BU36" s="36">
        <v>5</v>
      </c>
      <c r="BV36" s="36">
        <v>7</v>
      </c>
      <c r="BW36" s="36">
        <v>5</v>
      </c>
      <c r="BX36" s="36">
        <v>5</v>
      </c>
      <c r="BY36" s="36">
        <v>5</v>
      </c>
      <c r="BZ36" s="36">
        <v>4</v>
      </c>
      <c r="CA36" s="37">
        <v>6</v>
      </c>
      <c r="CB36" s="36">
        <v>5</v>
      </c>
      <c r="CC36" s="36">
        <v>5</v>
      </c>
      <c r="CD36" s="36">
        <v>5</v>
      </c>
      <c r="CE36" s="36">
        <v>5</v>
      </c>
      <c r="CF36" s="36">
        <v>5</v>
      </c>
      <c r="CG36" s="36">
        <v>1</v>
      </c>
      <c r="CH36" s="36">
        <v>7</v>
      </c>
      <c r="CI36" s="36">
        <v>5</v>
      </c>
      <c r="CJ36" s="36">
        <v>3</v>
      </c>
      <c r="CK36" s="36">
        <v>9</v>
      </c>
      <c r="CL36" s="36">
        <v>7</v>
      </c>
      <c r="CM36" s="37">
        <v>6</v>
      </c>
      <c r="CN36" s="36">
        <v>5</v>
      </c>
      <c r="CO36" s="36">
        <v>1</v>
      </c>
      <c r="CP36" s="37">
        <v>5</v>
      </c>
      <c r="CQ36" s="36">
        <v>6</v>
      </c>
      <c r="CR36" s="36">
        <v>7</v>
      </c>
      <c r="CS36" s="36">
        <v>7</v>
      </c>
      <c r="CT36" s="36">
        <v>9</v>
      </c>
      <c r="CU36" s="36">
        <v>10</v>
      </c>
      <c r="CV36" s="36">
        <v>5</v>
      </c>
    </row>
    <row r="37" spans="1:100" ht="16">
      <c r="A37" s="33" t="s">
        <v>75</v>
      </c>
      <c r="B37" s="9">
        <v>2</v>
      </c>
      <c r="C37" s="36">
        <v>2</v>
      </c>
      <c r="D37" s="36">
        <v>6</v>
      </c>
      <c r="E37" s="36">
        <v>11</v>
      </c>
      <c r="F37" s="36">
        <v>3</v>
      </c>
      <c r="G37" s="36">
        <v>3</v>
      </c>
      <c r="H37" s="36">
        <v>5</v>
      </c>
      <c r="I37" s="36">
        <v>0</v>
      </c>
      <c r="J37" s="36">
        <v>9</v>
      </c>
      <c r="K37" s="36">
        <v>7</v>
      </c>
      <c r="L37" s="36">
        <v>7</v>
      </c>
      <c r="M37" s="36">
        <v>2</v>
      </c>
      <c r="N37" s="36">
        <v>2</v>
      </c>
      <c r="O37" s="36">
        <v>8</v>
      </c>
      <c r="P37" s="36">
        <v>4</v>
      </c>
      <c r="Q37" s="36">
        <v>2</v>
      </c>
      <c r="R37" s="36">
        <v>3</v>
      </c>
      <c r="S37" s="36">
        <v>2</v>
      </c>
      <c r="T37" s="36">
        <v>1</v>
      </c>
      <c r="U37" s="36">
        <v>9</v>
      </c>
      <c r="V37" s="36">
        <v>3</v>
      </c>
      <c r="W37" s="36">
        <v>3</v>
      </c>
      <c r="X37" s="36">
        <v>2</v>
      </c>
      <c r="Y37" s="37">
        <v>3</v>
      </c>
      <c r="Z37" s="36">
        <v>6</v>
      </c>
      <c r="AA37" s="37">
        <v>2</v>
      </c>
      <c r="AB37" s="36">
        <v>2</v>
      </c>
      <c r="AC37" s="36">
        <v>4</v>
      </c>
      <c r="AD37" s="36">
        <v>2</v>
      </c>
      <c r="AE37" s="36">
        <v>5</v>
      </c>
      <c r="AF37" s="36">
        <v>2</v>
      </c>
      <c r="AG37" s="36">
        <v>2</v>
      </c>
      <c r="AH37" s="36">
        <v>2</v>
      </c>
      <c r="AI37" s="36">
        <v>5</v>
      </c>
      <c r="AJ37" s="36">
        <v>3</v>
      </c>
      <c r="AK37" s="41"/>
      <c r="AL37" s="36">
        <v>9</v>
      </c>
      <c r="AM37" s="38">
        <v>2</v>
      </c>
      <c r="AN37" s="36">
        <v>11</v>
      </c>
      <c r="AO37" s="36">
        <v>4</v>
      </c>
      <c r="AP37" s="36">
        <v>3</v>
      </c>
      <c r="AQ37" s="36">
        <v>3</v>
      </c>
      <c r="AR37" s="36">
        <v>11</v>
      </c>
      <c r="AS37" s="36">
        <v>4</v>
      </c>
      <c r="AT37" s="36">
        <v>2</v>
      </c>
      <c r="AU37" s="37">
        <v>9</v>
      </c>
      <c r="AV37" s="36">
        <v>4</v>
      </c>
      <c r="AW37" s="36">
        <v>3</v>
      </c>
      <c r="AX37" s="37">
        <v>9</v>
      </c>
      <c r="AY37" s="37">
        <v>7</v>
      </c>
      <c r="AZ37" s="36">
        <v>2</v>
      </c>
      <c r="BA37" s="36">
        <v>5</v>
      </c>
      <c r="BB37" s="36">
        <v>3</v>
      </c>
      <c r="BC37" s="36">
        <v>5</v>
      </c>
      <c r="BD37" s="37">
        <v>10</v>
      </c>
      <c r="BE37" s="36">
        <v>11</v>
      </c>
      <c r="BF37" s="37">
        <v>10</v>
      </c>
      <c r="BG37" s="36">
        <v>4</v>
      </c>
      <c r="BH37" s="36">
        <v>0</v>
      </c>
      <c r="BI37" s="36">
        <v>2</v>
      </c>
      <c r="BJ37" s="36">
        <v>2</v>
      </c>
      <c r="BK37" s="36">
        <v>2</v>
      </c>
      <c r="BL37" s="36">
        <v>2</v>
      </c>
      <c r="BM37" s="36">
        <v>8</v>
      </c>
      <c r="BN37" s="36">
        <v>2</v>
      </c>
      <c r="BO37" s="36">
        <v>3</v>
      </c>
      <c r="BP37" s="36">
        <v>2</v>
      </c>
      <c r="BQ37" s="36">
        <v>2</v>
      </c>
      <c r="BR37" s="37">
        <v>11</v>
      </c>
      <c r="BS37" s="36">
        <v>2</v>
      </c>
      <c r="BT37" s="36">
        <v>2</v>
      </c>
      <c r="BU37" s="36">
        <v>2</v>
      </c>
      <c r="BV37" s="36">
        <v>6</v>
      </c>
      <c r="BW37" s="36">
        <v>2</v>
      </c>
      <c r="BX37" s="36">
        <v>3</v>
      </c>
      <c r="BY37" s="36">
        <v>3</v>
      </c>
      <c r="BZ37" s="36">
        <v>4</v>
      </c>
      <c r="CA37" s="37">
        <v>3</v>
      </c>
      <c r="CB37" s="36">
        <v>2</v>
      </c>
      <c r="CC37" s="36">
        <v>2</v>
      </c>
      <c r="CD37" s="36">
        <v>2</v>
      </c>
      <c r="CE37" s="36">
        <v>4</v>
      </c>
      <c r="CF37" s="36">
        <v>0</v>
      </c>
      <c r="CG37" s="36">
        <v>4</v>
      </c>
      <c r="CH37" s="36">
        <v>6</v>
      </c>
      <c r="CI37" s="36">
        <v>2</v>
      </c>
      <c r="CJ37" s="36">
        <v>2</v>
      </c>
      <c r="CK37" s="36">
        <v>8</v>
      </c>
      <c r="CL37" s="36">
        <v>7</v>
      </c>
      <c r="CM37" s="37">
        <v>5</v>
      </c>
      <c r="CN37" s="36">
        <v>2</v>
      </c>
      <c r="CO37" s="36">
        <v>3</v>
      </c>
      <c r="CP37" s="36">
        <v>2</v>
      </c>
      <c r="CQ37" s="36">
        <v>3</v>
      </c>
      <c r="CR37" s="36">
        <v>5</v>
      </c>
      <c r="CS37" s="36">
        <v>6</v>
      </c>
      <c r="CT37" s="36">
        <v>8</v>
      </c>
      <c r="CU37" s="36">
        <v>8</v>
      </c>
      <c r="CV37" s="36">
        <v>2</v>
      </c>
    </row>
    <row r="38" spans="1:100" ht="16">
      <c r="A38" s="33" t="s">
        <v>141</v>
      </c>
      <c r="B38" s="9">
        <v>7</v>
      </c>
      <c r="C38" s="36">
        <v>9</v>
      </c>
      <c r="D38" s="36">
        <v>4</v>
      </c>
      <c r="E38" s="36">
        <v>11</v>
      </c>
      <c r="F38" s="36">
        <v>9</v>
      </c>
      <c r="G38" s="36">
        <v>9</v>
      </c>
      <c r="H38" s="36">
        <v>8</v>
      </c>
      <c r="I38" s="36">
        <v>9</v>
      </c>
      <c r="J38" s="36">
        <v>11</v>
      </c>
      <c r="K38" s="36">
        <v>9</v>
      </c>
      <c r="L38" s="36">
        <v>9</v>
      </c>
      <c r="M38" s="36">
        <v>9</v>
      </c>
      <c r="N38" s="36">
        <v>9</v>
      </c>
      <c r="O38" s="36">
        <v>10</v>
      </c>
      <c r="P38" s="36">
        <v>10</v>
      </c>
      <c r="Q38" s="36">
        <v>8</v>
      </c>
      <c r="R38" s="36">
        <v>9</v>
      </c>
      <c r="S38" s="36">
        <v>9</v>
      </c>
      <c r="T38" s="36">
        <v>9</v>
      </c>
      <c r="U38" s="36">
        <v>11</v>
      </c>
      <c r="V38" s="36">
        <v>10</v>
      </c>
      <c r="W38" s="36">
        <v>9</v>
      </c>
      <c r="X38" s="36">
        <v>8</v>
      </c>
      <c r="Y38" s="37">
        <v>9</v>
      </c>
      <c r="Z38" s="36">
        <v>9</v>
      </c>
      <c r="AA38" s="37">
        <v>9</v>
      </c>
      <c r="AB38" s="36">
        <v>9</v>
      </c>
      <c r="AC38" s="36">
        <v>9</v>
      </c>
      <c r="AD38" s="36">
        <v>8</v>
      </c>
      <c r="AE38" s="36">
        <v>5</v>
      </c>
      <c r="AF38" s="36">
        <v>9</v>
      </c>
      <c r="AG38" s="36">
        <v>9</v>
      </c>
      <c r="AH38" s="36">
        <v>10</v>
      </c>
      <c r="AI38" s="36">
        <v>5</v>
      </c>
      <c r="AJ38" s="36">
        <v>8</v>
      </c>
      <c r="AK38" s="36">
        <v>9</v>
      </c>
      <c r="AL38" s="34"/>
      <c r="AM38" s="38">
        <v>8</v>
      </c>
      <c r="AN38" s="36">
        <v>11</v>
      </c>
      <c r="AO38" s="36">
        <v>9</v>
      </c>
      <c r="AP38" s="36">
        <v>10</v>
      </c>
      <c r="AQ38" s="36">
        <v>10</v>
      </c>
      <c r="AR38" s="36">
        <v>11</v>
      </c>
      <c r="AS38" s="36">
        <v>9</v>
      </c>
      <c r="AT38" s="36">
        <v>9</v>
      </c>
      <c r="AU38" s="37">
        <v>11</v>
      </c>
      <c r="AV38" s="37">
        <v>10</v>
      </c>
      <c r="AW38" s="36">
        <v>10</v>
      </c>
      <c r="AX38" s="37">
        <v>11</v>
      </c>
      <c r="AY38" s="37">
        <v>11</v>
      </c>
      <c r="AZ38" s="37">
        <v>8</v>
      </c>
      <c r="BA38" s="36">
        <v>5</v>
      </c>
      <c r="BB38" s="36">
        <v>10</v>
      </c>
      <c r="BC38" s="36">
        <v>6</v>
      </c>
      <c r="BD38" s="37">
        <v>11</v>
      </c>
      <c r="BE38" s="35">
        <v>11</v>
      </c>
      <c r="BF38" s="37">
        <v>11</v>
      </c>
      <c r="BG38" s="36">
        <v>7</v>
      </c>
      <c r="BH38" s="36">
        <v>9</v>
      </c>
      <c r="BI38" s="36">
        <v>9</v>
      </c>
      <c r="BJ38" s="36">
        <v>9</v>
      </c>
      <c r="BK38" s="36">
        <v>9</v>
      </c>
      <c r="BL38" s="36">
        <v>9</v>
      </c>
      <c r="BM38" s="36">
        <v>10</v>
      </c>
      <c r="BN38" s="36">
        <v>9</v>
      </c>
      <c r="BO38" s="36">
        <v>10</v>
      </c>
      <c r="BP38" s="36">
        <v>10</v>
      </c>
      <c r="BQ38" s="36">
        <v>9</v>
      </c>
      <c r="BR38" s="37">
        <v>11</v>
      </c>
      <c r="BS38" s="36">
        <v>9</v>
      </c>
      <c r="BT38" s="36">
        <v>9</v>
      </c>
      <c r="BU38" s="36">
        <v>9</v>
      </c>
      <c r="BV38" s="35">
        <v>11</v>
      </c>
      <c r="BW38" s="36">
        <v>9</v>
      </c>
      <c r="BX38" s="36">
        <v>10</v>
      </c>
      <c r="BY38" s="36">
        <v>10</v>
      </c>
      <c r="BZ38" s="36">
        <v>9</v>
      </c>
      <c r="CA38" s="37">
        <v>9</v>
      </c>
      <c r="CB38" s="36">
        <v>9</v>
      </c>
      <c r="CC38" s="36">
        <v>8</v>
      </c>
      <c r="CD38" s="36">
        <v>9</v>
      </c>
      <c r="CE38" s="36">
        <v>6</v>
      </c>
      <c r="CF38" s="36">
        <v>8</v>
      </c>
      <c r="CG38" s="36">
        <v>9</v>
      </c>
      <c r="CH38" s="36">
        <v>8</v>
      </c>
      <c r="CI38" s="36">
        <v>9</v>
      </c>
      <c r="CJ38" s="36">
        <v>8</v>
      </c>
      <c r="CK38" s="35">
        <v>11</v>
      </c>
      <c r="CL38" s="36">
        <v>9</v>
      </c>
      <c r="CM38" s="37">
        <v>9</v>
      </c>
      <c r="CN38" s="36">
        <v>9</v>
      </c>
      <c r="CO38" s="36">
        <v>7</v>
      </c>
      <c r="CP38" s="36">
        <v>9</v>
      </c>
      <c r="CQ38" s="36">
        <v>9</v>
      </c>
      <c r="CR38" s="36">
        <v>9</v>
      </c>
      <c r="CS38" s="35">
        <v>11</v>
      </c>
      <c r="CT38" s="36">
        <v>10</v>
      </c>
      <c r="CU38" s="36">
        <v>11</v>
      </c>
      <c r="CV38" s="36">
        <v>9</v>
      </c>
    </row>
    <row r="39" spans="1:100" ht="16">
      <c r="A39" s="33" t="s">
        <v>77</v>
      </c>
      <c r="B39" s="9">
        <v>2</v>
      </c>
      <c r="C39" s="36">
        <v>2</v>
      </c>
      <c r="D39" s="36">
        <v>6</v>
      </c>
      <c r="E39" s="36">
        <v>11</v>
      </c>
      <c r="F39" s="36">
        <v>3</v>
      </c>
      <c r="G39" s="36">
        <v>3</v>
      </c>
      <c r="H39" s="36">
        <v>5</v>
      </c>
      <c r="I39" s="36">
        <v>2</v>
      </c>
      <c r="J39" s="36">
        <v>9</v>
      </c>
      <c r="K39" s="36">
        <v>7</v>
      </c>
      <c r="L39" s="36">
        <v>7</v>
      </c>
      <c r="M39" s="36">
        <v>2</v>
      </c>
      <c r="N39" s="36">
        <v>2</v>
      </c>
      <c r="O39" s="36">
        <v>8</v>
      </c>
      <c r="P39" s="36">
        <v>4</v>
      </c>
      <c r="Q39" s="36">
        <v>2</v>
      </c>
      <c r="R39" s="36">
        <v>3</v>
      </c>
      <c r="S39" s="36">
        <v>2</v>
      </c>
      <c r="T39" s="36">
        <v>0</v>
      </c>
      <c r="U39" s="36">
        <v>9</v>
      </c>
      <c r="V39" s="36">
        <v>3</v>
      </c>
      <c r="W39" s="36">
        <v>3</v>
      </c>
      <c r="X39" s="36">
        <v>2</v>
      </c>
      <c r="Y39" s="37">
        <v>3</v>
      </c>
      <c r="Z39" s="36">
        <v>6</v>
      </c>
      <c r="AA39" s="37">
        <v>2</v>
      </c>
      <c r="AB39" s="36">
        <v>2</v>
      </c>
      <c r="AC39" s="36">
        <v>4</v>
      </c>
      <c r="AD39" s="36">
        <v>2</v>
      </c>
      <c r="AE39" s="36">
        <v>5</v>
      </c>
      <c r="AF39" s="36">
        <v>2</v>
      </c>
      <c r="AG39" s="36">
        <v>2</v>
      </c>
      <c r="AH39" s="36">
        <v>2</v>
      </c>
      <c r="AI39" s="36">
        <v>5</v>
      </c>
      <c r="AJ39" s="36">
        <v>3</v>
      </c>
      <c r="AK39" s="36">
        <v>1</v>
      </c>
      <c r="AL39" s="36">
        <v>8</v>
      </c>
      <c r="AM39" s="38"/>
      <c r="AN39" s="36">
        <v>11</v>
      </c>
      <c r="AO39" s="36">
        <v>4</v>
      </c>
      <c r="AP39" s="36">
        <v>3</v>
      </c>
      <c r="AQ39" s="36">
        <v>3</v>
      </c>
      <c r="AR39" s="36">
        <v>11</v>
      </c>
      <c r="AS39" s="36">
        <v>4</v>
      </c>
      <c r="AT39" s="36">
        <v>2</v>
      </c>
      <c r="AU39" s="37">
        <v>9</v>
      </c>
      <c r="AV39" s="36">
        <v>4</v>
      </c>
      <c r="AW39" s="36">
        <v>3</v>
      </c>
      <c r="AX39" s="37">
        <v>9</v>
      </c>
      <c r="AY39" s="37">
        <v>7</v>
      </c>
      <c r="AZ39" s="36">
        <v>2</v>
      </c>
      <c r="BA39" s="36">
        <v>5</v>
      </c>
      <c r="BB39" s="36">
        <v>3</v>
      </c>
      <c r="BC39" s="36">
        <v>5</v>
      </c>
      <c r="BD39" s="37">
        <v>10</v>
      </c>
      <c r="BE39" s="36">
        <v>11</v>
      </c>
      <c r="BF39" s="37">
        <v>10</v>
      </c>
      <c r="BG39" s="36">
        <v>4</v>
      </c>
      <c r="BH39" s="36">
        <v>2</v>
      </c>
      <c r="BI39" s="36">
        <v>2</v>
      </c>
      <c r="BJ39" s="36">
        <v>2</v>
      </c>
      <c r="BK39" s="36">
        <v>2</v>
      </c>
      <c r="BL39" s="36">
        <v>2</v>
      </c>
      <c r="BM39" s="36">
        <v>8</v>
      </c>
      <c r="BN39" s="36">
        <v>2</v>
      </c>
      <c r="BO39" s="36">
        <v>3</v>
      </c>
      <c r="BP39" s="36">
        <v>2</v>
      </c>
      <c r="BQ39" s="36">
        <v>2</v>
      </c>
      <c r="BR39" s="37">
        <v>11</v>
      </c>
      <c r="BS39" s="36">
        <v>2</v>
      </c>
      <c r="BT39" s="36">
        <v>2</v>
      </c>
      <c r="BU39" s="36">
        <v>2</v>
      </c>
      <c r="BV39" s="36">
        <v>6</v>
      </c>
      <c r="BW39" s="36">
        <v>2</v>
      </c>
      <c r="BX39" s="36">
        <v>3</v>
      </c>
      <c r="BY39" s="36">
        <v>3</v>
      </c>
      <c r="BZ39" s="36">
        <v>4</v>
      </c>
      <c r="CA39" s="37">
        <v>3</v>
      </c>
      <c r="CB39" s="36">
        <v>0</v>
      </c>
      <c r="CC39" s="36">
        <v>2</v>
      </c>
      <c r="CD39" s="36">
        <v>2</v>
      </c>
      <c r="CE39" s="36">
        <v>4</v>
      </c>
      <c r="CF39" s="36">
        <v>1</v>
      </c>
      <c r="CG39" s="36">
        <v>4</v>
      </c>
      <c r="CH39" s="36">
        <v>6</v>
      </c>
      <c r="CI39" s="36">
        <v>2</v>
      </c>
      <c r="CJ39" s="36">
        <v>2</v>
      </c>
      <c r="CK39" s="36">
        <v>7</v>
      </c>
      <c r="CL39" s="36">
        <v>7</v>
      </c>
      <c r="CM39" s="37">
        <v>5</v>
      </c>
      <c r="CN39" s="36">
        <v>2</v>
      </c>
      <c r="CO39" s="36">
        <v>3</v>
      </c>
      <c r="CP39" s="36">
        <v>2</v>
      </c>
      <c r="CQ39" s="36">
        <v>3</v>
      </c>
      <c r="CR39" s="36">
        <v>5</v>
      </c>
      <c r="CS39" s="36">
        <v>7</v>
      </c>
      <c r="CT39" s="36">
        <v>8</v>
      </c>
      <c r="CU39" s="36">
        <v>8</v>
      </c>
      <c r="CV39" s="36">
        <v>2</v>
      </c>
    </row>
    <row r="40" spans="1:100" ht="16">
      <c r="A40" s="33" t="s">
        <v>142</v>
      </c>
      <c r="B40" s="9">
        <v>11</v>
      </c>
      <c r="C40" s="36">
        <v>11</v>
      </c>
      <c r="D40" s="36">
        <v>11</v>
      </c>
      <c r="E40" s="36">
        <v>11</v>
      </c>
      <c r="F40" s="37">
        <v>11</v>
      </c>
      <c r="G40" s="36">
        <v>11</v>
      </c>
      <c r="H40" s="36">
        <v>11</v>
      </c>
      <c r="I40" s="36">
        <v>11</v>
      </c>
      <c r="J40" s="36">
        <v>11</v>
      </c>
      <c r="K40" s="36">
        <v>11</v>
      </c>
      <c r="L40" s="36">
        <v>11</v>
      </c>
      <c r="M40" s="36">
        <v>11</v>
      </c>
      <c r="N40" s="37">
        <v>11</v>
      </c>
      <c r="O40" s="36">
        <v>11</v>
      </c>
      <c r="P40" s="36">
        <v>11</v>
      </c>
      <c r="Q40" s="36">
        <v>11</v>
      </c>
      <c r="R40" s="36">
        <v>11</v>
      </c>
      <c r="S40" s="37">
        <v>11</v>
      </c>
      <c r="T40" s="36">
        <v>11</v>
      </c>
      <c r="U40" s="36">
        <v>11</v>
      </c>
      <c r="V40" s="36">
        <v>11</v>
      </c>
      <c r="W40" s="36">
        <v>11</v>
      </c>
      <c r="X40" s="36">
        <v>11</v>
      </c>
      <c r="Y40" s="37">
        <v>11</v>
      </c>
      <c r="Z40" s="36">
        <v>11</v>
      </c>
      <c r="AA40" s="37">
        <v>11</v>
      </c>
      <c r="AB40" s="36">
        <v>11</v>
      </c>
      <c r="AC40" s="37">
        <v>11</v>
      </c>
      <c r="AD40" s="36">
        <v>11</v>
      </c>
      <c r="AE40" s="36">
        <v>11</v>
      </c>
      <c r="AF40" s="36">
        <v>11</v>
      </c>
      <c r="AG40" s="36">
        <v>11</v>
      </c>
      <c r="AH40" s="36">
        <v>11</v>
      </c>
      <c r="AI40" s="36">
        <v>11</v>
      </c>
      <c r="AJ40" s="36">
        <v>11</v>
      </c>
      <c r="AK40" s="36">
        <v>11</v>
      </c>
      <c r="AL40" s="35">
        <v>11</v>
      </c>
      <c r="AM40" s="38">
        <v>11</v>
      </c>
      <c r="AN40" s="34"/>
      <c r="AO40" s="36">
        <v>11</v>
      </c>
      <c r="AP40" s="36">
        <v>11</v>
      </c>
      <c r="AQ40" s="36">
        <v>11</v>
      </c>
      <c r="AR40" s="36">
        <v>11</v>
      </c>
      <c r="AS40" s="37">
        <v>11</v>
      </c>
      <c r="AT40" s="36">
        <v>11</v>
      </c>
      <c r="AU40" s="37">
        <v>11</v>
      </c>
      <c r="AV40" s="36">
        <v>11</v>
      </c>
      <c r="AW40" s="36">
        <v>11</v>
      </c>
      <c r="AX40" s="37">
        <v>11</v>
      </c>
      <c r="AY40" s="37">
        <v>11</v>
      </c>
      <c r="AZ40" s="36">
        <v>11</v>
      </c>
      <c r="BA40" s="36">
        <v>11</v>
      </c>
      <c r="BB40" s="36">
        <v>11</v>
      </c>
      <c r="BC40" s="36">
        <v>11</v>
      </c>
      <c r="BD40" s="37">
        <v>11</v>
      </c>
      <c r="BE40" s="36">
        <v>11</v>
      </c>
      <c r="BF40" s="37">
        <v>11</v>
      </c>
      <c r="BG40" s="36">
        <v>11</v>
      </c>
      <c r="BH40" s="36">
        <v>11</v>
      </c>
      <c r="BI40" s="36">
        <v>11</v>
      </c>
      <c r="BJ40" s="36">
        <v>11</v>
      </c>
      <c r="BK40" s="36">
        <v>11</v>
      </c>
      <c r="BL40" s="37">
        <v>11</v>
      </c>
      <c r="BM40" s="36">
        <v>11</v>
      </c>
      <c r="BN40" s="37">
        <v>11</v>
      </c>
      <c r="BO40" s="36">
        <v>11</v>
      </c>
      <c r="BP40" s="36">
        <v>11</v>
      </c>
      <c r="BQ40" s="36">
        <v>11</v>
      </c>
      <c r="BR40" s="37">
        <v>11</v>
      </c>
      <c r="BS40" s="36">
        <v>11</v>
      </c>
      <c r="BT40" s="36">
        <v>11</v>
      </c>
      <c r="BU40" s="36">
        <v>11</v>
      </c>
      <c r="BV40" s="36">
        <v>11</v>
      </c>
      <c r="BW40" s="36">
        <v>11</v>
      </c>
      <c r="BX40" s="36">
        <v>11</v>
      </c>
      <c r="BY40" s="36">
        <v>11</v>
      </c>
      <c r="BZ40" s="36">
        <v>11</v>
      </c>
      <c r="CA40" s="37">
        <v>11</v>
      </c>
      <c r="CB40" s="36">
        <v>11</v>
      </c>
      <c r="CC40" s="36">
        <v>11</v>
      </c>
      <c r="CD40" s="36">
        <v>11</v>
      </c>
      <c r="CE40" s="36">
        <v>11</v>
      </c>
      <c r="CF40" s="36">
        <v>11</v>
      </c>
      <c r="CG40" s="36">
        <v>11</v>
      </c>
      <c r="CH40" s="36">
        <v>11</v>
      </c>
      <c r="CI40" s="36">
        <v>11</v>
      </c>
      <c r="CJ40" s="36">
        <v>11</v>
      </c>
      <c r="CK40" s="36">
        <v>11</v>
      </c>
      <c r="CL40" s="36">
        <v>10</v>
      </c>
      <c r="CM40" s="36">
        <v>11</v>
      </c>
      <c r="CN40" s="36">
        <v>11</v>
      </c>
      <c r="CO40" s="36">
        <v>11</v>
      </c>
      <c r="CP40" s="37">
        <v>11</v>
      </c>
      <c r="CQ40" s="36">
        <v>11</v>
      </c>
      <c r="CR40" s="36">
        <v>11</v>
      </c>
      <c r="CS40" s="36">
        <v>11</v>
      </c>
      <c r="CT40" s="36">
        <v>11</v>
      </c>
      <c r="CU40" s="36">
        <v>11</v>
      </c>
      <c r="CV40" s="36">
        <v>11</v>
      </c>
    </row>
    <row r="41" spans="1:100" ht="16">
      <c r="A41" s="33" t="s">
        <v>79</v>
      </c>
      <c r="B41" s="9">
        <v>5</v>
      </c>
      <c r="C41" s="36">
        <v>5</v>
      </c>
      <c r="D41" s="36">
        <v>7</v>
      </c>
      <c r="E41" s="36">
        <v>11</v>
      </c>
      <c r="F41" s="37">
        <v>5</v>
      </c>
      <c r="G41" s="36">
        <v>5</v>
      </c>
      <c r="H41" s="36">
        <v>7</v>
      </c>
      <c r="I41" s="36">
        <v>5</v>
      </c>
      <c r="J41" s="36">
        <v>10</v>
      </c>
      <c r="K41" s="36">
        <v>9</v>
      </c>
      <c r="L41" s="36">
        <v>9</v>
      </c>
      <c r="M41" s="36">
        <v>5</v>
      </c>
      <c r="N41" s="37">
        <v>5</v>
      </c>
      <c r="O41" s="36">
        <v>9</v>
      </c>
      <c r="P41" s="36">
        <v>7</v>
      </c>
      <c r="Q41" s="36">
        <v>5</v>
      </c>
      <c r="R41" s="36">
        <v>6</v>
      </c>
      <c r="S41" s="37">
        <v>5</v>
      </c>
      <c r="T41" s="36">
        <v>5</v>
      </c>
      <c r="U41" s="36">
        <v>9</v>
      </c>
      <c r="V41" s="36">
        <v>5</v>
      </c>
      <c r="W41" s="36">
        <v>2</v>
      </c>
      <c r="X41" s="36">
        <v>5</v>
      </c>
      <c r="Y41" s="37">
        <v>5</v>
      </c>
      <c r="Z41" s="36">
        <v>8</v>
      </c>
      <c r="AA41" s="37">
        <v>5</v>
      </c>
      <c r="AB41" s="36">
        <v>5</v>
      </c>
      <c r="AC41" s="37">
        <v>5</v>
      </c>
      <c r="AD41" s="36">
        <v>5</v>
      </c>
      <c r="AE41" s="36">
        <v>6</v>
      </c>
      <c r="AF41" s="36">
        <v>5</v>
      </c>
      <c r="AG41" s="36">
        <v>5</v>
      </c>
      <c r="AH41" s="36">
        <v>5</v>
      </c>
      <c r="AI41" s="36">
        <v>7</v>
      </c>
      <c r="AJ41" s="36">
        <v>2</v>
      </c>
      <c r="AK41" s="36">
        <v>5</v>
      </c>
      <c r="AL41" s="36">
        <v>9</v>
      </c>
      <c r="AM41" s="38">
        <v>5</v>
      </c>
      <c r="AN41" s="36">
        <v>11</v>
      </c>
      <c r="AO41" s="41"/>
      <c r="AP41" s="36">
        <v>7</v>
      </c>
      <c r="AQ41" s="36">
        <v>6</v>
      </c>
      <c r="AR41" s="36">
        <v>11</v>
      </c>
      <c r="AS41" s="37">
        <v>6</v>
      </c>
      <c r="AT41" s="36">
        <v>5</v>
      </c>
      <c r="AU41" s="37">
        <v>10</v>
      </c>
      <c r="AV41" s="36">
        <v>8</v>
      </c>
      <c r="AW41" s="36">
        <v>7</v>
      </c>
      <c r="AX41" s="37">
        <v>10</v>
      </c>
      <c r="AY41" s="37">
        <v>8</v>
      </c>
      <c r="AZ41" s="36">
        <v>5</v>
      </c>
      <c r="BA41" s="36">
        <v>7</v>
      </c>
      <c r="BB41" s="36">
        <v>6</v>
      </c>
      <c r="BC41" s="36">
        <v>6</v>
      </c>
      <c r="BD41" s="37">
        <v>10</v>
      </c>
      <c r="BE41" s="36">
        <v>11</v>
      </c>
      <c r="BF41" s="37">
        <v>10</v>
      </c>
      <c r="BG41" s="36">
        <v>6</v>
      </c>
      <c r="BH41" s="36">
        <v>5</v>
      </c>
      <c r="BI41" s="36">
        <v>6</v>
      </c>
      <c r="BJ41" s="36">
        <v>5</v>
      </c>
      <c r="BK41" s="36">
        <v>2</v>
      </c>
      <c r="BL41" s="37">
        <v>5</v>
      </c>
      <c r="BM41" s="36">
        <v>9</v>
      </c>
      <c r="BN41" s="37">
        <v>5</v>
      </c>
      <c r="BO41" s="36">
        <v>5</v>
      </c>
      <c r="BP41" s="36">
        <v>5</v>
      </c>
      <c r="BQ41" s="36">
        <v>5</v>
      </c>
      <c r="BR41" s="37">
        <v>11</v>
      </c>
      <c r="BS41" s="36">
        <v>5</v>
      </c>
      <c r="BT41" s="36">
        <v>5</v>
      </c>
      <c r="BU41" s="36">
        <v>5</v>
      </c>
      <c r="BV41" s="36">
        <v>7</v>
      </c>
      <c r="BW41" s="36">
        <v>5</v>
      </c>
      <c r="BX41" s="36">
        <v>5</v>
      </c>
      <c r="BY41" s="36">
        <v>5</v>
      </c>
      <c r="BZ41" s="36">
        <v>4</v>
      </c>
      <c r="CA41" s="37">
        <v>6</v>
      </c>
      <c r="CB41" s="36">
        <v>5</v>
      </c>
      <c r="CC41" s="36">
        <v>5</v>
      </c>
      <c r="CD41" s="36">
        <v>5</v>
      </c>
      <c r="CE41" s="36">
        <v>5</v>
      </c>
      <c r="CF41" s="36">
        <v>5</v>
      </c>
      <c r="CG41" s="36">
        <v>3</v>
      </c>
      <c r="CH41" s="36">
        <v>8</v>
      </c>
      <c r="CI41" s="36">
        <v>5</v>
      </c>
      <c r="CJ41" s="36">
        <v>2</v>
      </c>
      <c r="CK41" s="36">
        <v>9</v>
      </c>
      <c r="CL41" s="36">
        <v>8</v>
      </c>
      <c r="CM41" s="37">
        <v>5</v>
      </c>
      <c r="CN41" s="36">
        <v>5</v>
      </c>
      <c r="CO41" s="36">
        <v>0</v>
      </c>
      <c r="CP41" s="37">
        <v>5</v>
      </c>
      <c r="CQ41" s="36">
        <v>6</v>
      </c>
      <c r="CR41" s="36">
        <v>7</v>
      </c>
      <c r="CS41" s="36">
        <v>7</v>
      </c>
      <c r="CT41" s="36">
        <v>9</v>
      </c>
      <c r="CU41" s="36">
        <v>10</v>
      </c>
      <c r="CV41" s="36">
        <v>5</v>
      </c>
    </row>
    <row r="42" spans="1:100" ht="16">
      <c r="A42" s="33" t="s">
        <v>143</v>
      </c>
      <c r="B42" s="9">
        <v>5</v>
      </c>
      <c r="C42" s="36">
        <v>5</v>
      </c>
      <c r="D42" s="36">
        <v>8</v>
      </c>
      <c r="E42" s="36">
        <v>11</v>
      </c>
      <c r="F42" s="37">
        <v>5</v>
      </c>
      <c r="G42" s="36">
        <v>3</v>
      </c>
      <c r="H42" s="36">
        <v>8</v>
      </c>
      <c r="I42" s="36">
        <v>6</v>
      </c>
      <c r="J42" s="36">
        <v>10</v>
      </c>
      <c r="K42" s="36">
        <v>9</v>
      </c>
      <c r="L42" s="36">
        <v>9</v>
      </c>
      <c r="M42" s="36">
        <v>5</v>
      </c>
      <c r="N42" s="36">
        <v>5</v>
      </c>
      <c r="O42" s="36">
        <v>9</v>
      </c>
      <c r="P42" s="36">
        <v>6</v>
      </c>
      <c r="Q42" s="36">
        <v>5</v>
      </c>
      <c r="R42" s="36">
        <v>3</v>
      </c>
      <c r="S42" s="36">
        <v>5</v>
      </c>
      <c r="T42" s="36">
        <v>5</v>
      </c>
      <c r="U42" s="36">
        <v>9</v>
      </c>
      <c r="V42" s="36">
        <v>3</v>
      </c>
      <c r="W42" s="36">
        <v>6</v>
      </c>
      <c r="X42" s="36">
        <v>5</v>
      </c>
      <c r="Y42" s="37">
        <v>7</v>
      </c>
      <c r="Z42" s="36">
        <v>9</v>
      </c>
      <c r="AA42" s="37">
        <v>5</v>
      </c>
      <c r="AB42" s="36">
        <v>5</v>
      </c>
      <c r="AC42" s="36">
        <v>6</v>
      </c>
      <c r="AD42" s="36">
        <v>5</v>
      </c>
      <c r="AE42" s="36">
        <v>7</v>
      </c>
      <c r="AF42" s="36">
        <v>6</v>
      </c>
      <c r="AG42" s="36">
        <v>5</v>
      </c>
      <c r="AH42" s="36">
        <v>1</v>
      </c>
      <c r="AI42" s="36">
        <v>8</v>
      </c>
      <c r="AJ42" s="36">
        <v>6</v>
      </c>
      <c r="AK42" s="36">
        <v>5</v>
      </c>
      <c r="AL42" s="36">
        <v>10</v>
      </c>
      <c r="AM42" s="38">
        <v>5</v>
      </c>
      <c r="AN42" s="36">
        <v>11</v>
      </c>
      <c r="AO42" s="36">
        <v>7</v>
      </c>
      <c r="AP42" s="41"/>
      <c r="AQ42" s="36">
        <v>3</v>
      </c>
      <c r="AR42" s="36">
        <v>11</v>
      </c>
      <c r="AS42" s="36">
        <v>7</v>
      </c>
      <c r="AT42" s="36">
        <v>6</v>
      </c>
      <c r="AU42" s="37">
        <v>10</v>
      </c>
      <c r="AV42" s="37">
        <v>7</v>
      </c>
      <c r="AW42" s="37">
        <v>6</v>
      </c>
      <c r="AX42" s="37">
        <v>10</v>
      </c>
      <c r="AY42" s="37">
        <v>8</v>
      </c>
      <c r="AZ42" s="36">
        <v>5</v>
      </c>
      <c r="BA42" s="36">
        <v>7</v>
      </c>
      <c r="BB42" s="36">
        <v>1</v>
      </c>
      <c r="BC42" s="36">
        <v>8</v>
      </c>
      <c r="BD42" s="37">
        <v>10</v>
      </c>
      <c r="BE42" s="36">
        <v>11</v>
      </c>
      <c r="BF42" s="37">
        <v>10</v>
      </c>
      <c r="BG42" s="36">
        <v>8</v>
      </c>
      <c r="BH42" s="36">
        <v>5</v>
      </c>
      <c r="BI42" s="36">
        <v>5</v>
      </c>
      <c r="BJ42" s="36">
        <v>7</v>
      </c>
      <c r="BK42" s="36">
        <v>6</v>
      </c>
      <c r="BL42" s="36">
        <v>5</v>
      </c>
      <c r="BM42" s="36">
        <v>9</v>
      </c>
      <c r="BN42" s="37">
        <v>5</v>
      </c>
      <c r="BO42" s="36">
        <v>3</v>
      </c>
      <c r="BP42" s="36">
        <v>2</v>
      </c>
      <c r="BQ42" s="36">
        <v>6</v>
      </c>
      <c r="BR42" s="37">
        <v>11</v>
      </c>
      <c r="BS42" s="36">
        <v>6</v>
      </c>
      <c r="BT42" s="36">
        <v>6</v>
      </c>
      <c r="BU42" s="36">
        <v>6</v>
      </c>
      <c r="BV42" s="36">
        <v>5</v>
      </c>
      <c r="BW42" s="36">
        <v>6</v>
      </c>
      <c r="BX42" s="36">
        <v>3</v>
      </c>
      <c r="BY42" s="36">
        <v>3</v>
      </c>
      <c r="BZ42" s="36">
        <v>7</v>
      </c>
      <c r="CA42" s="36">
        <v>6</v>
      </c>
      <c r="CB42" s="36">
        <v>6</v>
      </c>
      <c r="CC42" s="36">
        <v>6</v>
      </c>
      <c r="CD42" s="36">
        <v>6</v>
      </c>
      <c r="CE42" s="36">
        <v>8</v>
      </c>
      <c r="CF42" s="36">
        <v>5</v>
      </c>
      <c r="CG42" s="36">
        <v>7</v>
      </c>
      <c r="CH42" s="36">
        <v>8</v>
      </c>
      <c r="CI42" s="36">
        <v>5</v>
      </c>
      <c r="CJ42" s="36">
        <v>6</v>
      </c>
      <c r="CK42" s="36">
        <v>8</v>
      </c>
      <c r="CL42" s="36">
        <v>9</v>
      </c>
      <c r="CM42" s="37">
        <v>8</v>
      </c>
      <c r="CN42" s="36">
        <v>5</v>
      </c>
      <c r="CO42" s="36">
        <v>6</v>
      </c>
      <c r="CP42" s="36">
        <v>5</v>
      </c>
      <c r="CQ42" s="36">
        <v>3</v>
      </c>
      <c r="CR42" s="36">
        <v>9</v>
      </c>
      <c r="CS42" s="36">
        <v>3</v>
      </c>
      <c r="CT42" s="36">
        <v>9</v>
      </c>
      <c r="CU42" s="36">
        <v>10</v>
      </c>
      <c r="CV42" s="36">
        <v>6</v>
      </c>
    </row>
    <row r="43" spans="1:100" ht="16">
      <c r="A43" s="33" t="s">
        <v>81</v>
      </c>
      <c r="B43" s="9">
        <v>6</v>
      </c>
      <c r="C43" s="36">
        <v>6</v>
      </c>
      <c r="D43" s="36">
        <v>9</v>
      </c>
      <c r="E43" s="36">
        <v>11</v>
      </c>
      <c r="F43" s="36">
        <v>6</v>
      </c>
      <c r="G43" s="36">
        <v>2</v>
      </c>
      <c r="H43" s="36">
        <v>9</v>
      </c>
      <c r="I43" s="36">
        <v>5</v>
      </c>
      <c r="J43" s="36">
        <v>10</v>
      </c>
      <c r="K43" s="36">
        <v>9</v>
      </c>
      <c r="L43" s="36">
        <v>9</v>
      </c>
      <c r="M43" s="36">
        <v>6</v>
      </c>
      <c r="N43" s="36">
        <v>6</v>
      </c>
      <c r="O43" s="36">
        <v>9</v>
      </c>
      <c r="P43" s="36">
        <v>2</v>
      </c>
      <c r="Q43" s="36">
        <v>6</v>
      </c>
      <c r="R43" s="36">
        <v>5</v>
      </c>
      <c r="S43" s="37">
        <v>6</v>
      </c>
      <c r="T43" s="36">
        <v>6</v>
      </c>
      <c r="U43" s="36">
        <v>9</v>
      </c>
      <c r="V43" s="36">
        <v>2</v>
      </c>
      <c r="W43" s="36">
        <v>7</v>
      </c>
      <c r="X43" s="36">
        <v>6</v>
      </c>
      <c r="Y43" s="37">
        <v>7</v>
      </c>
      <c r="Z43" s="36">
        <v>9</v>
      </c>
      <c r="AA43" s="37">
        <v>7</v>
      </c>
      <c r="AB43" s="37">
        <v>6</v>
      </c>
      <c r="AC43" s="36">
        <v>7</v>
      </c>
      <c r="AD43" s="36">
        <v>6</v>
      </c>
      <c r="AE43" s="36">
        <v>9</v>
      </c>
      <c r="AF43" s="36">
        <v>6</v>
      </c>
      <c r="AG43" s="36">
        <v>6</v>
      </c>
      <c r="AH43" s="36">
        <v>2</v>
      </c>
      <c r="AI43" s="36">
        <v>8</v>
      </c>
      <c r="AJ43" s="36">
        <v>7</v>
      </c>
      <c r="AK43" s="36">
        <v>6</v>
      </c>
      <c r="AL43" s="36">
        <v>10</v>
      </c>
      <c r="AM43" s="38">
        <v>6</v>
      </c>
      <c r="AN43" s="36">
        <v>11</v>
      </c>
      <c r="AO43" s="36">
        <v>7</v>
      </c>
      <c r="AP43" s="36">
        <v>5</v>
      </c>
      <c r="AQ43" s="41"/>
      <c r="AR43" s="36">
        <v>11</v>
      </c>
      <c r="AS43" s="36">
        <v>7</v>
      </c>
      <c r="AT43" s="37">
        <v>6</v>
      </c>
      <c r="AU43" s="37">
        <v>11</v>
      </c>
      <c r="AV43" s="37">
        <v>3</v>
      </c>
      <c r="AW43" s="36">
        <v>2</v>
      </c>
      <c r="AX43" s="37">
        <v>11</v>
      </c>
      <c r="AY43" s="37">
        <v>10</v>
      </c>
      <c r="AZ43" s="37">
        <v>7</v>
      </c>
      <c r="BA43" s="36">
        <v>8</v>
      </c>
      <c r="BB43" s="36">
        <v>3</v>
      </c>
      <c r="BC43" s="36">
        <v>7</v>
      </c>
      <c r="BD43" s="37">
        <v>11</v>
      </c>
      <c r="BE43" s="36">
        <v>11</v>
      </c>
      <c r="BF43" s="37">
        <v>11</v>
      </c>
      <c r="BG43" s="36">
        <v>8</v>
      </c>
      <c r="BH43" s="36">
        <v>6</v>
      </c>
      <c r="BI43" s="37">
        <v>6</v>
      </c>
      <c r="BJ43" s="37">
        <v>6</v>
      </c>
      <c r="BK43" s="36">
        <v>7</v>
      </c>
      <c r="BL43" s="36">
        <v>6</v>
      </c>
      <c r="BM43" s="36">
        <v>9</v>
      </c>
      <c r="BN43" s="36">
        <v>6</v>
      </c>
      <c r="BO43" s="36">
        <v>2</v>
      </c>
      <c r="BP43" s="36">
        <v>3</v>
      </c>
      <c r="BQ43" s="36">
        <v>6</v>
      </c>
      <c r="BR43" s="37">
        <v>11</v>
      </c>
      <c r="BS43" s="37">
        <v>6</v>
      </c>
      <c r="BT43" s="37">
        <v>6</v>
      </c>
      <c r="BU43" s="36">
        <v>6</v>
      </c>
      <c r="BV43" s="36">
        <v>5</v>
      </c>
      <c r="BW43" s="36">
        <v>6</v>
      </c>
      <c r="BX43" s="36">
        <v>4</v>
      </c>
      <c r="BY43" s="36">
        <v>1</v>
      </c>
      <c r="BZ43" s="36">
        <v>7</v>
      </c>
      <c r="CA43" s="36">
        <v>6</v>
      </c>
      <c r="CB43" s="37">
        <v>6</v>
      </c>
      <c r="CC43" s="36">
        <v>6</v>
      </c>
      <c r="CD43" s="37">
        <v>6</v>
      </c>
      <c r="CE43" s="36">
        <v>8</v>
      </c>
      <c r="CF43" s="36">
        <v>6</v>
      </c>
      <c r="CG43" s="36">
        <v>7</v>
      </c>
      <c r="CH43" s="36">
        <v>9</v>
      </c>
      <c r="CI43" s="37">
        <v>6</v>
      </c>
      <c r="CJ43" s="37">
        <v>6</v>
      </c>
      <c r="CK43" s="36">
        <v>8</v>
      </c>
      <c r="CL43" s="36">
        <v>9</v>
      </c>
      <c r="CM43" s="37">
        <v>8</v>
      </c>
      <c r="CN43" s="37">
        <v>6</v>
      </c>
      <c r="CO43" s="36">
        <v>6</v>
      </c>
      <c r="CP43" s="37">
        <v>6</v>
      </c>
      <c r="CQ43" s="36">
        <v>2</v>
      </c>
      <c r="CR43" s="36">
        <v>9</v>
      </c>
      <c r="CS43" s="36">
        <v>3</v>
      </c>
      <c r="CT43" s="36">
        <v>9</v>
      </c>
      <c r="CU43" s="36">
        <v>10</v>
      </c>
      <c r="CV43" s="36">
        <v>6</v>
      </c>
    </row>
    <row r="44" spans="1:100" ht="16">
      <c r="A44" s="33" t="s">
        <v>264</v>
      </c>
      <c r="B44" s="9">
        <v>11</v>
      </c>
      <c r="C44" s="36">
        <v>11</v>
      </c>
      <c r="D44" s="36">
        <v>11</v>
      </c>
      <c r="E44" s="36">
        <v>11</v>
      </c>
      <c r="F44" s="37">
        <v>11</v>
      </c>
      <c r="G44" s="36">
        <v>11</v>
      </c>
      <c r="H44" s="36">
        <v>11</v>
      </c>
      <c r="I44" s="36">
        <v>11</v>
      </c>
      <c r="J44" s="36">
        <v>11</v>
      </c>
      <c r="K44" s="36">
        <v>11</v>
      </c>
      <c r="L44" s="36">
        <v>11</v>
      </c>
      <c r="M44" s="36">
        <v>11</v>
      </c>
      <c r="N44" s="37">
        <v>11</v>
      </c>
      <c r="O44" s="36">
        <v>11</v>
      </c>
      <c r="P44" s="36">
        <v>11</v>
      </c>
      <c r="Q44" s="36">
        <v>11</v>
      </c>
      <c r="R44" s="36">
        <v>11</v>
      </c>
      <c r="S44" s="37">
        <v>11</v>
      </c>
      <c r="T44" s="36">
        <v>11</v>
      </c>
      <c r="U44" s="36">
        <v>11</v>
      </c>
      <c r="V44" s="36">
        <v>11</v>
      </c>
      <c r="W44" s="36">
        <v>11</v>
      </c>
      <c r="X44" s="36">
        <v>11</v>
      </c>
      <c r="Y44" s="37">
        <v>11</v>
      </c>
      <c r="Z44" s="36">
        <v>11</v>
      </c>
      <c r="AA44" s="37">
        <v>11</v>
      </c>
      <c r="AB44" s="36">
        <v>11</v>
      </c>
      <c r="AC44" s="37">
        <v>11</v>
      </c>
      <c r="AD44" s="36">
        <v>11</v>
      </c>
      <c r="AE44" s="36">
        <v>11</v>
      </c>
      <c r="AF44" s="36">
        <v>11</v>
      </c>
      <c r="AG44" s="36">
        <v>11</v>
      </c>
      <c r="AH44" s="36">
        <v>11</v>
      </c>
      <c r="AI44" s="36">
        <v>11</v>
      </c>
      <c r="AJ44" s="36">
        <v>11</v>
      </c>
      <c r="AK44" s="36">
        <v>11</v>
      </c>
      <c r="AL44" s="35">
        <v>11</v>
      </c>
      <c r="AM44" s="38">
        <v>11</v>
      </c>
      <c r="AN44" s="36">
        <v>11</v>
      </c>
      <c r="AO44" s="36">
        <v>11</v>
      </c>
      <c r="AP44" s="36">
        <v>11</v>
      </c>
      <c r="AQ44" s="36">
        <v>11</v>
      </c>
      <c r="AR44" s="34"/>
      <c r="AS44" s="37">
        <v>11</v>
      </c>
      <c r="AT44" s="36">
        <v>11</v>
      </c>
      <c r="AU44" s="37">
        <v>11</v>
      </c>
      <c r="AV44" s="36">
        <v>11</v>
      </c>
      <c r="AW44" s="36">
        <v>11</v>
      </c>
      <c r="AX44" s="37">
        <v>11</v>
      </c>
      <c r="AY44" s="37">
        <v>11</v>
      </c>
      <c r="AZ44" s="36">
        <v>11</v>
      </c>
      <c r="BA44" s="36">
        <v>11</v>
      </c>
      <c r="BB44" s="36">
        <v>11</v>
      </c>
      <c r="BC44" s="36">
        <v>11</v>
      </c>
      <c r="BD44" s="37">
        <v>11</v>
      </c>
      <c r="BE44" s="36">
        <v>11</v>
      </c>
      <c r="BF44" s="37">
        <v>11</v>
      </c>
      <c r="BG44" s="36">
        <v>11</v>
      </c>
      <c r="BH44" s="36">
        <v>11</v>
      </c>
      <c r="BI44" s="36">
        <v>11</v>
      </c>
      <c r="BJ44" s="36">
        <v>11</v>
      </c>
      <c r="BK44" s="36">
        <v>11</v>
      </c>
      <c r="BL44" s="37">
        <v>11</v>
      </c>
      <c r="BM44" s="36">
        <v>11</v>
      </c>
      <c r="BN44" s="37">
        <v>11</v>
      </c>
      <c r="BO44" s="36">
        <v>11</v>
      </c>
      <c r="BP44" s="36">
        <v>11</v>
      </c>
      <c r="BQ44" s="36">
        <v>11</v>
      </c>
      <c r="BR44" s="37">
        <v>11</v>
      </c>
      <c r="BS44" s="36">
        <v>11</v>
      </c>
      <c r="BT44" s="36">
        <v>11</v>
      </c>
      <c r="BU44" s="36">
        <v>11</v>
      </c>
      <c r="BV44" s="36">
        <v>11</v>
      </c>
      <c r="BW44" s="36">
        <v>11</v>
      </c>
      <c r="BX44" s="36">
        <v>11</v>
      </c>
      <c r="BY44" s="36">
        <v>11</v>
      </c>
      <c r="BZ44" s="36">
        <v>11</v>
      </c>
      <c r="CA44" s="37">
        <v>11</v>
      </c>
      <c r="CB44" s="36">
        <v>11</v>
      </c>
      <c r="CC44" s="36">
        <v>11</v>
      </c>
      <c r="CD44" s="36">
        <v>11</v>
      </c>
      <c r="CE44" s="36">
        <v>11</v>
      </c>
      <c r="CF44" s="36">
        <v>11</v>
      </c>
      <c r="CG44" s="36">
        <v>11</v>
      </c>
      <c r="CH44" s="36">
        <v>11</v>
      </c>
      <c r="CI44" s="36">
        <v>11</v>
      </c>
      <c r="CJ44" s="36">
        <v>11</v>
      </c>
      <c r="CK44" s="36">
        <v>11</v>
      </c>
      <c r="CL44" s="36">
        <v>11</v>
      </c>
      <c r="CM44" s="37">
        <v>11</v>
      </c>
      <c r="CN44" s="36">
        <v>11</v>
      </c>
      <c r="CO44" s="36">
        <v>11</v>
      </c>
      <c r="CP44" s="37">
        <v>11</v>
      </c>
      <c r="CQ44" s="36">
        <v>11</v>
      </c>
      <c r="CR44" s="36">
        <v>11</v>
      </c>
      <c r="CS44" s="36">
        <v>11</v>
      </c>
      <c r="CT44" s="36">
        <v>11</v>
      </c>
      <c r="CU44" s="36">
        <v>11</v>
      </c>
      <c r="CV44" s="36">
        <v>11</v>
      </c>
    </row>
    <row r="45" spans="1:100" ht="16">
      <c r="A45" s="33" t="s">
        <v>82</v>
      </c>
      <c r="B45" s="9">
        <v>5</v>
      </c>
      <c r="C45" s="36">
        <v>4</v>
      </c>
      <c r="D45" s="36">
        <v>8</v>
      </c>
      <c r="E45" s="36">
        <v>11</v>
      </c>
      <c r="F45" s="37">
        <v>4</v>
      </c>
      <c r="G45" s="36">
        <v>6</v>
      </c>
      <c r="H45" s="36">
        <v>8</v>
      </c>
      <c r="I45" s="36">
        <v>6</v>
      </c>
      <c r="J45" s="36">
        <v>10</v>
      </c>
      <c r="K45" s="36">
        <v>9</v>
      </c>
      <c r="L45" s="36">
        <v>8</v>
      </c>
      <c r="M45" s="36">
        <v>6</v>
      </c>
      <c r="N45" s="37">
        <v>4</v>
      </c>
      <c r="O45" s="36">
        <v>9</v>
      </c>
      <c r="P45" s="36">
        <v>7</v>
      </c>
      <c r="Q45" s="36">
        <v>6</v>
      </c>
      <c r="R45" s="36">
        <v>6</v>
      </c>
      <c r="S45" s="37">
        <v>5</v>
      </c>
      <c r="T45" s="36">
        <v>6</v>
      </c>
      <c r="U45" s="36">
        <v>9</v>
      </c>
      <c r="V45" s="36">
        <v>6</v>
      </c>
      <c r="W45" s="36">
        <v>7</v>
      </c>
      <c r="X45" s="36">
        <v>6</v>
      </c>
      <c r="Y45" s="37">
        <v>6</v>
      </c>
      <c r="Z45" s="36">
        <v>8</v>
      </c>
      <c r="AA45" s="37">
        <v>5</v>
      </c>
      <c r="AB45" s="36">
        <v>6</v>
      </c>
      <c r="AC45" s="36">
        <v>7</v>
      </c>
      <c r="AD45" s="36">
        <v>6</v>
      </c>
      <c r="AE45" s="36">
        <v>7</v>
      </c>
      <c r="AF45" s="36">
        <v>6</v>
      </c>
      <c r="AG45" s="36">
        <v>6</v>
      </c>
      <c r="AH45" s="36">
        <v>6</v>
      </c>
      <c r="AI45" s="36">
        <v>8</v>
      </c>
      <c r="AJ45" s="36">
        <v>6</v>
      </c>
      <c r="AK45" s="36">
        <v>6</v>
      </c>
      <c r="AL45" s="36">
        <v>9</v>
      </c>
      <c r="AM45" s="38">
        <v>6</v>
      </c>
      <c r="AN45" s="36">
        <v>11</v>
      </c>
      <c r="AO45" s="36">
        <v>6</v>
      </c>
      <c r="AP45" s="36">
        <v>6</v>
      </c>
      <c r="AQ45" s="36">
        <v>6</v>
      </c>
      <c r="AR45" s="36">
        <v>11</v>
      </c>
      <c r="AS45" s="41"/>
      <c r="AT45" s="36">
        <v>6</v>
      </c>
      <c r="AU45" s="37">
        <v>10</v>
      </c>
      <c r="AV45" s="36">
        <v>8</v>
      </c>
      <c r="AW45" s="36">
        <v>7</v>
      </c>
      <c r="AX45" s="37">
        <v>10</v>
      </c>
      <c r="AY45" s="37">
        <v>8</v>
      </c>
      <c r="AZ45" s="36">
        <v>6</v>
      </c>
      <c r="BA45" s="36">
        <v>8</v>
      </c>
      <c r="BB45" s="36">
        <v>7</v>
      </c>
      <c r="BC45" s="36">
        <v>7</v>
      </c>
      <c r="BD45" s="37">
        <v>10</v>
      </c>
      <c r="BE45" s="37">
        <v>11</v>
      </c>
      <c r="BF45" s="37">
        <v>10</v>
      </c>
      <c r="BG45" s="36">
        <v>8</v>
      </c>
      <c r="BH45" s="36">
        <v>6</v>
      </c>
      <c r="BI45" s="36">
        <v>6</v>
      </c>
      <c r="BJ45" s="36">
        <v>6</v>
      </c>
      <c r="BK45" s="36">
        <v>7</v>
      </c>
      <c r="BL45" s="37">
        <v>4</v>
      </c>
      <c r="BM45" s="36">
        <v>9</v>
      </c>
      <c r="BN45" s="37">
        <v>4</v>
      </c>
      <c r="BO45" s="36">
        <v>6</v>
      </c>
      <c r="BP45" s="36">
        <v>6</v>
      </c>
      <c r="BQ45" s="36">
        <v>5</v>
      </c>
      <c r="BR45" s="37">
        <v>11</v>
      </c>
      <c r="BS45" s="36">
        <v>6</v>
      </c>
      <c r="BT45" s="36">
        <v>6</v>
      </c>
      <c r="BU45" s="36">
        <v>6</v>
      </c>
      <c r="BV45" s="36">
        <v>6</v>
      </c>
      <c r="BW45" s="36">
        <v>6</v>
      </c>
      <c r="BX45" s="36">
        <v>6</v>
      </c>
      <c r="BY45" s="36">
        <v>6</v>
      </c>
      <c r="BZ45" s="36">
        <v>7</v>
      </c>
      <c r="CA45" s="37">
        <v>6</v>
      </c>
      <c r="CB45" s="36">
        <v>6</v>
      </c>
      <c r="CC45" s="36">
        <v>6</v>
      </c>
      <c r="CD45" s="36">
        <v>6</v>
      </c>
      <c r="CE45" s="36">
        <v>7</v>
      </c>
      <c r="CF45" s="36">
        <v>6</v>
      </c>
      <c r="CG45" s="36">
        <v>7</v>
      </c>
      <c r="CH45" s="36">
        <v>8</v>
      </c>
      <c r="CI45" s="36">
        <v>6</v>
      </c>
      <c r="CJ45" s="36">
        <v>6</v>
      </c>
      <c r="CK45" s="37">
        <v>8</v>
      </c>
      <c r="CL45" s="36">
        <v>9</v>
      </c>
      <c r="CM45" s="37">
        <v>7</v>
      </c>
      <c r="CN45" s="36">
        <v>6</v>
      </c>
      <c r="CO45" s="36">
        <v>7</v>
      </c>
      <c r="CP45" s="36">
        <v>4</v>
      </c>
      <c r="CQ45" s="36">
        <v>6</v>
      </c>
      <c r="CR45" s="36">
        <v>8</v>
      </c>
      <c r="CS45" s="36">
        <v>7</v>
      </c>
      <c r="CT45" s="36">
        <v>9</v>
      </c>
      <c r="CU45" s="36">
        <v>10</v>
      </c>
      <c r="CV45" s="36">
        <v>6</v>
      </c>
    </row>
    <row r="46" spans="1:100" ht="16">
      <c r="A46" s="33" t="s">
        <v>83</v>
      </c>
      <c r="B46" s="9">
        <v>4</v>
      </c>
      <c r="C46" s="36">
        <v>4</v>
      </c>
      <c r="D46" s="36">
        <v>7</v>
      </c>
      <c r="E46" s="36">
        <v>11</v>
      </c>
      <c r="F46" s="36">
        <v>5</v>
      </c>
      <c r="G46" s="36">
        <v>4</v>
      </c>
      <c r="H46" s="36">
        <v>7</v>
      </c>
      <c r="I46" s="36">
        <v>4</v>
      </c>
      <c r="J46" s="36">
        <v>10</v>
      </c>
      <c r="K46" s="36">
        <v>8</v>
      </c>
      <c r="L46" s="36">
        <v>8</v>
      </c>
      <c r="M46" s="36">
        <v>4</v>
      </c>
      <c r="N46" s="36">
        <v>4</v>
      </c>
      <c r="O46" s="36">
        <v>8</v>
      </c>
      <c r="P46" s="36">
        <v>5</v>
      </c>
      <c r="Q46" s="36">
        <v>4</v>
      </c>
      <c r="R46" s="36">
        <v>5</v>
      </c>
      <c r="S46" s="37">
        <v>4</v>
      </c>
      <c r="T46" s="36">
        <v>4</v>
      </c>
      <c r="U46" s="36">
        <v>9</v>
      </c>
      <c r="V46" s="36">
        <v>5</v>
      </c>
      <c r="W46" s="36">
        <v>4</v>
      </c>
      <c r="X46" s="36">
        <v>4</v>
      </c>
      <c r="Y46" s="37">
        <v>0</v>
      </c>
      <c r="Z46" s="36">
        <v>7</v>
      </c>
      <c r="AA46" s="37">
        <v>2</v>
      </c>
      <c r="AB46" s="45">
        <v>0</v>
      </c>
      <c r="AC46" s="36">
        <v>6</v>
      </c>
      <c r="AD46" s="36">
        <v>4</v>
      </c>
      <c r="AE46" s="36">
        <v>6</v>
      </c>
      <c r="AF46" s="36">
        <v>3</v>
      </c>
      <c r="AG46" s="36">
        <v>4</v>
      </c>
      <c r="AH46" s="36">
        <v>4</v>
      </c>
      <c r="AI46" s="36">
        <v>7</v>
      </c>
      <c r="AJ46" s="36">
        <v>4</v>
      </c>
      <c r="AK46" s="36">
        <v>4</v>
      </c>
      <c r="AL46" s="36">
        <v>9</v>
      </c>
      <c r="AM46" s="38">
        <v>4</v>
      </c>
      <c r="AN46" s="36">
        <v>11</v>
      </c>
      <c r="AO46" s="36">
        <v>4</v>
      </c>
      <c r="AP46" s="36">
        <v>5</v>
      </c>
      <c r="AQ46" s="36">
        <v>5</v>
      </c>
      <c r="AR46" s="36">
        <v>11</v>
      </c>
      <c r="AS46" s="36">
        <v>5</v>
      </c>
      <c r="AT46" s="41"/>
      <c r="AU46" s="37">
        <v>10</v>
      </c>
      <c r="AV46" s="37">
        <v>6</v>
      </c>
      <c r="AW46" s="36">
        <v>5</v>
      </c>
      <c r="AX46" s="37">
        <v>10</v>
      </c>
      <c r="AY46" s="37">
        <v>8</v>
      </c>
      <c r="AZ46" s="36">
        <v>2</v>
      </c>
      <c r="BA46" s="36">
        <v>6</v>
      </c>
      <c r="BB46" s="36">
        <v>4</v>
      </c>
      <c r="BC46" s="36">
        <v>7</v>
      </c>
      <c r="BD46" s="37">
        <v>10</v>
      </c>
      <c r="BE46" s="36">
        <v>11</v>
      </c>
      <c r="BF46" s="37">
        <v>10</v>
      </c>
      <c r="BG46" s="36">
        <v>7</v>
      </c>
      <c r="BH46" s="36">
        <v>4</v>
      </c>
      <c r="BI46" s="36">
        <v>4</v>
      </c>
      <c r="BJ46" s="36">
        <v>4</v>
      </c>
      <c r="BK46" s="36">
        <v>5</v>
      </c>
      <c r="BL46" s="37">
        <v>4</v>
      </c>
      <c r="BM46" s="36">
        <v>9</v>
      </c>
      <c r="BN46" s="36">
        <v>4</v>
      </c>
      <c r="BO46" s="36">
        <v>4</v>
      </c>
      <c r="BP46" s="36">
        <v>4</v>
      </c>
      <c r="BQ46" s="36">
        <v>4</v>
      </c>
      <c r="BR46" s="37">
        <v>11</v>
      </c>
      <c r="BS46" s="36">
        <v>3</v>
      </c>
      <c r="BT46" s="36">
        <v>3</v>
      </c>
      <c r="BU46" s="36">
        <v>4</v>
      </c>
      <c r="BV46" s="36">
        <v>6</v>
      </c>
      <c r="BW46" s="36">
        <v>4</v>
      </c>
      <c r="BX46" s="36">
        <v>4</v>
      </c>
      <c r="BY46" s="36">
        <v>4</v>
      </c>
      <c r="BZ46" s="36">
        <v>5</v>
      </c>
      <c r="CA46" s="37">
        <v>5</v>
      </c>
      <c r="CB46" s="36">
        <v>4</v>
      </c>
      <c r="CC46" s="36">
        <v>4</v>
      </c>
      <c r="CD46" s="36">
        <v>3</v>
      </c>
      <c r="CE46" s="36">
        <v>5</v>
      </c>
      <c r="CF46" s="36">
        <v>4</v>
      </c>
      <c r="CG46" s="36">
        <v>4</v>
      </c>
      <c r="CH46" s="36">
        <v>7</v>
      </c>
      <c r="CI46" s="36">
        <v>2</v>
      </c>
      <c r="CJ46" s="36">
        <v>1</v>
      </c>
      <c r="CK46" s="36">
        <v>8</v>
      </c>
      <c r="CL46" s="36">
        <v>8</v>
      </c>
      <c r="CM46" s="37">
        <v>6</v>
      </c>
      <c r="CN46" s="36">
        <v>2</v>
      </c>
      <c r="CO46" s="36">
        <v>3</v>
      </c>
      <c r="CP46" s="37">
        <v>4</v>
      </c>
      <c r="CQ46" s="36">
        <v>5</v>
      </c>
      <c r="CR46" s="36">
        <v>7</v>
      </c>
      <c r="CS46" s="37">
        <v>6</v>
      </c>
      <c r="CT46" s="36">
        <v>9</v>
      </c>
      <c r="CU46" s="36">
        <v>9</v>
      </c>
      <c r="CV46" s="36">
        <v>4</v>
      </c>
    </row>
    <row r="47" spans="1:100" ht="16">
      <c r="A47" s="33" t="s">
        <v>144</v>
      </c>
      <c r="B47" s="9">
        <v>9</v>
      </c>
      <c r="C47" s="36">
        <v>9</v>
      </c>
      <c r="D47" s="36">
        <v>11</v>
      </c>
      <c r="E47" s="36">
        <v>11</v>
      </c>
      <c r="F47" s="36">
        <v>10</v>
      </c>
      <c r="G47" s="36">
        <v>10</v>
      </c>
      <c r="H47" s="36">
        <v>11</v>
      </c>
      <c r="I47" s="36">
        <v>10</v>
      </c>
      <c r="J47" s="36">
        <v>11</v>
      </c>
      <c r="K47" s="36">
        <v>11</v>
      </c>
      <c r="L47" s="36">
        <v>11</v>
      </c>
      <c r="M47" s="36">
        <v>10</v>
      </c>
      <c r="N47" s="36">
        <v>10</v>
      </c>
      <c r="O47" s="36">
        <v>11</v>
      </c>
      <c r="P47" s="36">
        <v>10</v>
      </c>
      <c r="Q47" s="36">
        <v>10</v>
      </c>
      <c r="R47" s="36">
        <v>10</v>
      </c>
      <c r="S47" s="36">
        <v>10</v>
      </c>
      <c r="T47" s="36">
        <v>10</v>
      </c>
      <c r="U47" s="37">
        <v>11</v>
      </c>
      <c r="V47" s="36">
        <v>10</v>
      </c>
      <c r="W47" s="36">
        <v>10</v>
      </c>
      <c r="X47" s="36">
        <v>10</v>
      </c>
      <c r="Y47" s="37">
        <v>10</v>
      </c>
      <c r="Z47" s="36">
        <v>11</v>
      </c>
      <c r="AA47" s="37">
        <v>10</v>
      </c>
      <c r="AB47" s="36">
        <v>10</v>
      </c>
      <c r="AC47" s="36">
        <v>10</v>
      </c>
      <c r="AD47" s="36">
        <v>10</v>
      </c>
      <c r="AE47" s="36">
        <v>10</v>
      </c>
      <c r="AF47" s="36">
        <v>10</v>
      </c>
      <c r="AG47" s="36">
        <v>10</v>
      </c>
      <c r="AH47" s="36">
        <v>10</v>
      </c>
      <c r="AI47" s="36">
        <v>10</v>
      </c>
      <c r="AJ47" s="36">
        <v>10</v>
      </c>
      <c r="AK47" s="36">
        <v>10</v>
      </c>
      <c r="AL47" s="37">
        <v>11</v>
      </c>
      <c r="AM47" s="38">
        <v>10</v>
      </c>
      <c r="AN47" s="36">
        <v>11</v>
      </c>
      <c r="AO47" s="36">
        <v>10</v>
      </c>
      <c r="AP47" s="36">
        <v>10</v>
      </c>
      <c r="AQ47" s="36">
        <v>10</v>
      </c>
      <c r="AR47" s="36">
        <v>11</v>
      </c>
      <c r="AS47" s="36">
        <v>10</v>
      </c>
      <c r="AT47" s="36">
        <v>10</v>
      </c>
      <c r="AU47" s="41"/>
      <c r="AV47" s="36">
        <v>10</v>
      </c>
      <c r="AW47" s="36">
        <v>10</v>
      </c>
      <c r="AX47" s="37">
        <v>11</v>
      </c>
      <c r="AY47" s="37">
        <v>10</v>
      </c>
      <c r="AZ47" s="36">
        <v>10</v>
      </c>
      <c r="BA47" s="36">
        <v>10</v>
      </c>
      <c r="BB47" s="36">
        <v>10</v>
      </c>
      <c r="BC47" s="36">
        <v>10</v>
      </c>
      <c r="BD47" s="37">
        <v>11</v>
      </c>
      <c r="BE47" s="37">
        <v>11</v>
      </c>
      <c r="BF47" s="37">
        <v>11</v>
      </c>
      <c r="BG47" s="36">
        <v>11</v>
      </c>
      <c r="BH47" s="36">
        <v>10</v>
      </c>
      <c r="BI47" s="36">
        <v>10</v>
      </c>
      <c r="BJ47" s="36">
        <v>10</v>
      </c>
      <c r="BK47" s="36">
        <v>10</v>
      </c>
      <c r="BL47" s="36">
        <v>10</v>
      </c>
      <c r="BM47" s="36">
        <v>11</v>
      </c>
      <c r="BN47" s="36">
        <v>10</v>
      </c>
      <c r="BO47" s="36">
        <v>10</v>
      </c>
      <c r="BP47" s="36">
        <v>10</v>
      </c>
      <c r="BQ47" s="36">
        <v>10</v>
      </c>
      <c r="BR47" s="37">
        <v>11</v>
      </c>
      <c r="BS47" s="36">
        <v>10</v>
      </c>
      <c r="BT47" s="36">
        <v>10</v>
      </c>
      <c r="BU47" s="36">
        <v>10</v>
      </c>
      <c r="BV47" s="37">
        <v>10</v>
      </c>
      <c r="BW47" s="36">
        <v>10</v>
      </c>
      <c r="BX47" s="36">
        <v>10</v>
      </c>
      <c r="BY47" s="36">
        <v>10</v>
      </c>
      <c r="BZ47" s="36">
        <v>10</v>
      </c>
      <c r="CA47" s="36">
        <v>10</v>
      </c>
      <c r="CB47" s="36">
        <v>10</v>
      </c>
      <c r="CC47" s="36">
        <v>10</v>
      </c>
      <c r="CD47" s="36">
        <v>10</v>
      </c>
      <c r="CE47" s="36">
        <v>11</v>
      </c>
      <c r="CF47" s="36">
        <v>10</v>
      </c>
      <c r="CG47" s="36">
        <v>10</v>
      </c>
      <c r="CH47" s="36">
        <v>11</v>
      </c>
      <c r="CI47" s="36">
        <v>10</v>
      </c>
      <c r="CJ47" s="36">
        <v>10</v>
      </c>
      <c r="CK47" s="37">
        <v>11</v>
      </c>
      <c r="CL47" s="36">
        <v>11</v>
      </c>
      <c r="CM47" s="37">
        <v>10</v>
      </c>
      <c r="CN47" s="36">
        <v>10</v>
      </c>
      <c r="CO47" s="36">
        <v>10</v>
      </c>
      <c r="CP47" s="36">
        <v>10</v>
      </c>
      <c r="CQ47" s="36">
        <v>10</v>
      </c>
      <c r="CR47" s="36">
        <v>11</v>
      </c>
      <c r="CS47" s="37">
        <v>11</v>
      </c>
      <c r="CT47" s="36">
        <v>11</v>
      </c>
      <c r="CU47" s="36">
        <v>11</v>
      </c>
      <c r="CV47" s="36">
        <v>10</v>
      </c>
    </row>
    <row r="48" spans="1:100" ht="16">
      <c r="A48" s="33" t="s">
        <v>145</v>
      </c>
      <c r="B48" s="9">
        <v>8</v>
      </c>
      <c r="C48" s="36">
        <v>8</v>
      </c>
      <c r="D48" s="36">
        <v>9</v>
      </c>
      <c r="E48" s="36">
        <v>11</v>
      </c>
      <c r="F48" s="36">
        <v>7</v>
      </c>
      <c r="G48" s="36">
        <v>4</v>
      </c>
      <c r="H48" s="36">
        <v>10</v>
      </c>
      <c r="I48" s="36">
        <v>8</v>
      </c>
      <c r="J48" s="36">
        <v>10</v>
      </c>
      <c r="K48" s="36">
        <v>10</v>
      </c>
      <c r="L48" s="36">
        <v>10</v>
      </c>
      <c r="M48" s="36">
        <v>7</v>
      </c>
      <c r="N48" s="36">
        <v>8</v>
      </c>
      <c r="O48" s="36">
        <v>11</v>
      </c>
      <c r="P48" s="36">
        <v>0</v>
      </c>
      <c r="Q48" s="36">
        <v>8</v>
      </c>
      <c r="R48" s="36">
        <v>7</v>
      </c>
      <c r="S48" s="36">
        <v>8</v>
      </c>
      <c r="T48" s="36">
        <v>8</v>
      </c>
      <c r="U48" s="36">
        <v>9</v>
      </c>
      <c r="V48" s="36">
        <v>3</v>
      </c>
      <c r="W48" s="36">
        <v>8</v>
      </c>
      <c r="X48" s="36">
        <v>8</v>
      </c>
      <c r="Y48" s="37">
        <v>10</v>
      </c>
      <c r="Z48" s="36">
        <v>10</v>
      </c>
      <c r="AA48" s="37">
        <v>8</v>
      </c>
      <c r="AB48" s="36">
        <v>8</v>
      </c>
      <c r="AC48" s="36">
        <v>8</v>
      </c>
      <c r="AD48" s="36">
        <v>7</v>
      </c>
      <c r="AE48" s="36">
        <v>10</v>
      </c>
      <c r="AF48" s="36">
        <v>8</v>
      </c>
      <c r="AG48" s="36">
        <v>7</v>
      </c>
      <c r="AH48" s="36">
        <v>5</v>
      </c>
      <c r="AI48" s="36">
        <v>8</v>
      </c>
      <c r="AJ48" s="36">
        <v>8</v>
      </c>
      <c r="AK48" s="36">
        <v>8</v>
      </c>
      <c r="AL48" s="37">
        <v>10</v>
      </c>
      <c r="AM48" s="38">
        <v>8</v>
      </c>
      <c r="AN48" s="36">
        <v>11</v>
      </c>
      <c r="AO48" s="36">
        <v>9</v>
      </c>
      <c r="AP48" s="36">
        <v>4</v>
      </c>
      <c r="AQ48" s="36">
        <v>2</v>
      </c>
      <c r="AR48" s="36">
        <v>11</v>
      </c>
      <c r="AS48" s="36">
        <v>8</v>
      </c>
      <c r="AT48" s="36">
        <v>8</v>
      </c>
      <c r="AU48" s="37">
        <v>11</v>
      </c>
      <c r="AV48" s="41"/>
      <c r="AW48" s="36">
        <v>1</v>
      </c>
      <c r="AX48" s="37">
        <v>11</v>
      </c>
      <c r="AY48" s="37">
        <v>10</v>
      </c>
      <c r="AZ48" s="36">
        <v>8</v>
      </c>
      <c r="BA48" s="36">
        <v>9</v>
      </c>
      <c r="BB48" s="36">
        <v>4</v>
      </c>
      <c r="BC48" s="36">
        <v>9</v>
      </c>
      <c r="BD48" s="37">
        <v>11</v>
      </c>
      <c r="BE48" s="36">
        <v>11</v>
      </c>
      <c r="BF48" s="37">
        <v>11</v>
      </c>
      <c r="BG48" s="36">
        <v>9</v>
      </c>
      <c r="BH48" s="36">
        <v>8</v>
      </c>
      <c r="BI48" s="36">
        <v>8</v>
      </c>
      <c r="BJ48" s="37">
        <v>8</v>
      </c>
      <c r="BK48" s="36">
        <v>8</v>
      </c>
      <c r="BL48" s="36">
        <v>8</v>
      </c>
      <c r="BM48" s="36">
        <v>10</v>
      </c>
      <c r="BN48" s="36">
        <v>8</v>
      </c>
      <c r="BO48" s="36">
        <v>3</v>
      </c>
      <c r="BP48" s="36">
        <v>4</v>
      </c>
      <c r="BQ48" s="36">
        <v>8</v>
      </c>
      <c r="BR48" s="37">
        <v>11</v>
      </c>
      <c r="BS48" s="36">
        <v>8</v>
      </c>
      <c r="BT48" s="37">
        <v>8</v>
      </c>
      <c r="BU48" s="37">
        <v>8</v>
      </c>
      <c r="BV48" s="37">
        <v>5</v>
      </c>
      <c r="BW48" s="36">
        <v>8</v>
      </c>
      <c r="BX48" s="36">
        <v>5</v>
      </c>
      <c r="BY48" s="36">
        <v>3</v>
      </c>
      <c r="BZ48" s="36">
        <v>9</v>
      </c>
      <c r="CA48" s="36">
        <v>8</v>
      </c>
      <c r="CB48" s="36">
        <v>8</v>
      </c>
      <c r="CC48" s="36">
        <v>8</v>
      </c>
      <c r="CD48" s="36">
        <v>8</v>
      </c>
      <c r="CE48" s="36">
        <v>10</v>
      </c>
      <c r="CF48" s="36">
        <v>8</v>
      </c>
      <c r="CG48" s="36">
        <v>8</v>
      </c>
      <c r="CH48" s="36">
        <v>10</v>
      </c>
      <c r="CI48" s="37">
        <v>8</v>
      </c>
      <c r="CJ48" s="36">
        <v>8</v>
      </c>
      <c r="CK48" s="36">
        <v>8</v>
      </c>
      <c r="CL48" s="36">
        <v>10</v>
      </c>
      <c r="CM48" s="37">
        <v>9</v>
      </c>
      <c r="CN48" s="36">
        <v>8</v>
      </c>
      <c r="CO48" s="36">
        <v>8</v>
      </c>
      <c r="CP48" s="36">
        <v>8</v>
      </c>
      <c r="CQ48" s="36">
        <v>4</v>
      </c>
      <c r="CR48" s="36">
        <v>10</v>
      </c>
      <c r="CS48" s="37">
        <v>4</v>
      </c>
      <c r="CT48" s="36">
        <v>10</v>
      </c>
      <c r="CU48" s="36">
        <v>10</v>
      </c>
      <c r="CV48" s="36">
        <v>8</v>
      </c>
    </row>
    <row r="49" spans="1:100" ht="16">
      <c r="A49" s="33" t="s">
        <v>86</v>
      </c>
      <c r="B49" s="9">
        <v>6</v>
      </c>
      <c r="C49" s="36">
        <v>6</v>
      </c>
      <c r="D49" s="36">
        <v>9</v>
      </c>
      <c r="E49" s="36">
        <v>11</v>
      </c>
      <c r="F49" s="36">
        <v>6</v>
      </c>
      <c r="G49" s="36">
        <v>3</v>
      </c>
      <c r="H49" s="36">
        <v>9</v>
      </c>
      <c r="I49" s="36">
        <v>6</v>
      </c>
      <c r="J49" s="36">
        <v>10</v>
      </c>
      <c r="K49" s="36">
        <v>9</v>
      </c>
      <c r="L49" s="36">
        <v>9</v>
      </c>
      <c r="M49" s="36">
        <v>6</v>
      </c>
      <c r="N49" s="37">
        <v>6</v>
      </c>
      <c r="O49" s="36">
        <v>9</v>
      </c>
      <c r="P49" s="36">
        <v>1</v>
      </c>
      <c r="Q49" s="36">
        <v>6</v>
      </c>
      <c r="R49" s="36">
        <v>4</v>
      </c>
      <c r="S49" s="37">
        <v>6</v>
      </c>
      <c r="T49" s="36">
        <v>6</v>
      </c>
      <c r="U49" s="36">
        <v>9</v>
      </c>
      <c r="V49" s="36">
        <v>1</v>
      </c>
      <c r="W49" s="36">
        <v>7</v>
      </c>
      <c r="X49" s="36">
        <v>6</v>
      </c>
      <c r="Y49" s="37">
        <v>6</v>
      </c>
      <c r="Z49" s="36">
        <v>9</v>
      </c>
      <c r="AA49" s="37">
        <v>7</v>
      </c>
      <c r="AB49" s="37">
        <v>6</v>
      </c>
      <c r="AC49" s="37">
        <v>7</v>
      </c>
      <c r="AD49" s="36">
        <v>6</v>
      </c>
      <c r="AE49" s="36">
        <v>9</v>
      </c>
      <c r="AF49" s="36">
        <v>6</v>
      </c>
      <c r="AG49" s="36">
        <v>6</v>
      </c>
      <c r="AH49" s="36">
        <v>2</v>
      </c>
      <c r="AI49" s="36">
        <v>8</v>
      </c>
      <c r="AJ49" s="36">
        <v>7</v>
      </c>
      <c r="AK49" s="36">
        <v>6</v>
      </c>
      <c r="AL49" s="36">
        <v>10</v>
      </c>
      <c r="AM49" s="38">
        <v>6</v>
      </c>
      <c r="AN49" s="36">
        <v>11</v>
      </c>
      <c r="AO49" s="36">
        <v>7</v>
      </c>
      <c r="AP49" s="36">
        <v>4</v>
      </c>
      <c r="AQ49" s="36">
        <v>1</v>
      </c>
      <c r="AR49" s="36">
        <v>11</v>
      </c>
      <c r="AS49" s="36">
        <v>7</v>
      </c>
      <c r="AT49" s="36">
        <v>6</v>
      </c>
      <c r="AU49" s="37">
        <v>11</v>
      </c>
      <c r="AV49" s="37">
        <v>2</v>
      </c>
      <c r="AW49" s="41"/>
      <c r="AX49" s="37">
        <v>11</v>
      </c>
      <c r="AY49" s="37">
        <v>10</v>
      </c>
      <c r="AZ49" s="36">
        <v>7</v>
      </c>
      <c r="BA49" s="36">
        <v>9</v>
      </c>
      <c r="BB49" s="36">
        <v>2</v>
      </c>
      <c r="BC49" s="36">
        <v>7</v>
      </c>
      <c r="BD49" s="37">
        <v>11</v>
      </c>
      <c r="BE49" s="36">
        <v>11</v>
      </c>
      <c r="BF49" s="37">
        <v>11</v>
      </c>
      <c r="BG49" s="36">
        <v>8</v>
      </c>
      <c r="BH49" s="36">
        <v>6</v>
      </c>
      <c r="BI49" s="37">
        <v>6</v>
      </c>
      <c r="BJ49" s="36">
        <v>6</v>
      </c>
      <c r="BK49" s="36">
        <v>7</v>
      </c>
      <c r="BL49" s="36">
        <v>6</v>
      </c>
      <c r="BM49" s="36">
        <v>9</v>
      </c>
      <c r="BN49" s="36">
        <v>6</v>
      </c>
      <c r="BO49" s="36">
        <v>1</v>
      </c>
      <c r="BP49" s="36">
        <v>3</v>
      </c>
      <c r="BQ49" s="36">
        <v>6</v>
      </c>
      <c r="BR49" s="37">
        <v>11</v>
      </c>
      <c r="BS49" s="37">
        <v>6</v>
      </c>
      <c r="BT49" s="37">
        <v>6</v>
      </c>
      <c r="BU49" s="37">
        <v>6</v>
      </c>
      <c r="BV49" s="36">
        <v>5</v>
      </c>
      <c r="BW49" s="36">
        <v>6</v>
      </c>
      <c r="BX49" s="36">
        <v>4</v>
      </c>
      <c r="BY49" s="36">
        <v>2</v>
      </c>
      <c r="BZ49" s="36">
        <v>7</v>
      </c>
      <c r="CA49" s="37">
        <v>6</v>
      </c>
      <c r="CB49" s="36">
        <v>6</v>
      </c>
      <c r="CC49" s="36">
        <v>6</v>
      </c>
      <c r="CD49" s="37">
        <v>6</v>
      </c>
      <c r="CE49" s="36">
        <v>8</v>
      </c>
      <c r="CF49" s="36">
        <v>6</v>
      </c>
      <c r="CG49" s="36">
        <v>7</v>
      </c>
      <c r="CH49" s="36">
        <v>9</v>
      </c>
      <c r="CI49" s="36">
        <v>6</v>
      </c>
      <c r="CJ49" s="37">
        <v>6</v>
      </c>
      <c r="CK49" s="36">
        <v>8</v>
      </c>
      <c r="CL49" s="36">
        <v>9</v>
      </c>
      <c r="CM49" s="37">
        <v>8</v>
      </c>
      <c r="CN49" s="36">
        <v>6</v>
      </c>
      <c r="CO49" s="36">
        <v>6</v>
      </c>
      <c r="CP49" s="36">
        <v>6</v>
      </c>
      <c r="CQ49" s="36">
        <v>3</v>
      </c>
      <c r="CR49" s="36">
        <v>9</v>
      </c>
      <c r="CS49" s="36">
        <v>3</v>
      </c>
      <c r="CT49" s="36">
        <v>9</v>
      </c>
      <c r="CU49" s="36">
        <v>10</v>
      </c>
      <c r="CV49" s="36">
        <v>6</v>
      </c>
    </row>
    <row r="50" spans="1:100" ht="16">
      <c r="A50" s="33" t="s">
        <v>146</v>
      </c>
      <c r="B50" s="9">
        <v>8</v>
      </c>
      <c r="C50" s="36">
        <v>8</v>
      </c>
      <c r="D50" s="36">
        <v>11</v>
      </c>
      <c r="E50" s="36">
        <v>11</v>
      </c>
      <c r="F50" s="36">
        <v>7</v>
      </c>
      <c r="G50" s="36">
        <v>8</v>
      </c>
      <c r="H50" s="36">
        <v>9</v>
      </c>
      <c r="I50" s="36">
        <v>9</v>
      </c>
      <c r="J50" s="36">
        <v>11</v>
      </c>
      <c r="K50" s="36">
        <v>11</v>
      </c>
      <c r="L50" s="36">
        <v>11</v>
      </c>
      <c r="M50" s="36">
        <v>10</v>
      </c>
      <c r="N50" s="36">
        <v>8</v>
      </c>
      <c r="O50" s="36">
        <v>11</v>
      </c>
      <c r="P50" s="36">
        <v>10</v>
      </c>
      <c r="Q50" s="36">
        <v>10</v>
      </c>
      <c r="R50" s="36">
        <v>10</v>
      </c>
      <c r="S50" s="36">
        <v>9</v>
      </c>
      <c r="T50" s="36">
        <v>8</v>
      </c>
      <c r="U50" s="37">
        <v>11</v>
      </c>
      <c r="V50" s="36">
        <v>10</v>
      </c>
      <c r="W50" s="36">
        <v>9</v>
      </c>
      <c r="X50" s="36">
        <v>8</v>
      </c>
      <c r="Y50" s="36">
        <v>10</v>
      </c>
      <c r="Z50" s="36">
        <v>10</v>
      </c>
      <c r="AA50" s="37">
        <v>10</v>
      </c>
      <c r="AB50" s="36">
        <v>10</v>
      </c>
      <c r="AC50" s="36">
        <v>8</v>
      </c>
      <c r="AD50" s="36">
        <v>10</v>
      </c>
      <c r="AE50" s="36">
        <v>10</v>
      </c>
      <c r="AF50" s="36">
        <v>10</v>
      </c>
      <c r="AG50" s="36">
        <v>10</v>
      </c>
      <c r="AH50" s="36">
        <v>10</v>
      </c>
      <c r="AI50" s="36">
        <v>10</v>
      </c>
      <c r="AJ50" s="36">
        <v>10</v>
      </c>
      <c r="AK50" s="36">
        <v>9</v>
      </c>
      <c r="AL50" s="37">
        <v>11</v>
      </c>
      <c r="AM50" s="38">
        <v>9</v>
      </c>
      <c r="AN50" s="36">
        <v>11</v>
      </c>
      <c r="AO50" s="36">
        <v>10</v>
      </c>
      <c r="AP50" s="36">
        <v>10</v>
      </c>
      <c r="AQ50" s="36">
        <v>10</v>
      </c>
      <c r="AR50" s="36">
        <v>11</v>
      </c>
      <c r="AS50" s="36">
        <v>9</v>
      </c>
      <c r="AT50" s="36">
        <v>8</v>
      </c>
      <c r="AU50" s="37">
        <v>11</v>
      </c>
      <c r="AV50" s="36">
        <v>10</v>
      </c>
      <c r="AW50" s="36">
        <v>10</v>
      </c>
      <c r="AX50" s="41"/>
      <c r="AY50" s="37">
        <v>11</v>
      </c>
      <c r="AZ50" s="36">
        <v>10</v>
      </c>
      <c r="BA50" s="36">
        <v>10</v>
      </c>
      <c r="BB50" s="36">
        <v>10</v>
      </c>
      <c r="BC50" s="36">
        <v>10</v>
      </c>
      <c r="BD50" s="37">
        <v>11</v>
      </c>
      <c r="BE50" s="37">
        <v>11</v>
      </c>
      <c r="BF50" s="37">
        <v>11</v>
      </c>
      <c r="BG50" s="36">
        <v>10</v>
      </c>
      <c r="BH50" s="36">
        <v>10</v>
      </c>
      <c r="BI50" s="36">
        <v>10</v>
      </c>
      <c r="BJ50" s="36">
        <v>10</v>
      </c>
      <c r="BK50" s="36">
        <v>10</v>
      </c>
      <c r="BL50" s="36">
        <v>9</v>
      </c>
      <c r="BM50" s="36">
        <v>11</v>
      </c>
      <c r="BN50" s="36">
        <v>9</v>
      </c>
      <c r="BO50" s="36">
        <v>10</v>
      </c>
      <c r="BP50" s="36">
        <v>10</v>
      </c>
      <c r="BQ50" s="36">
        <v>10</v>
      </c>
      <c r="BR50" s="37">
        <v>11</v>
      </c>
      <c r="BS50" s="36">
        <v>10</v>
      </c>
      <c r="BT50" s="36">
        <v>10</v>
      </c>
      <c r="BU50" s="36">
        <v>10</v>
      </c>
      <c r="BV50" s="37">
        <v>10</v>
      </c>
      <c r="BW50" s="36">
        <v>10</v>
      </c>
      <c r="BX50" s="36">
        <v>10</v>
      </c>
      <c r="BY50" s="36">
        <v>10</v>
      </c>
      <c r="BZ50" s="36">
        <v>10</v>
      </c>
      <c r="CA50" s="36">
        <v>10</v>
      </c>
      <c r="CB50" s="36">
        <v>10</v>
      </c>
      <c r="CC50" s="36">
        <v>10</v>
      </c>
      <c r="CD50" s="36">
        <v>10</v>
      </c>
      <c r="CE50" s="36">
        <v>10</v>
      </c>
      <c r="CF50" s="36">
        <v>10</v>
      </c>
      <c r="CG50" s="36">
        <v>10</v>
      </c>
      <c r="CH50" s="36">
        <v>10</v>
      </c>
      <c r="CI50" s="36">
        <v>10</v>
      </c>
      <c r="CJ50" s="36">
        <v>10</v>
      </c>
      <c r="CK50" s="37">
        <v>11</v>
      </c>
      <c r="CL50" s="36">
        <v>10</v>
      </c>
      <c r="CM50" s="37">
        <v>10</v>
      </c>
      <c r="CN50" s="36">
        <v>10</v>
      </c>
      <c r="CO50" s="36">
        <v>9</v>
      </c>
      <c r="CP50" s="36">
        <v>10</v>
      </c>
      <c r="CQ50" s="36">
        <v>10</v>
      </c>
      <c r="CR50" s="36">
        <v>10</v>
      </c>
      <c r="CS50" s="37">
        <v>11</v>
      </c>
      <c r="CT50" s="36">
        <v>11</v>
      </c>
      <c r="CU50" s="36">
        <v>10</v>
      </c>
      <c r="CV50" s="36">
        <v>8</v>
      </c>
    </row>
    <row r="51" spans="1:100" ht="16">
      <c r="A51" s="33" t="s">
        <v>88</v>
      </c>
      <c r="B51" s="9">
        <v>7</v>
      </c>
      <c r="C51" s="36">
        <v>7</v>
      </c>
      <c r="D51" s="36">
        <v>8</v>
      </c>
      <c r="E51" s="36">
        <v>11</v>
      </c>
      <c r="F51" s="36">
        <v>7</v>
      </c>
      <c r="G51" s="36">
        <v>7</v>
      </c>
      <c r="H51" s="36">
        <v>8</v>
      </c>
      <c r="I51" s="36">
        <v>7</v>
      </c>
      <c r="J51" s="36">
        <v>10</v>
      </c>
      <c r="K51" s="36">
        <v>9</v>
      </c>
      <c r="L51" s="36">
        <v>10</v>
      </c>
      <c r="M51" s="36">
        <v>7</v>
      </c>
      <c r="N51" s="36">
        <v>7</v>
      </c>
      <c r="O51" s="36">
        <v>10</v>
      </c>
      <c r="P51" s="36">
        <v>8</v>
      </c>
      <c r="Q51" s="36">
        <v>7</v>
      </c>
      <c r="R51" s="36">
        <v>8</v>
      </c>
      <c r="S51" s="36">
        <v>7</v>
      </c>
      <c r="T51" s="36">
        <v>7</v>
      </c>
      <c r="U51" s="37">
        <v>11</v>
      </c>
      <c r="V51" s="36">
        <v>7</v>
      </c>
      <c r="W51" s="36">
        <v>7</v>
      </c>
      <c r="X51" s="36">
        <v>7</v>
      </c>
      <c r="Y51" s="37">
        <v>8</v>
      </c>
      <c r="Z51" s="36">
        <v>8</v>
      </c>
      <c r="AA51" s="36">
        <v>8</v>
      </c>
      <c r="AB51" s="37">
        <v>7</v>
      </c>
      <c r="AC51" s="36">
        <v>8</v>
      </c>
      <c r="AD51" s="36">
        <v>7</v>
      </c>
      <c r="AE51" s="36">
        <v>8</v>
      </c>
      <c r="AF51" s="36">
        <v>7</v>
      </c>
      <c r="AG51" s="36">
        <v>7</v>
      </c>
      <c r="AH51" s="36">
        <v>7</v>
      </c>
      <c r="AI51" s="36">
        <v>8</v>
      </c>
      <c r="AJ51" s="36">
        <v>6</v>
      </c>
      <c r="AK51" s="36">
        <v>8</v>
      </c>
      <c r="AL51" s="37">
        <v>11</v>
      </c>
      <c r="AM51" s="38">
        <v>7</v>
      </c>
      <c r="AN51" s="36">
        <v>11</v>
      </c>
      <c r="AO51" s="36">
        <v>7</v>
      </c>
      <c r="AP51" s="36">
        <v>8</v>
      </c>
      <c r="AQ51" s="36">
        <v>8</v>
      </c>
      <c r="AR51" s="36">
        <v>11</v>
      </c>
      <c r="AS51" s="36">
        <v>8</v>
      </c>
      <c r="AT51" s="37">
        <v>7</v>
      </c>
      <c r="AU51" s="37">
        <v>11</v>
      </c>
      <c r="AV51" s="36">
        <v>8</v>
      </c>
      <c r="AW51" s="36">
        <v>8</v>
      </c>
      <c r="AX51" s="37">
        <v>11</v>
      </c>
      <c r="AY51" s="41"/>
      <c r="AZ51" s="37">
        <v>8</v>
      </c>
      <c r="BA51" s="36">
        <v>8</v>
      </c>
      <c r="BB51" s="36">
        <v>8</v>
      </c>
      <c r="BC51" s="36">
        <v>7</v>
      </c>
      <c r="BD51" s="37">
        <v>11</v>
      </c>
      <c r="BE51" s="37">
        <v>11</v>
      </c>
      <c r="BF51" s="37">
        <v>11</v>
      </c>
      <c r="BG51" s="36">
        <v>7</v>
      </c>
      <c r="BH51" s="36">
        <v>7</v>
      </c>
      <c r="BI51" s="37">
        <v>7</v>
      </c>
      <c r="BJ51" s="37">
        <v>7</v>
      </c>
      <c r="BK51" s="36">
        <v>7</v>
      </c>
      <c r="BL51" s="36">
        <v>7</v>
      </c>
      <c r="BM51" s="36">
        <v>10</v>
      </c>
      <c r="BN51" s="36">
        <v>7</v>
      </c>
      <c r="BO51" s="36">
        <v>7</v>
      </c>
      <c r="BP51" s="36">
        <v>7</v>
      </c>
      <c r="BQ51" s="36">
        <v>7</v>
      </c>
      <c r="BR51" s="37">
        <v>11</v>
      </c>
      <c r="BS51" s="37">
        <v>7</v>
      </c>
      <c r="BT51" s="37">
        <v>8</v>
      </c>
      <c r="BU51" s="37">
        <v>7</v>
      </c>
      <c r="BV51" s="37">
        <v>8</v>
      </c>
      <c r="BW51" s="36">
        <v>7</v>
      </c>
      <c r="BX51" s="36">
        <v>7</v>
      </c>
      <c r="BY51" s="36">
        <v>7</v>
      </c>
      <c r="BZ51" s="36">
        <v>2</v>
      </c>
      <c r="CA51" s="36">
        <v>7</v>
      </c>
      <c r="CB51" s="37">
        <v>7</v>
      </c>
      <c r="CC51" s="36">
        <v>7</v>
      </c>
      <c r="CD51" s="37">
        <v>7</v>
      </c>
      <c r="CE51" s="36">
        <v>7</v>
      </c>
      <c r="CF51" s="36">
        <v>7</v>
      </c>
      <c r="CG51" s="36">
        <v>3</v>
      </c>
      <c r="CH51" s="36">
        <v>9</v>
      </c>
      <c r="CI51" s="36">
        <v>7</v>
      </c>
      <c r="CJ51" s="37">
        <v>7</v>
      </c>
      <c r="CK51" s="37">
        <v>11</v>
      </c>
      <c r="CL51" s="36">
        <v>10</v>
      </c>
      <c r="CM51" s="37">
        <v>3</v>
      </c>
      <c r="CN51" s="37">
        <v>7</v>
      </c>
      <c r="CO51" s="36">
        <v>5</v>
      </c>
      <c r="CP51" s="36">
        <v>7</v>
      </c>
      <c r="CQ51" s="36">
        <v>7</v>
      </c>
      <c r="CR51" s="36">
        <v>9</v>
      </c>
      <c r="CS51" s="37">
        <v>10</v>
      </c>
      <c r="CT51" s="36">
        <v>9</v>
      </c>
      <c r="CU51" s="36">
        <v>10</v>
      </c>
      <c r="CV51" s="36">
        <v>7</v>
      </c>
    </row>
    <row r="52" spans="1:100" ht="16">
      <c r="A52" s="33" t="s">
        <v>89</v>
      </c>
      <c r="B52" s="9">
        <v>1</v>
      </c>
      <c r="C52" s="36">
        <v>1</v>
      </c>
      <c r="D52" s="36">
        <v>6</v>
      </c>
      <c r="E52" s="36">
        <v>11</v>
      </c>
      <c r="F52" s="36">
        <v>3</v>
      </c>
      <c r="G52" s="36">
        <v>2</v>
      </c>
      <c r="H52" s="36">
        <v>5</v>
      </c>
      <c r="I52" s="36">
        <v>2</v>
      </c>
      <c r="J52" s="36">
        <v>9</v>
      </c>
      <c r="K52" s="36">
        <v>6</v>
      </c>
      <c r="L52" s="36">
        <v>7</v>
      </c>
      <c r="M52" s="36">
        <v>2</v>
      </c>
      <c r="N52" s="36">
        <v>1</v>
      </c>
      <c r="O52" s="36">
        <v>8</v>
      </c>
      <c r="P52" s="36">
        <v>3</v>
      </c>
      <c r="Q52" s="36">
        <v>0</v>
      </c>
      <c r="R52" s="36">
        <v>3</v>
      </c>
      <c r="S52" s="36">
        <v>1</v>
      </c>
      <c r="T52" s="36">
        <v>2</v>
      </c>
      <c r="U52" s="36">
        <v>9</v>
      </c>
      <c r="V52" s="36">
        <v>2</v>
      </c>
      <c r="W52" s="36">
        <v>3</v>
      </c>
      <c r="X52" s="36">
        <v>1</v>
      </c>
      <c r="Y52" s="37">
        <v>2</v>
      </c>
      <c r="Z52" s="36">
        <v>6</v>
      </c>
      <c r="AA52" s="37">
        <v>1</v>
      </c>
      <c r="AB52" s="45">
        <v>0</v>
      </c>
      <c r="AC52" s="36">
        <v>4</v>
      </c>
      <c r="AD52" s="36">
        <v>2</v>
      </c>
      <c r="AE52" s="36">
        <v>5</v>
      </c>
      <c r="AF52" s="36">
        <v>1</v>
      </c>
      <c r="AG52" s="36">
        <v>2</v>
      </c>
      <c r="AH52" s="36">
        <v>2</v>
      </c>
      <c r="AI52" s="36">
        <v>5</v>
      </c>
      <c r="AJ52" s="36">
        <v>3</v>
      </c>
      <c r="AK52" s="36">
        <v>2</v>
      </c>
      <c r="AL52" s="37">
        <v>8</v>
      </c>
      <c r="AM52" s="38">
        <v>2</v>
      </c>
      <c r="AN52" s="36">
        <v>11</v>
      </c>
      <c r="AO52" s="36">
        <v>3</v>
      </c>
      <c r="AP52" s="36">
        <v>3</v>
      </c>
      <c r="AQ52" s="36">
        <v>2</v>
      </c>
      <c r="AR52" s="36">
        <v>11</v>
      </c>
      <c r="AS52" s="36">
        <v>3</v>
      </c>
      <c r="AT52" s="36">
        <v>1</v>
      </c>
      <c r="AU52" s="37">
        <v>9</v>
      </c>
      <c r="AV52" s="36">
        <v>4</v>
      </c>
      <c r="AW52" s="36">
        <v>3</v>
      </c>
      <c r="AX52" s="37">
        <v>9</v>
      </c>
      <c r="AY52" s="37">
        <v>7</v>
      </c>
      <c r="AZ52" s="41"/>
      <c r="BA52" s="36">
        <v>5</v>
      </c>
      <c r="BB52" s="36">
        <v>2</v>
      </c>
      <c r="BC52" s="36">
        <v>4</v>
      </c>
      <c r="BD52" s="37">
        <v>9</v>
      </c>
      <c r="BE52" s="36">
        <v>11</v>
      </c>
      <c r="BF52" s="37">
        <v>9</v>
      </c>
      <c r="BG52" s="36">
        <v>4</v>
      </c>
      <c r="BH52" s="36">
        <v>1</v>
      </c>
      <c r="BI52" s="36">
        <v>2</v>
      </c>
      <c r="BJ52" s="36">
        <v>2</v>
      </c>
      <c r="BK52" s="36">
        <v>2</v>
      </c>
      <c r="BL52" s="36">
        <v>2</v>
      </c>
      <c r="BM52" s="36">
        <v>8</v>
      </c>
      <c r="BN52" s="36">
        <v>2</v>
      </c>
      <c r="BO52" s="36">
        <v>2</v>
      </c>
      <c r="BP52" s="36">
        <v>2</v>
      </c>
      <c r="BQ52" s="36">
        <v>2</v>
      </c>
      <c r="BR52" s="37">
        <v>11</v>
      </c>
      <c r="BS52" s="36">
        <v>1</v>
      </c>
      <c r="BT52" s="36">
        <v>1</v>
      </c>
      <c r="BU52" s="36">
        <v>2</v>
      </c>
      <c r="BV52" s="36">
        <v>6</v>
      </c>
      <c r="BW52" s="36">
        <v>2</v>
      </c>
      <c r="BX52" s="36">
        <v>2</v>
      </c>
      <c r="BY52" s="36">
        <v>2</v>
      </c>
      <c r="BZ52" s="36">
        <v>4</v>
      </c>
      <c r="CA52" s="37">
        <v>3</v>
      </c>
      <c r="CB52" s="36">
        <v>2</v>
      </c>
      <c r="CC52" s="36">
        <v>2</v>
      </c>
      <c r="CD52" s="36">
        <v>1</v>
      </c>
      <c r="CE52" s="36">
        <v>4</v>
      </c>
      <c r="CF52" s="36">
        <v>2</v>
      </c>
      <c r="CG52" s="36">
        <v>3</v>
      </c>
      <c r="CH52" s="36">
        <v>6</v>
      </c>
      <c r="CI52" s="36">
        <v>1</v>
      </c>
      <c r="CJ52" s="36">
        <v>2</v>
      </c>
      <c r="CK52" s="36">
        <v>8</v>
      </c>
      <c r="CL52" s="36">
        <v>7</v>
      </c>
      <c r="CM52" s="37">
        <v>5</v>
      </c>
      <c r="CN52" s="45">
        <v>0</v>
      </c>
      <c r="CO52" s="36">
        <v>3</v>
      </c>
      <c r="CP52" s="36">
        <v>2</v>
      </c>
      <c r="CQ52" s="36">
        <v>3</v>
      </c>
      <c r="CR52" s="36">
        <v>4</v>
      </c>
      <c r="CS52" s="36">
        <v>7</v>
      </c>
      <c r="CT52" s="36">
        <v>7</v>
      </c>
      <c r="CU52" s="36">
        <v>8</v>
      </c>
      <c r="CV52" s="36">
        <v>1</v>
      </c>
    </row>
    <row r="53" spans="1:100" ht="16">
      <c r="A53" s="33" t="s">
        <v>90</v>
      </c>
      <c r="B53" s="9">
        <v>7</v>
      </c>
      <c r="C53" s="36">
        <v>7</v>
      </c>
      <c r="D53" s="36">
        <v>4</v>
      </c>
      <c r="E53" s="36">
        <v>11</v>
      </c>
      <c r="F53" s="36">
        <v>7</v>
      </c>
      <c r="G53" s="36">
        <v>7</v>
      </c>
      <c r="H53" s="36">
        <v>2</v>
      </c>
      <c r="I53" s="36">
        <v>7</v>
      </c>
      <c r="J53" s="36">
        <v>9</v>
      </c>
      <c r="K53" s="36">
        <v>9</v>
      </c>
      <c r="L53" s="36">
        <v>7</v>
      </c>
      <c r="M53" s="36">
        <v>7</v>
      </c>
      <c r="N53" s="36">
        <v>7</v>
      </c>
      <c r="O53" s="36">
        <v>8</v>
      </c>
      <c r="P53" s="36">
        <v>8</v>
      </c>
      <c r="Q53" s="36">
        <v>7</v>
      </c>
      <c r="R53" s="36">
        <v>7</v>
      </c>
      <c r="S53" s="36">
        <v>7</v>
      </c>
      <c r="T53" s="36">
        <v>7</v>
      </c>
      <c r="U53" s="36">
        <v>5</v>
      </c>
      <c r="V53" s="36">
        <v>7</v>
      </c>
      <c r="W53" s="36">
        <v>6</v>
      </c>
      <c r="X53" s="36">
        <v>7</v>
      </c>
      <c r="Y53" s="37">
        <v>7</v>
      </c>
      <c r="Z53" s="36">
        <v>5</v>
      </c>
      <c r="AA53" s="37">
        <v>7</v>
      </c>
      <c r="AB53" s="36">
        <v>7</v>
      </c>
      <c r="AC53" s="36">
        <v>7</v>
      </c>
      <c r="AD53" s="36">
        <v>7</v>
      </c>
      <c r="AE53" s="36">
        <v>1</v>
      </c>
      <c r="AF53" s="36">
        <v>7</v>
      </c>
      <c r="AG53" s="36">
        <v>7</v>
      </c>
      <c r="AH53" s="36">
        <v>7</v>
      </c>
      <c r="AI53" s="36">
        <v>1</v>
      </c>
      <c r="AJ53" s="36">
        <v>7</v>
      </c>
      <c r="AK53" s="36">
        <v>7</v>
      </c>
      <c r="AL53" s="36">
        <v>5</v>
      </c>
      <c r="AM53" s="38">
        <v>7</v>
      </c>
      <c r="AN53" s="36">
        <v>11</v>
      </c>
      <c r="AO53" s="36">
        <v>7</v>
      </c>
      <c r="AP53" s="36">
        <v>8</v>
      </c>
      <c r="AQ53" s="36">
        <v>8</v>
      </c>
      <c r="AR53" s="36">
        <v>11</v>
      </c>
      <c r="AS53" s="36">
        <v>8</v>
      </c>
      <c r="AT53" s="36">
        <v>7</v>
      </c>
      <c r="AU53" s="37">
        <v>11</v>
      </c>
      <c r="AV53" s="36">
        <v>8</v>
      </c>
      <c r="AW53" s="36">
        <v>8</v>
      </c>
      <c r="AX53" s="37">
        <v>11</v>
      </c>
      <c r="AY53" s="37">
        <v>8</v>
      </c>
      <c r="AZ53" s="36">
        <v>7</v>
      </c>
      <c r="BA53" s="41"/>
      <c r="BB53" s="36">
        <v>7</v>
      </c>
      <c r="BC53" s="36">
        <v>1</v>
      </c>
      <c r="BD53" s="37">
        <v>11</v>
      </c>
      <c r="BE53" s="36">
        <v>11</v>
      </c>
      <c r="BF53" s="37">
        <v>11</v>
      </c>
      <c r="BG53" s="36">
        <v>2</v>
      </c>
      <c r="BH53" s="36">
        <v>7</v>
      </c>
      <c r="BI53" s="37">
        <v>7</v>
      </c>
      <c r="BJ53" s="36">
        <v>7</v>
      </c>
      <c r="BK53" s="36">
        <v>7</v>
      </c>
      <c r="BL53" s="36">
        <v>7</v>
      </c>
      <c r="BM53" s="36">
        <v>10</v>
      </c>
      <c r="BN53" s="36">
        <v>7</v>
      </c>
      <c r="BO53" s="36">
        <v>7</v>
      </c>
      <c r="BP53" s="36">
        <v>7</v>
      </c>
      <c r="BQ53" s="36">
        <v>7</v>
      </c>
      <c r="BR53" s="37">
        <v>11</v>
      </c>
      <c r="BS53" s="36">
        <v>7</v>
      </c>
      <c r="BT53" s="36">
        <v>7</v>
      </c>
      <c r="BU53" s="36">
        <v>7</v>
      </c>
      <c r="BV53" s="36">
        <v>7</v>
      </c>
      <c r="BW53" s="36">
        <v>7</v>
      </c>
      <c r="BX53" s="36">
        <v>7</v>
      </c>
      <c r="BY53" s="36">
        <v>7</v>
      </c>
      <c r="BZ53" s="36">
        <v>8</v>
      </c>
      <c r="CA53" s="36">
        <v>8</v>
      </c>
      <c r="CB53" s="36">
        <v>7</v>
      </c>
      <c r="CC53" s="36">
        <v>7</v>
      </c>
      <c r="CD53" s="36">
        <v>7</v>
      </c>
      <c r="CE53" s="36">
        <v>1</v>
      </c>
      <c r="CF53" s="36">
        <v>7</v>
      </c>
      <c r="CG53" s="36">
        <v>6</v>
      </c>
      <c r="CH53" s="36">
        <v>7</v>
      </c>
      <c r="CI53" s="36">
        <v>7</v>
      </c>
      <c r="CJ53" s="36">
        <v>7</v>
      </c>
      <c r="CK53" s="36">
        <v>9</v>
      </c>
      <c r="CL53" s="36">
        <v>7</v>
      </c>
      <c r="CM53" s="37">
        <v>8</v>
      </c>
      <c r="CN53" s="36">
        <v>7</v>
      </c>
      <c r="CO53" s="36">
        <v>5</v>
      </c>
      <c r="CP53" s="36">
        <v>7</v>
      </c>
      <c r="CQ53" s="36">
        <v>7</v>
      </c>
      <c r="CR53" s="36">
        <v>7</v>
      </c>
      <c r="CS53" s="36">
        <v>9</v>
      </c>
      <c r="CT53" s="36">
        <v>9</v>
      </c>
      <c r="CU53" s="36">
        <v>10</v>
      </c>
      <c r="CV53" s="36">
        <v>7</v>
      </c>
    </row>
    <row r="54" spans="1:100" ht="16">
      <c r="A54" s="33" t="s">
        <v>91</v>
      </c>
      <c r="B54" s="9">
        <v>3</v>
      </c>
      <c r="C54" s="36">
        <v>4</v>
      </c>
      <c r="D54" s="36">
        <v>7</v>
      </c>
      <c r="E54" s="36">
        <v>11</v>
      </c>
      <c r="F54" s="36">
        <v>4</v>
      </c>
      <c r="G54" s="36">
        <v>2</v>
      </c>
      <c r="H54" s="36">
        <v>7</v>
      </c>
      <c r="I54" s="36">
        <v>4</v>
      </c>
      <c r="J54" s="36">
        <v>10</v>
      </c>
      <c r="K54" s="36">
        <v>8</v>
      </c>
      <c r="L54" s="36">
        <v>9</v>
      </c>
      <c r="M54" s="36">
        <v>3</v>
      </c>
      <c r="N54" s="37">
        <v>3</v>
      </c>
      <c r="O54" s="36">
        <v>8</v>
      </c>
      <c r="P54" s="36">
        <v>3</v>
      </c>
      <c r="Q54" s="36">
        <v>4</v>
      </c>
      <c r="R54" s="36">
        <v>3</v>
      </c>
      <c r="S54" s="37">
        <v>4</v>
      </c>
      <c r="T54" s="36">
        <v>4</v>
      </c>
      <c r="U54" s="36">
        <v>9</v>
      </c>
      <c r="V54" s="36">
        <v>2</v>
      </c>
      <c r="W54" s="36">
        <v>4</v>
      </c>
      <c r="X54" s="36">
        <v>3</v>
      </c>
      <c r="Y54" s="37">
        <v>4</v>
      </c>
      <c r="Z54" s="36">
        <v>7</v>
      </c>
      <c r="AA54" s="37">
        <v>4</v>
      </c>
      <c r="AB54" s="36">
        <v>4</v>
      </c>
      <c r="AC54" s="36">
        <v>5</v>
      </c>
      <c r="AD54" s="36">
        <v>3</v>
      </c>
      <c r="AE54" s="36">
        <v>6</v>
      </c>
      <c r="AF54" s="36">
        <v>4</v>
      </c>
      <c r="AG54" s="36">
        <v>3</v>
      </c>
      <c r="AH54" s="36">
        <v>0</v>
      </c>
      <c r="AI54" s="36">
        <v>6</v>
      </c>
      <c r="AJ54" s="36">
        <v>4</v>
      </c>
      <c r="AK54" s="36">
        <v>4</v>
      </c>
      <c r="AL54" s="36">
        <v>10</v>
      </c>
      <c r="AM54" s="38">
        <v>3</v>
      </c>
      <c r="AN54" s="36">
        <v>11</v>
      </c>
      <c r="AO54" s="36">
        <v>6</v>
      </c>
      <c r="AP54" s="36">
        <v>1</v>
      </c>
      <c r="AQ54" s="36">
        <v>3</v>
      </c>
      <c r="AR54" s="36">
        <v>11</v>
      </c>
      <c r="AS54" s="36">
        <v>4</v>
      </c>
      <c r="AT54" s="36">
        <v>4</v>
      </c>
      <c r="AU54" s="37">
        <v>10</v>
      </c>
      <c r="AV54" s="37">
        <v>4</v>
      </c>
      <c r="AW54" s="36">
        <v>3</v>
      </c>
      <c r="AX54" s="37">
        <v>10</v>
      </c>
      <c r="AY54" s="37">
        <v>8</v>
      </c>
      <c r="AZ54" s="36">
        <v>5</v>
      </c>
      <c r="BA54" s="36">
        <v>6</v>
      </c>
      <c r="BB54" s="41"/>
      <c r="BC54" s="36">
        <v>7</v>
      </c>
      <c r="BD54" s="37">
        <v>10</v>
      </c>
      <c r="BE54" s="36">
        <v>11</v>
      </c>
      <c r="BF54" s="37">
        <v>10</v>
      </c>
      <c r="BG54" s="36">
        <v>5</v>
      </c>
      <c r="BH54" s="36">
        <v>3</v>
      </c>
      <c r="BI54" s="36">
        <v>4</v>
      </c>
      <c r="BJ54" s="36">
        <v>5</v>
      </c>
      <c r="BK54" s="36">
        <v>5</v>
      </c>
      <c r="BL54" s="36">
        <v>3</v>
      </c>
      <c r="BM54" s="36">
        <v>8</v>
      </c>
      <c r="BN54" s="36">
        <v>3</v>
      </c>
      <c r="BO54" s="36">
        <v>2</v>
      </c>
      <c r="BP54" s="36">
        <v>2</v>
      </c>
      <c r="BQ54" s="36">
        <v>3</v>
      </c>
      <c r="BR54" s="37">
        <v>11</v>
      </c>
      <c r="BS54" s="36">
        <v>4</v>
      </c>
      <c r="BT54" s="36">
        <v>4</v>
      </c>
      <c r="BU54" s="36">
        <v>3</v>
      </c>
      <c r="BV54" s="36">
        <v>4</v>
      </c>
      <c r="BW54" s="36">
        <v>3</v>
      </c>
      <c r="BX54" s="36">
        <v>1</v>
      </c>
      <c r="BY54" s="36">
        <v>1</v>
      </c>
      <c r="BZ54" s="36">
        <v>5</v>
      </c>
      <c r="CA54" s="37">
        <v>4</v>
      </c>
      <c r="CB54" s="36">
        <v>4</v>
      </c>
      <c r="CC54" s="36">
        <v>4</v>
      </c>
      <c r="CD54" s="36">
        <v>4</v>
      </c>
      <c r="CE54" s="36">
        <v>6</v>
      </c>
      <c r="CF54" s="36">
        <v>3</v>
      </c>
      <c r="CG54" s="36">
        <v>5</v>
      </c>
      <c r="CH54" s="36">
        <v>7</v>
      </c>
      <c r="CI54" s="36">
        <v>4</v>
      </c>
      <c r="CJ54" s="36">
        <v>4</v>
      </c>
      <c r="CK54" s="36">
        <v>8</v>
      </c>
      <c r="CL54" s="36">
        <v>7</v>
      </c>
      <c r="CM54" s="37">
        <v>6</v>
      </c>
      <c r="CN54" s="36">
        <v>4</v>
      </c>
      <c r="CO54" s="36">
        <v>4</v>
      </c>
      <c r="CP54" s="37">
        <v>4</v>
      </c>
      <c r="CQ54" s="36">
        <v>3</v>
      </c>
      <c r="CR54" s="36">
        <v>7</v>
      </c>
      <c r="CS54" s="36">
        <v>3</v>
      </c>
      <c r="CT54" s="36">
        <v>8</v>
      </c>
      <c r="CU54" s="36">
        <v>9</v>
      </c>
      <c r="CV54" s="36">
        <v>3</v>
      </c>
    </row>
    <row r="55" spans="1:100" ht="16">
      <c r="A55" s="33" t="s">
        <v>92</v>
      </c>
      <c r="B55" s="9">
        <v>7</v>
      </c>
      <c r="C55" s="36">
        <v>7</v>
      </c>
      <c r="D55" s="36">
        <v>4</v>
      </c>
      <c r="E55" s="36">
        <v>11</v>
      </c>
      <c r="F55" s="36">
        <v>7</v>
      </c>
      <c r="G55" s="36">
        <v>7</v>
      </c>
      <c r="H55" s="36">
        <v>1</v>
      </c>
      <c r="I55" s="36">
        <v>7</v>
      </c>
      <c r="J55" s="36">
        <v>8</v>
      </c>
      <c r="K55" s="36">
        <v>8</v>
      </c>
      <c r="L55" s="36">
        <v>7</v>
      </c>
      <c r="M55" s="36">
        <v>7</v>
      </c>
      <c r="N55" s="36">
        <v>7</v>
      </c>
      <c r="O55" s="36">
        <v>8</v>
      </c>
      <c r="P55" s="36">
        <v>8</v>
      </c>
      <c r="Q55" s="36">
        <v>7</v>
      </c>
      <c r="R55" s="36">
        <v>7</v>
      </c>
      <c r="S55" s="36">
        <v>7</v>
      </c>
      <c r="T55" s="36">
        <v>7</v>
      </c>
      <c r="U55" s="36">
        <v>4</v>
      </c>
      <c r="V55" s="36">
        <v>7</v>
      </c>
      <c r="W55" s="36">
        <v>4</v>
      </c>
      <c r="X55" s="36">
        <v>7</v>
      </c>
      <c r="Y55" s="37">
        <v>7</v>
      </c>
      <c r="Z55" s="36">
        <v>5</v>
      </c>
      <c r="AA55" s="37">
        <v>7</v>
      </c>
      <c r="AB55" s="36">
        <v>7</v>
      </c>
      <c r="AC55" s="36">
        <v>7</v>
      </c>
      <c r="AD55" s="36">
        <v>7</v>
      </c>
      <c r="AE55" s="36">
        <v>1</v>
      </c>
      <c r="AF55" s="36">
        <v>7</v>
      </c>
      <c r="AG55" s="36">
        <v>7</v>
      </c>
      <c r="AH55" s="36">
        <v>7</v>
      </c>
      <c r="AI55" s="36">
        <v>1</v>
      </c>
      <c r="AJ55" s="36">
        <v>7</v>
      </c>
      <c r="AK55" s="36">
        <v>7</v>
      </c>
      <c r="AL55" s="36">
        <v>6</v>
      </c>
      <c r="AM55" s="38">
        <v>7</v>
      </c>
      <c r="AN55" s="36">
        <v>11</v>
      </c>
      <c r="AO55" s="36">
        <v>5</v>
      </c>
      <c r="AP55" s="36">
        <v>8</v>
      </c>
      <c r="AQ55" s="36">
        <v>8</v>
      </c>
      <c r="AR55" s="36">
        <v>11</v>
      </c>
      <c r="AS55" s="36">
        <v>8</v>
      </c>
      <c r="AT55" s="36">
        <v>7</v>
      </c>
      <c r="AU55" s="37">
        <v>11</v>
      </c>
      <c r="AV55" s="36">
        <v>8</v>
      </c>
      <c r="AW55" s="36">
        <v>8</v>
      </c>
      <c r="AX55" s="37">
        <v>11</v>
      </c>
      <c r="AY55" s="37">
        <v>8</v>
      </c>
      <c r="AZ55" s="36">
        <v>7</v>
      </c>
      <c r="BA55" s="36">
        <v>1</v>
      </c>
      <c r="BB55" s="36">
        <v>7</v>
      </c>
      <c r="BC55" s="41"/>
      <c r="BD55" s="37">
        <v>11</v>
      </c>
      <c r="BE55" s="36">
        <v>11</v>
      </c>
      <c r="BF55" s="37">
        <v>11</v>
      </c>
      <c r="BG55" s="36">
        <v>0</v>
      </c>
      <c r="BH55" s="36">
        <v>7</v>
      </c>
      <c r="BI55" s="36">
        <v>7</v>
      </c>
      <c r="BJ55" s="36">
        <v>7</v>
      </c>
      <c r="BK55" s="36">
        <v>5</v>
      </c>
      <c r="BL55" s="36">
        <v>7</v>
      </c>
      <c r="BM55" s="36">
        <v>10</v>
      </c>
      <c r="BN55" s="36">
        <v>7</v>
      </c>
      <c r="BO55" s="36">
        <v>7</v>
      </c>
      <c r="BP55" s="36">
        <v>7</v>
      </c>
      <c r="BQ55" s="36">
        <v>7</v>
      </c>
      <c r="BR55" s="37">
        <v>11</v>
      </c>
      <c r="BS55" s="36">
        <v>7</v>
      </c>
      <c r="BT55" s="36">
        <v>7</v>
      </c>
      <c r="BU55" s="36">
        <v>7</v>
      </c>
      <c r="BV55" s="36">
        <v>8</v>
      </c>
      <c r="BW55" s="36">
        <v>7</v>
      </c>
      <c r="BX55" s="36">
        <v>7</v>
      </c>
      <c r="BY55" s="36">
        <v>7</v>
      </c>
      <c r="BZ55" s="36">
        <v>8</v>
      </c>
      <c r="CA55" s="36">
        <v>8</v>
      </c>
      <c r="CB55" s="36">
        <v>7</v>
      </c>
      <c r="CC55" s="36">
        <v>7</v>
      </c>
      <c r="CD55" s="36">
        <v>7</v>
      </c>
      <c r="CE55" s="36">
        <v>1</v>
      </c>
      <c r="CF55" s="36">
        <v>7</v>
      </c>
      <c r="CG55" s="36">
        <v>3</v>
      </c>
      <c r="CH55" s="36">
        <v>5</v>
      </c>
      <c r="CI55" s="36">
        <v>7</v>
      </c>
      <c r="CJ55" s="36">
        <v>7</v>
      </c>
      <c r="CK55" s="36">
        <v>9</v>
      </c>
      <c r="CL55" s="36">
        <v>6</v>
      </c>
      <c r="CM55" s="37">
        <v>8</v>
      </c>
      <c r="CN55" s="36">
        <v>7</v>
      </c>
      <c r="CO55" s="36">
        <v>3</v>
      </c>
      <c r="CP55" s="36">
        <v>7</v>
      </c>
      <c r="CQ55" s="36">
        <v>7</v>
      </c>
      <c r="CR55" s="36">
        <v>7</v>
      </c>
      <c r="CS55" s="36">
        <v>7</v>
      </c>
      <c r="CT55" s="36">
        <v>9</v>
      </c>
      <c r="CU55" s="36">
        <v>10</v>
      </c>
      <c r="CV55" s="36">
        <v>7</v>
      </c>
    </row>
    <row r="56" spans="1:100" ht="16">
      <c r="A56" s="33" t="s">
        <v>93</v>
      </c>
      <c r="B56" s="9">
        <v>9</v>
      </c>
      <c r="C56" s="36">
        <v>9</v>
      </c>
      <c r="D56" s="36">
        <v>11</v>
      </c>
      <c r="E56" s="36">
        <v>11</v>
      </c>
      <c r="F56" s="37">
        <v>10</v>
      </c>
      <c r="G56" s="37">
        <v>10</v>
      </c>
      <c r="H56" s="36">
        <v>10</v>
      </c>
      <c r="I56" s="37">
        <v>10</v>
      </c>
      <c r="J56" s="36">
        <v>11</v>
      </c>
      <c r="K56" s="36">
        <v>11</v>
      </c>
      <c r="L56" s="36">
        <v>11</v>
      </c>
      <c r="M56" s="37">
        <v>10</v>
      </c>
      <c r="N56" s="37">
        <v>10</v>
      </c>
      <c r="O56" s="36">
        <v>11</v>
      </c>
      <c r="P56" s="37">
        <v>10</v>
      </c>
      <c r="Q56" s="37">
        <v>10</v>
      </c>
      <c r="R56" s="37">
        <v>10</v>
      </c>
      <c r="S56" s="37">
        <v>10</v>
      </c>
      <c r="T56" s="36">
        <v>10</v>
      </c>
      <c r="U56" s="37">
        <v>11</v>
      </c>
      <c r="V56" s="37">
        <v>10</v>
      </c>
      <c r="W56" s="37">
        <v>8</v>
      </c>
      <c r="X56" s="37">
        <v>10</v>
      </c>
      <c r="Y56" s="37">
        <v>10</v>
      </c>
      <c r="Z56" s="36">
        <v>10</v>
      </c>
      <c r="AA56" s="37">
        <v>10</v>
      </c>
      <c r="AB56" s="37">
        <v>10</v>
      </c>
      <c r="AC56" s="37">
        <v>10</v>
      </c>
      <c r="AD56" s="37">
        <v>10</v>
      </c>
      <c r="AE56" s="36">
        <v>10</v>
      </c>
      <c r="AF56" s="37">
        <v>10</v>
      </c>
      <c r="AG56" s="37">
        <v>10</v>
      </c>
      <c r="AH56" s="37">
        <v>10</v>
      </c>
      <c r="AI56" s="36">
        <v>10</v>
      </c>
      <c r="AJ56" s="36">
        <v>8</v>
      </c>
      <c r="AK56" s="37">
        <v>9</v>
      </c>
      <c r="AL56" s="37">
        <v>11</v>
      </c>
      <c r="AM56" s="38">
        <v>9</v>
      </c>
      <c r="AN56" s="36">
        <v>11</v>
      </c>
      <c r="AO56" s="37">
        <v>9</v>
      </c>
      <c r="AP56" s="37">
        <v>10</v>
      </c>
      <c r="AQ56" s="37">
        <v>10</v>
      </c>
      <c r="AR56" s="36">
        <v>11</v>
      </c>
      <c r="AS56" s="37">
        <v>10</v>
      </c>
      <c r="AT56" s="37">
        <v>9</v>
      </c>
      <c r="AU56" s="37">
        <v>11</v>
      </c>
      <c r="AV56" s="37">
        <v>10</v>
      </c>
      <c r="AW56" s="37">
        <v>10</v>
      </c>
      <c r="AX56" s="37">
        <v>11</v>
      </c>
      <c r="AY56" s="37">
        <v>9</v>
      </c>
      <c r="AZ56" s="37">
        <v>10</v>
      </c>
      <c r="BA56" s="36">
        <v>10</v>
      </c>
      <c r="BB56" s="37">
        <v>10</v>
      </c>
      <c r="BC56" s="36">
        <v>10</v>
      </c>
      <c r="BD56" s="41"/>
      <c r="BE56" s="37">
        <v>11</v>
      </c>
      <c r="BF56" s="37">
        <v>11</v>
      </c>
      <c r="BG56" s="36">
        <v>10</v>
      </c>
      <c r="BH56" s="37">
        <v>10</v>
      </c>
      <c r="BI56" s="37">
        <v>10</v>
      </c>
      <c r="BJ56" s="37">
        <v>10</v>
      </c>
      <c r="BK56" s="37">
        <v>9</v>
      </c>
      <c r="BL56" s="37">
        <v>10</v>
      </c>
      <c r="BM56" s="36">
        <v>11</v>
      </c>
      <c r="BN56" s="37">
        <v>10</v>
      </c>
      <c r="BO56" s="37">
        <v>10</v>
      </c>
      <c r="BP56" s="37">
        <v>10</v>
      </c>
      <c r="BQ56" s="37">
        <v>10</v>
      </c>
      <c r="BR56" s="37">
        <v>11</v>
      </c>
      <c r="BS56" s="37">
        <v>9</v>
      </c>
      <c r="BT56" s="37">
        <v>9</v>
      </c>
      <c r="BU56" s="37">
        <v>10</v>
      </c>
      <c r="BV56" s="37">
        <v>10</v>
      </c>
      <c r="BW56" s="37">
        <v>10</v>
      </c>
      <c r="BX56" s="37">
        <v>10</v>
      </c>
      <c r="BY56" s="37">
        <v>10</v>
      </c>
      <c r="BZ56" s="36">
        <v>5</v>
      </c>
      <c r="CA56" s="37">
        <v>10</v>
      </c>
      <c r="CB56" s="37">
        <v>10</v>
      </c>
      <c r="CC56" s="37">
        <v>10</v>
      </c>
      <c r="CD56" s="37">
        <v>9</v>
      </c>
      <c r="CE56" s="36">
        <v>10</v>
      </c>
      <c r="CF56" s="37">
        <v>10</v>
      </c>
      <c r="CG56" s="36">
        <v>7</v>
      </c>
      <c r="CH56" s="36">
        <v>10</v>
      </c>
      <c r="CI56" s="37">
        <v>10</v>
      </c>
      <c r="CJ56" s="37">
        <v>10</v>
      </c>
      <c r="CK56" s="37">
        <v>11</v>
      </c>
      <c r="CL56" s="36">
        <v>11</v>
      </c>
      <c r="CM56" s="37">
        <v>8</v>
      </c>
      <c r="CN56" s="37">
        <v>10</v>
      </c>
      <c r="CO56" s="37">
        <v>9</v>
      </c>
      <c r="CP56" s="37">
        <v>10</v>
      </c>
      <c r="CQ56" s="37">
        <v>9</v>
      </c>
      <c r="CR56" s="36">
        <v>10</v>
      </c>
      <c r="CS56" s="37">
        <v>11</v>
      </c>
      <c r="CT56" s="36">
        <v>11</v>
      </c>
      <c r="CU56" s="36">
        <v>10</v>
      </c>
      <c r="CV56" s="37">
        <v>10</v>
      </c>
    </row>
    <row r="57" spans="1:100" ht="16">
      <c r="A57" s="33" t="s">
        <v>94</v>
      </c>
      <c r="B57" s="9">
        <v>11</v>
      </c>
      <c r="C57" s="36">
        <v>11</v>
      </c>
      <c r="D57" s="36">
        <v>11</v>
      </c>
      <c r="E57" s="36">
        <v>11</v>
      </c>
      <c r="F57" s="37">
        <v>11</v>
      </c>
      <c r="G57" s="36">
        <v>11</v>
      </c>
      <c r="H57" s="36">
        <v>11</v>
      </c>
      <c r="I57" s="36">
        <v>11</v>
      </c>
      <c r="J57" s="36">
        <v>11</v>
      </c>
      <c r="K57" s="36">
        <v>11</v>
      </c>
      <c r="L57" s="36">
        <v>11</v>
      </c>
      <c r="M57" s="36">
        <v>11</v>
      </c>
      <c r="N57" s="37">
        <v>11</v>
      </c>
      <c r="O57" s="36">
        <v>11</v>
      </c>
      <c r="P57" s="36">
        <v>11</v>
      </c>
      <c r="Q57" s="36">
        <v>11</v>
      </c>
      <c r="R57" s="36">
        <v>11</v>
      </c>
      <c r="S57" s="37">
        <v>11</v>
      </c>
      <c r="T57" s="36">
        <v>11</v>
      </c>
      <c r="U57" s="36">
        <v>11</v>
      </c>
      <c r="V57" s="36">
        <v>11</v>
      </c>
      <c r="W57" s="36">
        <v>11</v>
      </c>
      <c r="X57" s="36">
        <v>11</v>
      </c>
      <c r="Y57" s="37">
        <v>11</v>
      </c>
      <c r="Z57" s="36">
        <v>11</v>
      </c>
      <c r="AA57" s="37">
        <v>11</v>
      </c>
      <c r="AB57" s="36">
        <v>11</v>
      </c>
      <c r="AC57" s="37">
        <v>11</v>
      </c>
      <c r="AD57" s="36">
        <v>11</v>
      </c>
      <c r="AE57" s="36">
        <v>11</v>
      </c>
      <c r="AF57" s="36">
        <v>11</v>
      </c>
      <c r="AG57" s="36">
        <v>11</v>
      </c>
      <c r="AH57" s="36">
        <v>8</v>
      </c>
      <c r="AI57" s="36">
        <v>11</v>
      </c>
      <c r="AJ57" s="36">
        <v>11</v>
      </c>
      <c r="AK57" s="36">
        <v>11</v>
      </c>
      <c r="AL57" s="35">
        <v>11</v>
      </c>
      <c r="AM57" s="38">
        <v>11</v>
      </c>
      <c r="AN57" s="36">
        <v>11</v>
      </c>
      <c r="AO57" s="36">
        <v>11</v>
      </c>
      <c r="AP57" s="36">
        <v>11</v>
      </c>
      <c r="AQ57" s="36">
        <v>11</v>
      </c>
      <c r="AR57" s="36">
        <v>11</v>
      </c>
      <c r="AS57" s="37">
        <v>11</v>
      </c>
      <c r="AT57" s="36">
        <v>11</v>
      </c>
      <c r="AU57" s="37">
        <v>11</v>
      </c>
      <c r="AV57" s="36">
        <v>11</v>
      </c>
      <c r="AW57" s="36">
        <v>11</v>
      </c>
      <c r="AX57" s="37">
        <v>11</v>
      </c>
      <c r="AY57" s="37">
        <v>11</v>
      </c>
      <c r="AZ57" s="36">
        <v>11</v>
      </c>
      <c r="BA57" s="36">
        <v>11</v>
      </c>
      <c r="BB57" s="36">
        <v>11</v>
      </c>
      <c r="BC57" s="36">
        <v>11</v>
      </c>
      <c r="BD57" s="37">
        <v>11</v>
      </c>
      <c r="BE57" s="34"/>
      <c r="BF57" s="37">
        <v>11</v>
      </c>
      <c r="BG57" s="36">
        <v>11</v>
      </c>
      <c r="BH57" s="36">
        <v>11</v>
      </c>
      <c r="BI57" s="36">
        <v>11</v>
      </c>
      <c r="BJ57" s="36">
        <v>11</v>
      </c>
      <c r="BK57" s="36">
        <v>11</v>
      </c>
      <c r="BL57" s="37">
        <v>11</v>
      </c>
      <c r="BM57" s="36">
        <v>11</v>
      </c>
      <c r="BN57" s="37">
        <v>11</v>
      </c>
      <c r="BO57" s="36">
        <v>11</v>
      </c>
      <c r="BP57" s="36">
        <v>11</v>
      </c>
      <c r="BQ57" s="36">
        <v>11</v>
      </c>
      <c r="BR57" s="37">
        <v>11</v>
      </c>
      <c r="BS57" s="36">
        <v>11</v>
      </c>
      <c r="BT57" s="36">
        <v>11</v>
      </c>
      <c r="BU57" s="36">
        <v>11</v>
      </c>
      <c r="BV57" s="37">
        <v>11</v>
      </c>
      <c r="BW57" s="36">
        <v>11</v>
      </c>
      <c r="BX57" s="36">
        <v>11</v>
      </c>
      <c r="BY57" s="36">
        <v>11</v>
      </c>
      <c r="BZ57" s="36">
        <v>11</v>
      </c>
      <c r="CA57" s="37">
        <v>11</v>
      </c>
      <c r="CB57" s="36">
        <v>11</v>
      </c>
      <c r="CC57" s="36">
        <v>11</v>
      </c>
      <c r="CD57" s="36">
        <v>11</v>
      </c>
      <c r="CE57" s="36">
        <v>11</v>
      </c>
      <c r="CF57" s="36">
        <v>11</v>
      </c>
      <c r="CG57" s="36">
        <v>11</v>
      </c>
      <c r="CH57" s="36">
        <v>11</v>
      </c>
      <c r="CI57" s="36">
        <v>11</v>
      </c>
      <c r="CJ57" s="36">
        <v>11</v>
      </c>
      <c r="CK57" s="37">
        <v>11</v>
      </c>
      <c r="CL57" s="36">
        <v>11</v>
      </c>
      <c r="CM57" s="37">
        <v>11</v>
      </c>
      <c r="CN57" s="36">
        <v>11</v>
      </c>
      <c r="CO57" s="36">
        <v>11</v>
      </c>
      <c r="CP57" s="37">
        <v>11</v>
      </c>
      <c r="CQ57" s="36">
        <v>11</v>
      </c>
      <c r="CR57" s="36">
        <v>11</v>
      </c>
      <c r="CS57" s="37">
        <v>11</v>
      </c>
      <c r="CT57" s="36">
        <v>11</v>
      </c>
      <c r="CU57" s="36">
        <v>11</v>
      </c>
      <c r="CV57" s="36">
        <v>11</v>
      </c>
    </row>
    <row r="58" spans="1:100" ht="16">
      <c r="A58" s="33" t="s">
        <v>95</v>
      </c>
      <c r="B58" s="9">
        <v>9</v>
      </c>
      <c r="C58" s="36">
        <v>9</v>
      </c>
      <c r="D58" s="36">
        <v>11</v>
      </c>
      <c r="E58" s="36">
        <v>11</v>
      </c>
      <c r="F58" s="36">
        <v>10</v>
      </c>
      <c r="G58" s="36">
        <v>10</v>
      </c>
      <c r="H58" s="36">
        <v>10</v>
      </c>
      <c r="I58" s="36">
        <v>10</v>
      </c>
      <c r="J58" s="36">
        <v>11</v>
      </c>
      <c r="K58" s="36">
        <v>11</v>
      </c>
      <c r="L58" s="36">
        <v>11</v>
      </c>
      <c r="M58" s="36">
        <v>10</v>
      </c>
      <c r="N58" s="36">
        <v>10</v>
      </c>
      <c r="O58" s="36">
        <v>11</v>
      </c>
      <c r="P58" s="36">
        <v>10</v>
      </c>
      <c r="Q58" s="36">
        <v>10</v>
      </c>
      <c r="R58" s="36">
        <v>10</v>
      </c>
      <c r="S58" s="36">
        <v>10</v>
      </c>
      <c r="T58" s="36">
        <v>10</v>
      </c>
      <c r="U58" s="37">
        <v>11</v>
      </c>
      <c r="V58" s="36">
        <v>11</v>
      </c>
      <c r="W58" s="36">
        <v>8</v>
      </c>
      <c r="X58" s="36">
        <v>10</v>
      </c>
      <c r="Y58" s="37">
        <v>10</v>
      </c>
      <c r="Z58" s="36">
        <v>10</v>
      </c>
      <c r="AA58" s="37">
        <v>10</v>
      </c>
      <c r="AB58" s="36">
        <v>10</v>
      </c>
      <c r="AC58" s="36">
        <v>10</v>
      </c>
      <c r="AD58" s="36">
        <v>10</v>
      </c>
      <c r="AE58" s="36">
        <v>10</v>
      </c>
      <c r="AF58" s="36">
        <v>10</v>
      </c>
      <c r="AG58" s="36">
        <v>10</v>
      </c>
      <c r="AH58" s="36">
        <v>10</v>
      </c>
      <c r="AI58" s="36">
        <v>10</v>
      </c>
      <c r="AJ58" s="36">
        <v>10</v>
      </c>
      <c r="AK58" s="36">
        <v>10</v>
      </c>
      <c r="AL58" s="37">
        <v>11</v>
      </c>
      <c r="AM58" s="38">
        <v>10</v>
      </c>
      <c r="AN58" s="36">
        <v>11</v>
      </c>
      <c r="AO58" s="36">
        <v>10</v>
      </c>
      <c r="AP58" s="36">
        <v>10</v>
      </c>
      <c r="AQ58" s="36">
        <v>10</v>
      </c>
      <c r="AR58" s="36">
        <v>11</v>
      </c>
      <c r="AS58" s="36">
        <v>10</v>
      </c>
      <c r="AT58" s="36">
        <v>10</v>
      </c>
      <c r="AU58" s="37">
        <v>11</v>
      </c>
      <c r="AV58" s="36">
        <v>10</v>
      </c>
      <c r="AW58" s="36">
        <v>10</v>
      </c>
      <c r="AX58" s="37">
        <v>11</v>
      </c>
      <c r="AY58" s="37">
        <v>10</v>
      </c>
      <c r="AZ58" s="36">
        <v>10</v>
      </c>
      <c r="BA58" s="36">
        <v>10</v>
      </c>
      <c r="BB58" s="36">
        <v>10</v>
      </c>
      <c r="BC58" s="36">
        <v>10</v>
      </c>
      <c r="BD58" s="37">
        <v>11</v>
      </c>
      <c r="BE58" s="37">
        <v>11</v>
      </c>
      <c r="BF58" s="41"/>
      <c r="BG58" s="36">
        <v>10</v>
      </c>
      <c r="BH58" s="36">
        <v>10</v>
      </c>
      <c r="BI58" s="36">
        <v>10</v>
      </c>
      <c r="BJ58" s="36">
        <v>10</v>
      </c>
      <c r="BK58" s="36">
        <v>10</v>
      </c>
      <c r="BL58" s="37">
        <v>10</v>
      </c>
      <c r="BM58" s="36">
        <v>11</v>
      </c>
      <c r="BN58" s="36">
        <v>10</v>
      </c>
      <c r="BO58" s="36">
        <v>10</v>
      </c>
      <c r="BP58" s="36">
        <v>10</v>
      </c>
      <c r="BQ58" s="36">
        <v>10</v>
      </c>
      <c r="BR58" s="37">
        <v>11</v>
      </c>
      <c r="BS58" s="36">
        <v>10</v>
      </c>
      <c r="BT58" s="36">
        <v>10</v>
      </c>
      <c r="BU58" s="36">
        <v>10</v>
      </c>
      <c r="BV58" s="37">
        <v>10</v>
      </c>
      <c r="BW58" s="36">
        <v>10</v>
      </c>
      <c r="BX58" s="36">
        <v>10</v>
      </c>
      <c r="BY58" s="36">
        <v>10</v>
      </c>
      <c r="BZ58" s="36">
        <v>7</v>
      </c>
      <c r="CA58" s="36">
        <v>10</v>
      </c>
      <c r="CB58" s="36">
        <v>10</v>
      </c>
      <c r="CC58" s="36">
        <v>10</v>
      </c>
      <c r="CD58" s="36">
        <v>10</v>
      </c>
      <c r="CE58" s="36">
        <v>10</v>
      </c>
      <c r="CF58" s="36">
        <v>10</v>
      </c>
      <c r="CG58" s="36">
        <v>7</v>
      </c>
      <c r="CH58" s="36">
        <v>10</v>
      </c>
      <c r="CI58" s="36">
        <v>10</v>
      </c>
      <c r="CJ58" s="36">
        <v>10</v>
      </c>
      <c r="CK58" s="37">
        <v>11</v>
      </c>
      <c r="CL58" s="36">
        <v>11</v>
      </c>
      <c r="CM58" s="37">
        <v>7</v>
      </c>
      <c r="CN58" s="36">
        <v>10</v>
      </c>
      <c r="CO58" s="36">
        <v>9</v>
      </c>
      <c r="CP58" s="36">
        <v>10</v>
      </c>
      <c r="CQ58" s="36">
        <v>10</v>
      </c>
      <c r="CR58" s="36">
        <v>10</v>
      </c>
      <c r="CS58" s="37">
        <v>11</v>
      </c>
      <c r="CT58" s="36">
        <v>11</v>
      </c>
      <c r="CU58" s="36">
        <v>11</v>
      </c>
      <c r="CV58" s="36">
        <v>10</v>
      </c>
    </row>
    <row r="59" spans="1:100" ht="16">
      <c r="A59" s="33" t="s">
        <v>96</v>
      </c>
      <c r="B59" s="9">
        <v>7</v>
      </c>
      <c r="C59" s="36">
        <v>7</v>
      </c>
      <c r="D59" s="36">
        <v>4</v>
      </c>
      <c r="E59" s="36">
        <v>11</v>
      </c>
      <c r="F59" s="36">
        <v>7</v>
      </c>
      <c r="G59" s="36">
        <v>7</v>
      </c>
      <c r="H59" s="36">
        <v>2</v>
      </c>
      <c r="I59" s="36">
        <v>7</v>
      </c>
      <c r="J59" s="36">
        <v>9</v>
      </c>
      <c r="K59" s="36">
        <v>8</v>
      </c>
      <c r="L59" s="36">
        <v>7</v>
      </c>
      <c r="M59" s="36">
        <v>7</v>
      </c>
      <c r="N59" s="36">
        <v>7</v>
      </c>
      <c r="O59" s="36">
        <v>8</v>
      </c>
      <c r="P59" s="36">
        <v>8</v>
      </c>
      <c r="Q59" s="36">
        <v>7</v>
      </c>
      <c r="R59" s="36">
        <v>7</v>
      </c>
      <c r="S59" s="36">
        <v>7</v>
      </c>
      <c r="T59" s="36">
        <v>7</v>
      </c>
      <c r="U59" s="36">
        <v>5</v>
      </c>
      <c r="V59" s="36">
        <v>7</v>
      </c>
      <c r="W59" s="36">
        <v>3</v>
      </c>
      <c r="X59" s="36">
        <v>7</v>
      </c>
      <c r="Y59" s="37">
        <v>7</v>
      </c>
      <c r="Z59" s="36">
        <v>6</v>
      </c>
      <c r="AA59" s="37">
        <v>7</v>
      </c>
      <c r="AB59" s="36">
        <v>7</v>
      </c>
      <c r="AC59" s="36">
        <v>7</v>
      </c>
      <c r="AD59" s="36">
        <v>6</v>
      </c>
      <c r="AE59" s="36">
        <v>3</v>
      </c>
      <c r="AF59" s="36">
        <v>7</v>
      </c>
      <c r="AG59" s="36">
        <v>7</v>
      </c>
      <c r="AH59" s="36">
        <v>7</v>
      </c>
      <c r="AI59" s="36">
        <v>3</v>
      </c>
      <c r="AJ59" s="36">
        <v>7</v>
      </c>
      <c r="AK59" s="36">
        <v>7</v>
      </c>
      <c r="AL59" s="36">
        <v>7</v>
      </c>
      <c r="AM59" s="38">
        <v>7</v>
      </c>
      <c r="AN59" s="36">
        <v>11</v>
      </c>
      <c r="AO59" s="36">
        <v>5</v>
      </c>
      <c r="AP59" s="36">
        <v>8</v>
      </c>
      <c r="AQ59" s="36">
        <v>8</v>
      </c>
      <c r="AR59" s="36">
        <v>11</v>
      </c>
      <c r="AS59" s="36">
        <v>8</v>
      </c>
      <c r="AT59" s="36">
        <v>7</v>
      </c>
      <c r="AU59" s="37">
        <v>11</v>
      </c>
      <c r="AV59" s="36">
        <v>8</v>
      </c>
      <c r="AW59" s="36">
        <v>8</v>
      </c>
      <c r="AX59" s="37">
        <v>11</v>
      </c>
      <c r="AY59" s="37">
        <v>8</v>
      </c>
      <c r="AZ59" s="36">
        <v>7</v>
      </c>
      <c r="BA59" s="36">
        <v>3</v>
      </c>
      <c r="BB59" s="36">
        <v>7</v>
      </c>
      <c r="BC59" s="36">
        <v>0</v>
      </c>
      <c r="BD59" s="37">
        <v>11</v>
      </c>
      <c r="BE59" s="36">
        <v>11</v>
      </c>
      <c r="BF59" s="37">
        <v>11</v>
      </c>
      <c r="BG59" s="41"/>
      <c r="BH59" s="36">
        <v>7</v>
      </c>
      <c r="BI59" s="37">
        <v>7</v>
      </c>
      <c r="BJ59" s="36">
        <v>7</v>
      </c>
      <c r="BK59" s="36">
        <v>4</v>
      </c>
      <c r="BL59" s="36">
        <v>7</v>
      </c>
      <c r="BM59" s="36">
        <v>10</v>
      </c>
      <c r="BN59" s="36">
        <v>7</v>
      </c>
      <c r="BO59" s="36">
        <v>7</v>
      </c>
      <c r="BP59" s="36">
        <v>7</v>
      </c>
      <c r="BQ59" s="36">
        <v>7</v>
      </c>
      <c r="BR59" s="37">
        <v>11</v>
      </c>
      <c r="BS59" s="36">
        <v>7</v>
      </c>
      <c r="BT59" s="36">
        <v>7</v>
      </c>
      <c r="BU59" s="36">
        <v>7</v>
      </c>
      <c r="BV59" s="36">
        <v>8</v>
      </c>
      <c r="BW59" s="36">
        <v>7</v>
      </c>
      <c r="BX59" s="36">
        <v>7</v>
      </c>
      <c r="BY59" s="36">
        <v>7</v>
      </c>
      <c r="BZ59" s="36">
        <v>8</v>
      </c>
      <c r="CA59" s="36">
        <v>8</v>
      </c>
      <c r="CB59" s="36">
        <v>7</v>
      </c>
      <c r="CC59" s="36">
        <v>7</v>
      </c>
      <c r="CD59" s="36">
        <v>7</v>
      </c>
      <c r="CE59" s="36">
        <v>2</v>
      </c>
      <c r="CF59" s="36">
        <v>7</v>
      </c>
      <c r="CG59" s="36">
        <v>2</v>
      </c>
      <c r="CH59" s="36">
        <v>7</v>
      </c>
      <c r="CI59" s="36">
        <v>7</v>
      </c>
      <c r="CJ59" s="36">
        <v>7</v>
      </c>
      <c r="CK59" s="36">
        <v>9</v>
      </c>
      <c r="CL59" s="36">
        <v>7</v>
      </c>
      <c r="CM59" s="37">
        <v>8</v>
      </c>
      <c r="CN59" s="36">
        <v>7</v>
      </c>
      <c r="CO59" s="36">
        <v>2</v>
      </c>
      <c r="CP59" s="36">
        <v>7</v>
      </c>
      <c r="CQ59" s="36">
        <v>7</v>
      </c>
      <c r="CR59" s="36">
        <v>7</v>
      </c>
      <c r="CS59" s="36">
        <v>8</v>
      </c>
      <c r="CT59" s="36">
        <v>9</v>
      </c>
      <c r="CU59" s="36">
        <v>10</v>
      </c>
      <c r="CV59" s="36">
        <v>7</v>
      </c>
    </row>
    <row r="60" spans="1:100" ht="16">
      <c r="A60" s="33" t="s">
        <v>97</v>
      </c>
      <c r="B60" s="36">
        <v>2</v>
      </c>
      <c r="C60" s="36">
        <v>2</v>
      </c>
      <c r="D60" s="36">
        <v>6</v>
      </c>
      <c r="E60" s="36">
        <v>11</v>
      </c>
      <c r="F60" s="36">
        <v>4</v>
      </c>
      <c r="G60" s="36">
        <v>3</v>
      </c>
      <c r="H60" s="36">
        <v>6</v>
      </c>
      <c r="I60" s="36">
        <v>0</v>
      </c>
      <c r="J60" s="36">
        <v>9</v>
      </c>
      <c r="K60" s="36">
        <v>6</v>
      </c>
      <c r="L60" s="36">
        <v>8</v>
      </c>
      <c r="M60" s="36">
        <v>2</v>
      </c>
      <c r="N60" s="36">
        <v>3</v>
      </c>
      <c r="O60" s="36">
        <v>8</v>
      </c>
      <c r="P60" s="36">
        <v>4</v>
      </c>
      <c r="Q60" s="36">
        <v>2</v>
      </c>
      <c r="R60" s="36">
        <v>3</v>
      </c>
      <c r="S60" s="36">
        <v>3</v>
      </c>
      <c r="T60" s="36">
        <v>2</v>
      </c>
      <c r="U60" s="36">
        <v>9</v>
      </c>
      <c r="V60" s="36">
        <v>4</v>
      </c>
      <c r="W60" s="36">
        <v>4</v>
      </c>
      <c r="X60" s="36">
        <v>2</v>
      </c>
      <c r="Y60" s="37">
        <v>3</v>
      </c>
      <c r="Z60" s="36">
        <v>7</v>
      </c>
      <c r="AA60" s="37">
        <v>3</v>
      </c>
      <c r="AB60" s="36">
        <v>2</v>
      </c>
      <c r="AC60" s="36">
        <v>4</v>
      </c>
      <c r="AD60" s="36">
        <v>1</v>
      </c>
      <c r="AE60" s="36">
        <v>5</v>
      </c>
      <c r="AF60" s="36">
        <v>2</v>
      </c>
      <c r="AG60" s="36">
        <v>3</v>
      </c>
      <c r="AH60" s="36">
        <v>3</v>
      </c>
      <c r="AI60" s="36">
        <v>6</v>
      </c>
      <c r="AJ60" s="36">
        <v>4</v>
      </c>
      <c r="AK60" s="36">
        <v>0</v>
      </c>
      <c r="AL60" s="36">
        <v>9</v>
      </c>
      <c r="AM60" s="38">
        <v>2</v>
      </c>
      <c r="AN60" s="36">
        <v>11</v>
      </c>
      <c r="AO60" s="36">
        <v>4</v>
      </c>
      <c r="AP60" s="36">
        <v>4</v>
      </c>
      <c r="AQ60" s="36">
        <v>3</v>
      </c>
      <c r="AR60" s="36">
        <v>11</v>
      </c>
      <c r="AS60" s="36">
        <v>4</v>
      </c>
      <c r="AT60" s="36">
        <v>2</v>
      </c>
      <c r="AU60" s="37">
        <v>10</v>
      </c>
      <c r="AV60" s="36">
        <v>5</v>
      </c>
      <c r="AW60" s="36">
        <v>3</v>
      </c>
      <c r="AX60" s="37">
        <v>10</v>
      </c>
      <c r="AY60" s="37">
        <v>7</v>
      </c>
      <c r="AZ60" s="36">
        <v>3</v>
      </c>
      <c r="BA60" s="36">
        <v>5</v>
      </c>
      <c r="BB60" s="36">
        <v>3</v>
      </c>
      <c r="BC60" s="36">
        <v>5</v>
      </c>
      <c r="BD60" s="37">
        <v>10</v>
      </c>
      <c r="BE60" s="36">
        <v>11</v>
      </c>
      <c r="BF60" s="37">
        <v>10</v>
      </c>
      <c r="BG60" s="36">
        <v>5</v>
      </c>
      <c r="BH60" s="41"/>
      <c r="BI60" s="36">
        <v>3</v>
      </c>
      <c r="BJ60" s="36">
        <v>2</v>
      </c>
      <c r="BK60" s="36">
        <v>3</v>
      </c>
      <c r="BL60" s="36">
        <v>3</v>
      </c>
      <c r="BM60" s="36">
        <v>8</v>
      </c>
      <c r="BN60" s="36">
        <v>3</v>
      </c>
      <c r="BO60" s="36">
        <v>3</v>
      </c>
      <c r="BP60" s="36">
        <v>3</v>
      </c>
      <c r="BQ60" s="36">
        <v>3</v>
      </c>
      <c r="BR60" s="37">
        <v>11</v>
      </c>
      <c r="BS60" s="36">
        <v>2</v>
      </c>
      <c r="BT60" s="36">
        <v>2</v>
      </c>
      <c r="BU60" s="36">
        <v>3</v>
      </c>
      <c r="BV60" s="36">
        <v>6</v>
      </c>
      <c r="BW60" s="36">
        <v>2</v>
      </c>
      <c r="BX60" s="36">
        <v>3</v>
      </c>
      <c r="BY60" s="36">
        <v>3</v>
      </c>
      <c r="BZ60" s="36">
        <v>5</v>
      </c>
      <c r="CA60" s="37">
        <v>3</v>
      </c>
      <c r="CB60" s="36">
        <v>2</v>
      </c>
      <c r="CC60" s="36">
        <v>2</v>
      </c>
      <c r="CD60" s="36">
        <v>2</v>
      </c>
      <c r="CE60" s="36">
        <v>5</v>
      </c>
      <c r="CF60" s="36">
        <v>0</v>
      </c>
      <c r="CG60" s="36">
        <v>4</v>
      </c>
      <c r="CH60" s="36">
        <v>7</v>
      </c>
      <c r="CI60" s="36">
        <v>2</v>
      </c>
      <c r="CJ60" s="36">
        <v>3</v>
      </c>
      <c r="CK60" s="36">
        <v>8</v>
      </c>
      <c r="CL60" s="36">
        <v>7</v>
      </c>
      <c r="CM60" s="37">
        <v>6</v>
      </c>
      <c r="CN60" s="36">
        <v>2</v>
      </c>
      <c r="CO60" s="36">
        <v>4</v>
      </c>
      <c r="CP60" s="36">
        <v>2</v>
      </c>
      <c r="CQ60" s="36">
        <v>3</v>
      </c>
      <c r="CR60" s="36">
        <v>5</v>
      </c>
      <c r="CS60" s="36">
        <v>6</v>
      </c>
      <c r="CT60" s="36">
        <v>8</v>
      </c>
      <c r="CU60" s="36">
        <v>9</v>
      </c>
      <c r="CV60" s="36">
        <v>2</v>
      </c>
    </row>
    <row r="61" spans="1:100" ht="16">
      <c r="A61" s="33" t="s">
        <v>98</v>
      </c>
      <c r="B61" s="36">
        <v>5</v>
      </c>
      <c r="C61" s="36">
        <v>5</v>
      </c>
      <c r="D61" s="36">
        <v>7</v>
      </c>
      <c r="E61" s="36">
        <v>11</v>
      </c>
      <c r="F61" s="36">
        <v>5</v>
      </c>
      <c r="G61" s="36">
        <v>5</v>
      </c>
      <c r="H61" s="36">
        <v>7</v>
      </c>
      <c r="I61" s="36">
        <v>5</v>
      </c>
      <c r="J61" s="36">
        <v>10</v>
      </c>
      <c r="K61" s="36">
        <v>9</v>
      </c>
      <c r="L61" s="36">
        <v>8</v>
      </c>
      <c r="M61" s="36">
        <v>5</v>
      </c>
      <c r="N61" s="37">
        <v>5</v>
      </c>
      <c r="O61" s="36">
        <v>8</v>
      </c>
      <c r="P61" s="36">
        <v>6</v>
      </c>
      <c r="Q61" s="36">
        <v>5</v>
      </c>
      <c r="R61" s="36">
        <v>5</v>
      </c>
      <c r="S61" s="37">
        <v>5</v>
      </c>
      <c r="T61" s="36">
        <v>5</v>
      </c>
      <c r="U61" s="37">
        <v>9</v>
      </c>
      <c r="V61" s="36">
        <v>5</v>
      </c>
      <c r="W61" s="36">
        <v>5</v>
      </c>
      <c r="X61" s="36">
        <v>5</v>
      </c>
      <c r="Y61" s="37">
        <v>5</v>
      </c>
      <c r="Z61" s="36">
        <v>7</v>
      </c>
      <c r="AA61" s="37">
        <v>5</v>
      </c>
      <c r="AB61" s="36">
        <v>2</v>
      </c>
      <c r="AC61" s="36">
        <v>6</v>
      </c>
      <c r="AD61" s="36">
        <v>5</v>
      </c>
      <c r="AE61" s="36">
        <v>6</v>
      </c>
      <c r="AF61" s="36">
        <v>5</v>
      </c>
      <c r="AG61" s="36">
        <v>5</v>
      </c>
      <c r="AH61" s="36">
        <v>5</v>
      </c>
      <c r="AI61" s="36">
        <v>7</v>
      </c>
      <c r="AJ61" s="36">
        <v>5</v>
      </c>
      <c r="AK61" s="36">
        <v>5</v>
      </c>
      <c r="AL61" s="36">
        <v>9</v>
      </c>
      <c r="AM61" s="38">
        <v>5</v>
      </c>
      <c r="AN61" s="36">
        <v>11</v>
      </c>
      <c r="AO61" s="36">
        <v>5</v>
      </c>
      <c r="AP61" s="36">
        <v>6</v>
      </c>
      <c r="AQ61" s="36">
        <v>5</v>
      </c>
      <c r="AR61" s="36">
        <v>11</v>
      </c>
      <c r="AS61" s="37">
        <v>6</v>
      </c>
      <c r="AT61" s="36">
        <v>4</v>
      </c>
      <c r="AU61" s="37">
        <v>10</v>
      </c>
      <c r="AV61" s="36">
        <v>7</v>
      </c>
      <c r="AW61" s="36">
        <v>6</v>
      </c>
      <c r="AX61" s="37">
        <v>10</v>
      </c>
      <c r="AY61" s="37">
        <v>8</v>
      </c>
      <c r="AZ61" s="36">
        <v>5</v>
      </c>
      <c r="BA61" s="36">
        <v>7</v>
      </c>
      <c r="BB61" s="36">
        <v>6</v>
      </c>
      <c r="BC61" s="36">
        <v>6</v>
      </c>
      <c r="BD61" s="37">
        <v>10</v>
      </c>
      <c r="BE61" s="36">
        <v>11</v>
      </c>
      <c r="BF61" s="37">
        <v>10</v>
      </c>
      <c r="BG61" s="36">
        <v>7</v>
      </c>
      <c r="BH61" s="36">
        <v>5</v>
      </c>
      <c r="BI61" s="41"/>
      <c r="BJ61" s="36">
        <v>5</v>
      </c>
      <c r="BK61" s="36">
        <v>5</v>
      </c>
      <c r="BL61" s="37">
        <v>5</v>
      </c>
      <c r="BM61" s="36">
        <v>9</v>
      </c>
      <c r="BN61" s="37">
        <v>5</v>
      </c>
      <c r="BO61" s="36">
        <v>5</v>
      </c>
      <c r="BP61" s="36">
        <v>5</v>
      </c>
      <c r="BQ61" s="36">
        <v>5</v>
      </c>
      <c r="BR61" s="37">
        <v>11</v>
      </c>
      <c r="BS61" s="36">
        <v>1</v>
      </c>
      <c r="BT61" s="36">
        <v>5</v>
      </c>
      <c r="BU61" s="36">
        <v>5</v>
      </c>
      <c r="BV61" s="36">
        <v>6</v>
      </c>
      <c r="BW61" s="36">
        <v>5</v>
      </c>
      <c r="BX61" s="36">
        <v>5</v>
      </c>
      <c r="BY61" s="36">
        <v>5</v>
      </c>
      <c r="BZ61" s="36">
        <v>5</v>
      </c>
      <c r="CA61" s="37">
        <v>6</v>
      </c>
      <c r="CB61" s="36">
        <v>5</v>
      </c>
      <c r="CC61" s="36">
        <v>5</v>
      </c>
      <c r="CD61" s="36">
        <v>1</v>
      </c>
      <c r="CE61" s="36">
        <v>7</v>
      </c>
      <c r="CF61" s="36">
        <v>5</v>
      </c>
      <c r="CG61" s="36">
        <v>5</v>
      </c>
      <c r="CH61" s="36">
        <v>7</v>
      </c>
      <c r="CI61" s="36">
        <v>1</v>
      </c>
      <c r="CJ61" s="36">
        <v>1</v>
      </c>
      <c r="CK61" s="37">
        <v>8</v>
      </c>
      <c r="CL61" s="36">
        <v>8</v>
      </c>
      <c r="CM61" s="37">
        <v>6</v>
      </c>
      <c r="CN61" s="36">
        <v>5</v>
      </c>
      <c r="CO61" s="36">
        <v>4</v>
      </c>
      <c r="CP61" s="37">
        <v>5</v>
      </c>
      <c r="CQ61" s="36">
        <v>5</v>
      </c>
      <c r="CR61" s="36">
        <v>8</v>
      </c>
      <c r="CS61" s="37">
        <v>6</v>
      </c>
      <c r="CT61" s="36">
        <v>9</v>
      </c>
      <c r="CU61" s="36">
        <v>10</v>
      </c>
      <c r="CV61" s="36">
        <v>5</v>
      </c>
    </row>
    <row r="62" spans="1:100" ht="16">
      <c r="A62" s="33" t="s">
        <v>99</v>
      </c>
      <c r="B62" s="36">
        <v>2</v>
      </c>
      <c r="C62" s="36">
        <v>2</v>
      </c>
      <c r="D62" s="36">
        <v>6</v>
      </c>
      <c r="E62" s="36">
        <v>11</v>
      </c>
      <c r="F62" s="36">
        <v>4</v>
      </c>
      <c r="G62" s="36">
        <v>3</v>
      </c>
      <c r="H62" s="36">
        <v>6</v>
      </c>
      <c r="I62" s="36">
        <v>3</v>
      </c>
      <c r="J62" s="36">
        <v>9</v>
      </c>
      <c r="K62" s="36">
        <v>6</v>
      </c>
      <c r="L62" s="36">
        <v>8</v>
      </c>
      <c r="M62" s="36">
        <v>2</v>
      </c>
      <c r="N62" s="36">
        <v>3</v>
      </c>
      <c r="O62" s="36">
        <v>8</v>
      </c>
      <c r="P62" s="36">
        <v>4</v>
      </c>
      <c r="Q62" s="36">
        <v>2</v>
      </c>
      <c r="R62" s="36">
        <v>4</v>
      </c>
      <c r="S62" s="36">
        <v>3</v>
      </c>
      <c r="T62" s="36">
        <v>2</v>
      </c>
      <c r="U62" s="36">
        <v>9</v>
      </c>
      <c r="V62" s="36">
        <v>4</v>
      </c>
      <c r="W62" s="36">
        <v>4</v>
      </c>
      <c r="X62" s="36">
        <v>2</v>
      </c>
      <c r="Y62" s="37">
        <v>3</v>
      </c>
      <c r="Z62" s="36">
        <v>7</v>
      </c>
      <c r="AA62" s="37">
        <v>3</v>
      </c>
      <c r="AB62" s="36">
        <v>2</v>
      </c>
      <c r="AC62" s="36">
        <v>5</v>
      </c>
      <c r="AD62" s="36">
        <v>3</v>
      </c>
      <c r="AE62" s="36">
        <v>6</v>
      </c>
      <c r="AF62" s="36">
        <v>2</v>
      </c>
      <c r="AG62" s="36">
        <v>3</v>
      </c>
      <c r="AH62" s="36">
        <v>3</v>
      </c>
      <c r="AI62" s="36">
        <v>6</v>
      </c>
      <c r="AJ62" s="36">
        <v>4</v>
      </c>
      <c r="AK62" s="36">
        <v>2</v>
      </c>
      <c r="AL62" s="36">
        <v>9</v>
      </c>
      <c r="AM62" s="38">
        <v>2</v>
      </c>
      <c r="AN62" s="36">
        <v>11</v>
      </c>
      <c r="AO62" s="36">
        <v>4</v>
      </c>
      <c r="AP62" s="36">
        <v>4</v>
      </c>
      <c r="AQ62" s="36">
        <v>3</v>
      </c>
      <c r="AR62" s="36">
        <v>11</v>
      </c>
      <c r="AS62" s="36">
        <v>4</v>
      </c>
      <c r="AT62" s="36">
        <v>2</v>
      </c>
      <c r="AU62" s="37">
        <v>10</v>
      </c>
      <c r="AV62" s="36">
        <v>5</v>
      </c>
      <c r="AW62" s="36">
        <v>3</v>
      </c>
      <c r="AX62" s="37">
        <v>10</v>
      </c>
      <c r="AY62" s="37">
        <v>7</v>
      </c>
      <c r="AZ62" s="36">
        <v>3</v>
      </c>
      <c r="BA62" s="36">
        <v>5</v>
      </c>
      <c r="BB62" s="36">
        <v>3</v>
      </c>
      <c r="BC62" s="36">
        <v>5</v>
      </c>
      <c r="BD62" s="37">
        <v>10</v>
      </c>
      <c r="BE62" s="36">
        <v>11</v>
      </c>
      <c r="BF62" s="37">
        <v>10</v>
      </c>
      <c r="BG62" s="36">
        <v>5</v>
      </c>
      <c r="BH62" s="36">
        <v>3</v>
      </c>
      <c r="BI62" s="36">
        <v>3</v>
      </c>
      <c r="BJ62" s="41"/>
      <c r="BK62" s="36">
        <v>3</v>
      </c>
      <c r="BL62" s="36">
        <v>3</v>
      </c>
      <c r="BM62" s="36">
        <v>8</v>
      </c>
      <c r="BN62" s="36">
        <v>3</v>
      </c>
      <c r="BO62" s="36">
        <v>3</v>
      </c>
      <c r="BP62" s="36">
        <v>3</v>
      </c>
      <c r="BQ62" s="36">
        <v>3</v>
      </c>
      <c r="BR62" s="37">
        <v>11</v>
      </c>
      <c r="BS62" s="36">
        <v>2</v>
      </c>
      <c r="BT62" s="36">
        <v>2</v>
      </c>
      <c r="BU62" s="36">
        <v>3</v>
      </c>
      <c r="BV62" s="36">
        <v>6</v>
      </c>
      <c r="BW62" s="36">
        <v>2</v>
      </c>
      <c r="BX62" s="36">
        <v>3</v>
      </c>
      <c r="BY62" s="36">
        <v>3</v>
      </c>
      <c r="BZ62" s="36">
        <v>5</v>
      </c>
      <c r="CA62" s="37">
        <v>3</v>
      </c>
      <c r="CB62" s="36">
        <v>2</v>
      </c>
      <c r="CC62" s="36">
        <v>3</v>
      </c>
      <c r="CD62" s="36">
        <v>2</v>
      </c>
      <c r="CE62" s="36">
        <v>5</v>
      </c>
      <c r="CF62" s="36">
        <v>3</v>
      </c>
      <c r="CG62" s="36">
        <v>4</v>
      </c>
      <c r="CH62" s="36">
        <v>7</v>
      </c>
      <c r="CI62" s="36">
        <v>2</v>
      </c>
      <c r="CJ62" s="36">
        <v>3</v>
      </c>
      <c r="CK62" s="36">
        <v>8</v>
      </c>
      <c r="CL62" s="36">
        <v>7</v>
      </c>
      <c r="CM62" s="37">
        <v>6</v>
      </c>
      <c r="CN62" s="36">
        <v>2</v>
      </c>
      <c r="CO62" s="36">
        <v>4</v>
      </c>
      <c r="CP62" s="36">
        <v>2</v>
      </c>
      <c r="CQ62" s="36">
        <v>3</v>
      </c>
      <c r="CR62" s="36">
        <v>5</v>
      </c>
      <c r="CS62" s="37">
        <v>6</v>
      </c>
      <c r="CT62" s="36">
        <v>8</v>
      </c>
      <c r="CU62" s="36">
        <v>9</v>
      </c>
      <c r="CV62" s="36">
        <v>2</v>
      </c>
    </row>
    <row r="63" spans="1:100" ht="16">
      <c r="A63" s="33" t="s">
        <v>100</v>
      </c>
      <c r="B63" s="9">
        <v>4</v>
      </c>
      <c r="C63" s="36">
        <v>4</v>
      </c>
      <c r="D63" s="36">
        <v>6</v>
      </c>
      <c r="E63" s="36">
        <v>11</v>
      </c>
      <c r="F63" s="36">
        <v>5</v>
      </c>
      <c r="G63" s="36">
        <v>5</v>
      </c>
      <c r="H63" s="36">
        <v>5</v>
      </c>
      <c r="I63" s="36">
        <v>5</v>
      </c>
      <c r="J63" s="36">
        <v>10</v>
      </c>
      <c r="K63" s="36">
        <v>8</v>
      </c>
      <c r="L63" s="36">
        <v>8</v>
      </c>
      <c r="M63" s="36">
        <v>4</v>
      </c>
      <c r="N63" s="36">
        <v>4</v>
      </c>
      <c r="O63" s="36">
        <v>8</v>
      </c>
      <c r="P63" s="36">
        <v>6</v>
      </c>
      <c r="Q63" s="36">
        <v>4</v>
      </c>
      <c r="R63" s="36">
        <v>5</v>
      </c>
      <c r="S63" s="37">
        <v>4</v>
      </c>
      <c r="T63" s="36">
        <v>4</v>
      </c>
      <c r="U63" s="36">
        <v>9</v>
      </c>
      <c r="V63" s="36">
        <v>5</v>
      </c>
      <c r="W63" s="36">
        <v>0</v>
      </c>
      <c r="X63" s="36">
        <v>4</v>
      </c>
      <c r="Y63" s="37">
        <v>1</v>
      </c>
      <c r="Z63" s="36">
        <v>7</v>
      </c>
      <c r="AA63" s="37">
        <v>4</v>
      </c>
      <c r="AB63" s="36">
        <v>3</v>
      </c>
      <c r="AC63" s="36">
        <v>6</v>
      </c>
      <c r="AD63" s="36">
        <v>4</v>
      </c>
      <c r="AE63" s="36">
        <v>5</v>
      </c>
      <c r="AF63" s="36">
        <v>3</v>
      </c>
      <c r="AG63" s="36">
        <v>4</v>
      </c>
      <c r="AH63" s="36">
        <v>5</v>
      </c>
      <c r="AI63" s="36">
        <v>6</v>
      </c>
      <c r="AJ63" s="36">
        <v>2</v>
      </c>
      <c r="AK63" s="36">
        <v>4</v>
      </c>
      <c r="AL63" s="36">
        <v>9</v>
      </c>
      <c r="AM63" s="38">
        <v>4</v>
      </c>
      <c r="AN63" s="36">
        <v>11</v>
      </c>
      <c r="AO63" s="36">
        <v>2</v>
      </c>
      <c r="AP63" s="36">
        <v>6</v>
      </c>
      <c r="AQ63" s="36">
        <v>5</v>
      </c>
      <c r="AR63" s="36">
        <v>11</v>
      </c>
      <c r="AS63" s="36">
        <v>5</v>
      </c>
      <c r="AT63" s="36">
        <v>4</v>
      </c>
      <c r="AU63" s="37">
        <v>10</v>
      </c>
      <c r="AV63" s="37">
        <v>6</v>
      </c>
      <c r="AW63" s="36">
        <v>5</v>
      </c>
      <c r="AX63" s="37">
        <v>10</v>
      </c>
      <c r="AY63" s="37">
        <v>6</v>
      </c>
      <c r="AZ63" s="36">
        <v>4</v>
      </c>
      <c r="BA63" s="36">
        <v>6</v>
      </c>
      <c r="BB63" s="36">
        <v>5</v>
      </c>
      <c r="BC63" s="36">
        <v>4</v>
      </c>
      <c r="BD63" s="37">
        <v>10</v>
      </c>
      <c r="BE63" s="36">
        <v>11</v>
      </c>
      <c r="BF63" s="37">
        <v>10</v>
      </c>
      <c r="BG63" s="36">
        <v>4</v>
      </c>
      <c r="BH63" s="36">
        <v>4</v>
      </c>
      <c r="BI63" s="36">
        <v>4</v>
      </c>
      <c r="BJ63" s="36">
        <v>4</v>
      </c>
      <c r="BK63" s="41"/>
      <c r="BL63" s="37">
        <v>4</v>
      </c>
      <c r="BM63" s="36">
        <v>9</v>
      </c>
      <c r="BN63" s="37">
        <v>4</v>
      </c>
      <c r="BO63" s="36">
        <v>5</v>
      </c>
      <c r="BP63" s="36">
        <v>4</v>
      </c>
      <c r="BQ63" s="36">
        <v>4</v>
      </c>
      <c r="BR63" s="37">
        <v>11</v>
      </c>
      <c r="BS63" s="36">
        <v>4</v>
      </c>
      <c r="BT63" s="36">
        <v>4</v>
      </c>
      <c r="BU63" s="36">
        <v>4</v>
      </c>
      <c r="BV63" s="36">
        <v>7</v>
      </c>
      <c r="BW63" s="36">
        <v>4</v>
      </c>
      <c r="BX63" s="36">
        <v>5</v>
      </c>
      <c r="BY63" s="36">
        <v>5</v>
      </c>
      <c r="BZ63" s="36">
        <v>3</v>
      </c>
      <c r="CA63" s="37">
        <v>5</v>
      </c>
      <c r="CB63" s="36">
        <v>4</v>
      </c>
      <c r="CC63" s="36">
        <v>4</v>
      </c>
      <c r="CD63" s="36">
        <v>4</v>
      </c>
      <c r="CE63" s="36">
        <v>5</v>
      </c>
      <c r="CF63" s="36">
        <v>4</v>
      </c>
      <c r="CG63" s="36">
        <v>2</v>
      </c>
      <c r="CH63" s="36">
        <v>7</v>
      </c>
      <c r="CI63" s="36">
        <v>4</v>
      </c>
      <c r="CJ63" s="36">
        <v>2</v>
      </c>
      <c r="CK63" s="36">
        <v>9</v>
      </c>
      <c r="CL63" s="36">
        <v>7</v>
      </c>
      <c r="CM63" s="37">
        <v>5</v>
      </c>
      <c r="CN63" s="36">
        <v>4</v>
      </c>
      <c r="CO63" s="36">
        <v>1</v>
      </c>
      <c r="CP63" s="37">
        <v>4</v>
      </c>
      <c r="CQ63" s="36">
        <v>5</v>
      </c>
      <c r="CR63" s="36">
        <v>7</v>
      </c>
      <c r="CS63" s="36">
        <v>7</v>
      </c>
      <c r="CT63" s="36">
        <v>9</v>
      </c>
      <c r="CU63" s="36">
        <v>9</v>
      </c>
      <c r="CV63" s="36">
        <v>4</v>
      </c>
    </row>
    <row r="64" spans="1:100" ht="16">
      <c r="A64" s="33" t="s">
        <v>101</v>
      </c>
      <c r="B64" s="9">
        <v>3</v>
      </c>
      <c r="C64" s="36">
        <v>0</v>
      </c>
      <c r="D64" s="36">
        <v>7</v>
      </c>
      <c r="E64" s="36">
        <v>11</v>
      </c>
      <c r="F64" s="36">
        <v>4</v>
      </c>
      <c r="G64" s="36">
        <v>3</v>
      </c>
      <c r="H64" s="36">
        <v>6</v>
      </c>
      <c r="I64" s="36">
        <v>4</v>
      </c>
      <c r="J64" s="36">
        <v>9</v>
      </c>
      <c r="K64" s="36">
        <v>7</v>
      </c>
      <c r="L64" s="36">
        <v>8</v>
      </c>
      <c r="M64" s="36">
        <v>3</v>
      </c>
      <c r="N64" s="36">
        <v>1</v>
      </c>
      <c r="O64" s="36">
        <v>8</v>
      </c>
      <c r="P64" s="36">
        <v>4</v>
      </c>
      <c r="Q64" s="36">
        <v>3</v>
      </c>
      <c r="R64" s="36">
        <v>4</v>
      </c>
      <c r="S64" s="36">
        <v>3</v>
      </c>
      <c r="T64" s="36">
        <v>3</v>
      </c>
      <c r="U64" s="36">
        <v>9</v>
      </c>
      <c r="V64" s="36">
        <v>4</v>
      </c>
      <c r="W64" s="36">
        <v>4</v>
      </c>
      <c r="X64" s="36">
        <v>3</v>
      </c>
      <c r="Y64" s="37">
        <v>4</v>
      </c>
      <c r="Z64" s="36">
        <v>7</v>
      </c>
      <c r="AA64" s="37">
        <v>3</v>
      </c>
      <c r="AB64" s="36">
        <v>3</v>
      </c>
      <c r="AC64" s="36">
        <v>5</v>
      </c>
      <c r="AD64" s="36">
        <v>3</v>
      </c>
      <c r="AE64" s="36">
        <v>6</v>
      </c>
      <c r="AF64" s="36">
        <v>4</v>
      </c>
      <c r="AG64" s="36">
        <v>3</v>
      </c>
      <c r="AH64" s="36">
        <v>3</v>
      </c>
      <c r="AI64" s="36">
        <v>6</v>
      </c>
      <c r="AJ64" s="36">
        <v>4</v>
      </c>
      <c r="AK64" s="36">
        <v>3</v>
      </c>
      <c r="AL64" s="36">
        <v>9</v>
      </c>
      <c r="AM64" s="38">
        <v>3</v>
      </c>
      <c r="AN64" s="36">
        <v>11</v>
      </c>
      <c r="AO64" s="36">
        <v>5</v>
      </c>
      <c r="AP64" s="36">
        <v>4</v>
      </c>
      <c r="AQ64" s="36">
        <v>4</v>
      </c>
      <c r="AR64" s="36">
        <v>11</v>
      </c>
      <c r="AS64" s="36">
        <v>4</v>
      </c>
      <c r="AT64" s="36">
        <v>4</v>
      </c>
      <c r="AU64" s="37">
        <v>10</v>
      </c>
      <c r="AV64" s="36">
        <v>5</v>
      </c>
      <c r="AW64" s="36">
        <v>4</v>
      </c>
      <c r="AX64" s="37">
        <v>10</v>
      </c>
      <c r="AY64" s="37">
        <v>8</v>
      </c>
      <c r="AZ64" s="36">
        <v>4</v>
      </c>
      <c r="BA64" s="36">
        <v>6</v>
      </c>
      <c r="BB64" s="36">
        <v>4</v>
      </c>
      <c r="BC64" s="36">
        <v>5</v>
      </c>
      <c r="BD64" s="37">
        <v>10</v>
      </c>
      <c r="BE64" s="37">
        <v>11</v>
      </c>
      <c r="BF64" s="37">
        <v>10</v>
      </c>
      <c r="BG64" s="36">
        <v>5</v>
      </c>
      <c r="BH64" s="36">
        <v>3</v>
      </c>
      <c r="BI64" s="36">
        <v>4</v>
      </c>
      <c r="BJ64" s="36">
        <v>3</v>
      </c>
      <c r="BK64" s="36">
        <v>4</v>
      </c>
      <c r="BL64" s="41"/>
      <c r="BM64" s="36">
        <v>8</v>
      </c>
      <c r="BN64" s="36">
        <v>1</v>
      </c>
      <c r="BO64" s="36">
        <v>4</v>
      </c>
      <c r="BP64" s="36">
        <v>4</v>
      </c>
      <c r="BQ64" s="36">
        <v>3</v>
      </c>
      <c r="BR64" s="37">
        <v>11</v>
      </c>
      <c r="BS64" s="36">
        <v>3</v>
      </c>
      <c r="BT64" s="36">
        <v>3</v>
      </c>
      <c r="BU64" s="36">
        <v>4</v>
      </c>
      <c r="BV64" s="36">
        <v>6</v>
      </c>
      <c r="BW64" s="36">
        <v>3</v>
      </c>
      <c r="BX64" s="36">
        <v>4</v>
      </c>
      <c r="BY64" s="36">
        <v>4</v>
      </c>
      <c r="BZ64" s="36">
        <v>5</v>
      </c>
      <c r="CA64" s="37">
        <v>4</v>
      </c>
      <c r="CB64" s="36">
        <v>3</v>
      </c>
      <c r="CC64" s="36">
        <v>3</v>
      </c>
      <c r="CD64" s="36">
        <v>3</v>
      </c>
      <c r="CE64" s="36">
        <v>5</v>
      </c>
      <c r="CF64" s="36">
        <v>3</v>
      </c>
      <c r="CG64" s="36">
        <v>5</v>
      </c>
      <c r="CH64" s="36">
        <v>7</v>
      </c>
      <c r="CI64" s="36">
        <v>3</v>
      </c>
      <c r="CJ64" s="36">
        <v>3</v>
      </c>
      <c r="CK64" s="37">
        <v>8</v>
      </c>
      <c r="CL64" s="36">
        <v>7</v>
      </c>
      <c r="CM64" s="37">
        <v>6</v>
      </c>
      <c r="CN64" s="46">
        <v>3</v>
      </c>
      <c r="CO64" s="36">
        <v>4</v>
      </c>
      <c r="CP64" s="36">
        <v>2</v>
      </c>
      <c r="CQ64" s="36">
        <v>4</v>
      </c>
      <c r="CR64" s="36">
        <v>7</v>
      </c>
      <c r="CS64" s="36">
        <v>6</v>
      </c>
      <c r="CT64" s="36">
        <v>8</v>
      </c>
      <c r="CU64" s="36">
        <v>9</v>
      </c>
      <c r="CV64" s="36">
        <v>3</v>
      </c>
    </row>
    <row r="65" spans="1:100" ht="16.5" customHeight="1">
      <c r="A65" s="33" t="s">
        <v>102</v>
      </c>
      <c r="B65" s="9">
        <v>11</v>
      </c>
      <c r="C65" s="36">
        <v>11</v>
      </c>
      <c r="D65" s="36">
        <v>11</v>
      </c>
      <c r="E65" s="36">
        <v>11</v>
      </c>
      <c r="F65" s="37">
        <v>11</v>
      </c>
      <c r="G65" s="36">
        <v>11</v>
      </c>
      <c r="H65" s="36">
        <v>11</v>
      </c>
      <c r="I65" s="36">
        <v>11</v>
      </c>
      <c r="J65" s="36">
        <v>10</v>
      </c>
      <c r="K65" s="36">
        <v>9</v>
      </c>
      <c r="L65" s="36">
        <v>11</v>
      </c>
      <c r="M65" s="36">
        <v>11</v>
      </c>
      <c r="N65" s="37">
        <v>11</v>
      </c>
      <c r="O65" s="36">
        <v>8</v>
      </c>
      <c r="P65" s="36">
        <v>11</v>
      </c>
      <c r="Q65" s="36">
        <v>11</v>
      </c>
      <c r="R65" s="36">
        <v>11</v>
      </c>
      <c r="S65" s="37">
        <v>11</v>
      </c>
      <c r="T65" s="36">
        <v>11</v>
      </c>
      <c r="U65" s="36">
        <v>11</v>
      </c>
      <c r="V65" s="36">
        <v>11</v>
      </c>
      <c r="W65" s="36">
        <v>11</v>
      </c>
      <c r="X65" s="36">
        <v>11</v>
      </c>
      <c r="Y65" s="37">
        <v>11</v>
      </c>
      <c r="Z65" s="36">
        <v>11</v>
      </c>
      <c r="AA65" s="37">
        <v>11</v>
      </c>
      <c r="AB65" s="36">
        <v>11</v>
      </c>
      <c r="AC65" s="37">
        <v>11</v>
      </c>
      <c r="AD65" s="36">
        <v>11</v>
      </c>
      <c r="AE65" s="36">
        <v>11</v>
      </c>
      <c r="AF65" s="36">
        <v>11</v>
      </c>
      <c r="AG65" s="36">
        <v>11</v>
      </c>
      <c r="AH65" s="36">
        <v>11</v>
      </c>
      <c r="AI65" s="36">
        <v>11</v>
      </c>
      <c r="AJ65" s="36">
        <v>11</v>
      </c>
      <c r="AK65" s="36">
        <v>11</v>
      </c>
      <c r="AL65" s="36">
        <v>10</v>
      </c>
      <c r="AM65" s="38">
        <v>11</v>
      </c>
      <c r="AN65" s="36">
        <v>11</v>
      </c>
      <c r="AO65" s="36">
        <v>11</v>
      </c>
      <c r="AP65" s="36">
        <v>11</v>
      </c>
      <c r="AQ65" s="36">
        <v>11</v>
      </c>
      <c r="AR65" s="36">
        <v>11</v>
      </c>
      <c r="AS65" s="37">
        <v>11</v>
      </c>
      <c r="AT65" s="36">
        <v>11</v>
      </c>
      <c r="AU65" s="37">
        <v>11</v>
      </c>
      <c r="AV65" s="36">
        <v>11</v>
      </c>
      <c r="AW65" s="36">
        <v>11</v>
      </c>
      <c r="AX65" s="37">
        <v>11</v>
      </c>
      <c r="AY65" s="37">
        <v>11</v>
      </c>
      <c r="AZ65" s="36">
        <v>11</v>
      </c>
      <c r="BA65" s="36">
        <v>11</v>
      </c>
      <c r="BB65" s="36">
        <v>11</v>
      </c>
      <c r="BC65" s="36">
        <v>11</v>
      </c>
      <c r="BD65" s="37">
        <v>11</v>
      </c>
      <c r="BE65" s="36">
        <v>11</v>
      </c>
      <c r="BF65" s="37">
        <v>11</v>
      </c>
      <c r="BG65" s="36">
        <v>11</v>
      </c>
      <c r="BH65" s="36">
        <v>11</v>
      </c>
      <c r="BI65" s="36">
        <v>11</v>
      </c>
      <c r="BJ65" s="36">
        <v>11</v>
      </c>
      <c r="BK65" s="36">
        <v>11</v>
      </c>
      <c r="BL65" s="37">
        <v>11</v>
      </c>
      <c r="BM65" s="41"/>
      <c r="BN65" s="37">
        <v>11</v>
      </c>
      <c r="BO65" s="36">
        <v>11</v>
      </c>
      <c r="BP65" s="36">
        <v>11</v>
      </c>
      <c r="BQ65" s="36">
        <v>11</v>
      </c>
      <c r="BR65" s="37">
        <v>11</v>
      </c>
      <c r="BS65" s="36">
        <v>11</v>
      </c>
      <c r="BT65" s="36">
        <v>11</v>
      </c>
      <c r="BU65" s="36">
        <v>11</v>
      </c>
      <c r="BV65" s="36">
        <v>10</v>
      </c>
      <c r="BW65" s="36">
        <v>11</v>
      </c>
      <c r="BX65" s="36">
        <v>11</v>
      </c>
      <c r="BY65" s="36">
        <v>11</v>
      </c>
      <c r="BZ65" s="36">
        <v>11</v>
      </c>
      <c r="CA65" s="37">
        <v>11</v>
      </c>
      <c r="CB65" s="36">
        <v>11</v>
      </c>
      <c r="CC65" s="36">
        <v>11</v>
      </c>
      <c r="CD65" s="36">
        <v>11</v>
      </c>
      <c r="CE65" s="36">
        <v>11</v>
      </c>
      <c r="CF65" s="36">
        <v>11</v>
      </c>
      <c r="CG65" s="36">
        <v>11</v>
      </c>
      <c r="CH65" s="36">
        <v>11</v>
      </c>
      <c r="CI65" s="36">
        <v>11</v>
      </c>
      <c r="CJ65" s="36">
        <v>11</v>
      </c>
      <c r="CK65" s="36">
        <v>10</v>
      </c>
      <c r="CL65" s="36">
        <v>8</v>
      </c>
      <c r="CM65" s="36">
        <v>11</v>
      </c>
      <c r="CN65" s="36">
        <v>11</v>
      </c>
      <c r="CO65" s="36">
        <v>11</v>
      </c>
      <c r="CP65" s="37">
        <v>11</v>
      </c>
      <c r="CQ65" s="36">
        <v>11</v>
      </c>
      <c r="CR65" s="36">
        <v>11</v>
      </c>
      <c r="CS65" s="36">
        <v>9</v>
      </c>
      <c r="CT65" s="36">
        <v>9</v>
      </c>
      <c r="CU65" s="36">
        <v>11</v>
      </c>
      <c r="CV65" s="36">
        <v>11</v>
      </c>
    </row>
    <row r="66" spans="1:100" ht="16">
      <c r="A66" s="33" t="s">
        <v>103</v>
      </c>
      <c r="B66" s="9">
        <v>3</v>
      </c>
      <c r="C66" s="36">
        <v>0</v>
      </c>
      <c r="D66" s="36">
        <v>7</v>
      </c>
      <c r="E66" s="36">
        <v>11</v>
      </c>
      <c r="F66" s="36">
        <v>4</v>
      </c>
      <c r="G66" s="36">
        <v>3</v>
      </c>
      <c r="H66" s="36">
        <v>6</v>
      </c>
      <c r="I66" s="36">
        <v>4</v>
      </c>
      <c r="J66" s="36">
        <v>9</v>
      </c>
      <c r="K66" s="36">
        <v>7</v>
      </c>
      <c r="L66" s="36">
        <v>8</v>
      </c>
      <c r="M66" s="36">
        <v>3</v>
      </c>
      <c r="N66" s="36">
        <v>1</v>
      </c>
      <c r="O66" s="36">
        <v>8</v>
      </c>
      <c r="P66" s="36">
        <v>4</v>
      </c>
      <c r="Q66" s="36">
        <v>3</v>
      </c>
      <c r="R66" s="36">
        <v>4</v>
      </c>
      <c r="S66" s="36">
        <v>3</v>
      </c>
      <c r="T66" s="36">
        <v>3</v>
      </c>
      <c r="U66" s="36">
        <v>9</v>
      </c>
      <c r="V66" s="36">
        <v>4</v>
      </c>
      <c r="W66" s="36">
        <v>4</v>
      </c>
      <c r="X66" s="36">
        <v>3</v>
      </c>
      <c r="Y66" s="37">
        <v>4</v>
      </c>
      <c r="Z66" s="36">
        <v>7</v>
      </c>
      <c r="AA66" s="37">
        <v>3</v>
      </c>
      <c r="AB66" s="36">
        <v>3</v>
      </c>
      <c r="AC66" s="36">
        <v>5</v>
      </c>
      <c r="AD66" s="36">
        <v>3</v>
      </c>
      <c r="AE66" s="36">
        <v>6</v>
      </c>
      <c r="AF66" s="36">
        <v>4</v>
      </c>
      <c r="AG66" s="36">
        <v>3</v>
      </c>
      <c r="AH66" s="36">
        <v>4</v>
      </c>
      <c r="AI66" s="36">
        <v>6</v>
      </c>
      <c r="AJ66" s="36">
        <v>4</v>
      </c>
      <c r="AK66" s="36">
        <v>3</v>
      </c>
      <c r="AL66" s="36">
        <v>9</v>
      </c>
      <c r="AM66" s="38">
        <v>3</v>
      </c>
      <c r="AN66" s="36">
        <v>11</v>
      </c>
      <c r="AO66" s="36">
        <v>5</v>
      </c>
      <c r="AP66" s="36">
        <v>4</v>
      </c>
      <c r="AQ66" s="36">
        <v>4</v>
      </c>
      <c r="AR66" s="36">
        <v>11</v>
      </c>
      <c r="AS66" s="36">
        <v>4</v>
      </c>
      <c r="AT66" s="36">
        <v>4</v>
      </c>
      <c r="AU66" s="37">
        <v>10</v>
      </c>
      <c r="AV66" s="36">
        <v>5</v>
      </c>
      <c r="AW66" s="36">
        <v>4</v>
      </c>
      <c r="AX66" s="37">
        <v>10</v>
      </c>
      <c r="AY66" s="37">
        <v>8</v>
      </c>
      <c r="AZ66" s="47">
        <v>3</v>
      </c>
      <c r="BA66" s="36">
        <v>6</v>
      </c>
      <c r="BB66" s="36">
        <v>4</v>
      </c>
      <c r="BC66" s="36">
        <v>5</v>
      </c>
      <c r="BD66" s="37">
        <v>10</v>
      </c>
      <c r="BE66" s="37">
        <v>11</v>
      </c>
      <c r="BF66" s="37">
        <v>10</v>
      </c>
      <c r="BG66" s="36">
        <v>5</v>
      </c>
      <c r="BH66" s="36">
        <v>3</v>
      </c>
      <c r="BI66" s="36">
        <v>4</v>
      </c>
      <c r="BJ66" s="36">
        <v>3</v>
      </c>
      <c r="BK66" s="36">
        <v>4</v>
      </c>
      <c r="BL66" s="36">
        <v>1</v>
      </c>
      <c r="BM66" s="36">
        <v>8</v>
      </c>
      <c r="BN66" s="41"/>
      <c r="BO66" s="36">
        <v>4</v>
      </c>
      <c r="BP66" s="36">
        <v>4</v>
      </c>
      <c r="BQ66" s="36">
        <v>3</v>
      </c>
      <c r="BR66" s="37">
        <v>11</v>
      </c>
      <c r="BS66" s="47">
        <v>3</v>
      </c>
      <c r="BT66" s="36">
        <v>3</v>
      </c>
      <c r="BU66" s="36">
        <v>3</v>
      </c>
      <c r="BV66" s="36">
        <v>6</v>
      </c>
      <c r="BW66" s="36">
        <v>3</v>
      </c>
      <c r="BX66" s="36">
        <v>4</v>
      </c>
      <c r="BY66" s="36">
        <v>4</v>
      </c>
      <c r="BZ66" s="36">
        <v>5</v>
      </c>
      <c r="CA66" s="48">
        <v>4</v>
      </c>
      <c r="CB66" s="47">
        <v>3</v>
      </c>
      <c r="CC66" s="36">
        <v>2</v>
      </c>
      <c r="CD66" s="47">
        <v>3</v>
      </c>
      <c r="CE66" s="36">
        <v>5</v>
      </c>
      <c r="CF66" s="36">
        <v>3</v>
      </c>
      <c r="CG66" s="36">
        <v>5</v>
      </c>
      <c r="CH66" s="36">
        <v>7</v>
      </c>
      <c r="CI66" s="36">
        <v>3</v>
      </c>
      <c r="CJ66" s="36">
        <v>3</v>
      </c>
      <c r="CK66" s="37">
        <v>8</v>
      </c>
      <c r="CL66" s="36">
        <v>7</v>
      </c>
      <c r="CM66" s="37">
        <v>6</v>
      </c>
      <c r="CN66" s="46">
        <v>3</v>
      </c>
      <c r="CO66" s="36">
        <v>4</v>
      </c>
      <c r="CP66" s="36">
        <v>2</v>
      </c>
      <c r="CQ66" s="36">
        <v>4</v>
      </c>
      <c r="CR66" s="36">
        <v>7</v>
      </c>
      <c r="CS66" s="36">
        <v>6</v>
      </c>
      <c r="CT66" s="36">
        <v>8</v>
      </c>
      <c r="CU66" s="36">
        <v>9</v>
      </c>
      <c r="CV66" s="36">
        <v>3</v>
      </c>
    </row>
    <row r="67" spans="1:100" ht="16">
      <c r="A67" s="33" t="s">
        <v>104</v>
      </c>
      <c r="B67" s="9">
        <v>4</v>
      </c>
      <c r="C67" s="36">
        <v>4</v>
      </c>
      <c r="D67" s="36">
        <v>7</v>
      </c>
      <c r="E67" s="36">
        <v>11</v>
      </c>
      <c r="F67" s="36">
        <v>5</v>
      </c>
      <c r="G67" s="36">
        <v>3</v>
      </c>
      <c r="H67" s="36">
        <v>7</v>
      </c>
      <c r="I67" s="36">
        <v>5</v>
      </c>
      <c r="J67" s="36">
        <v>10</v>
      </c>
      <c r="K67" s="36">
        <v>8</v>
      </c>
      <c r="L67" s="36">
        <v>8</v>
      </c>
      <c r="M67" s="36">
        <v>4</v>
      </c>
      <c r="N67" s="37">
        <v>5</v>
      </c>
      <c r="O67" s="36">
        <v>9</v>
      </c>
      <c r="P67" s="36">
        <v>2</v>
      </c>
      <c r="Q67" s="36">
        <v>4</v>
      </c>
      <c r="R67" s="36">
        <v>4</v>
      </c>
      <c r="S67" s="37">
        <v>4</v>
      </c>
      <c r="T67" s="36">
        <v>4</v>
      </c>
      <c r="U67" s="36">
        <v>9</v>
      </c>
      <c r="V67" s="36">
        <v>2</v>
      </c>
      <c r="W67" s="36">
        <v>6</v>
      </c>
      <c r="X67" s="36">
        <v>4</v>
      </c>
      <c r="Y67" s="37">
        <v>5</v>
      </c>
      <c r="Z67" s="36">
        <v>7</v>
      </c>
      <c r="AA67" s="37">
        <v>4</v>
      </c>
      <c r="AB67" s="36">
        <v>4</v>
      </c>
      <c r="AC67" s="36">
        <v>5</v>
      </c>
      <c r="AD67" s="36">
        <v>4</v>
      </c>
      <c r="AE67" s="36">
        <v>8</v>
      </c>
      <c r="AF67" s="36">
        <v>4</v>
      </c>
      <c r="AG67" s="36">
        <v>4</v>
      </c>
      <c r="AH67" s="36">
        <v>1</v>
      </c>
      <c r="AI67" s="36">
        <v>7</v>
      </c>
      <c r="AJ67" s="36">
        <v>6</v>
      </c>
      <c r="AK67" s="36">
        <v>4</v>
      </c>
      <c r="AL67" s="36">
        <v>10</v>
      </c>
      <c r="AM67" s="38">
        <v>4</v>
      </c>
      <c r="AN67" s="36">
        <v>11</v>
      </c>
      <c r="AO67" s="36">
        <v>6</v>
      </c>
      <c r="AP67" s="36">
        <v>3</v>
      </c>
      <c r="AQ67" s="36">
        <v>1</v>
      </c>
      <c r="AR67" s="36">
        <v>11</v>
      </c>
      <c r="AS67" s="36">
        <v>5</v>
      </c>
      <c r="AT67" s="36">
        <v>4</v>
      </c>
      <c r="AU67" s="37">
        <v>10</v>
      </c>
      <c r="AV67" s="37">
        <v>3</v>
      </c>
      <c r="AW67" s="36">
        <v>3</v>
      </c>
      <c r="AX67" s="37">
        <v>10</v>
      </c>
      <c r="AY67" s="37">
        <v>8</v>
      </c>
      <c r="AZ67" s="36">
        <v>5</v>
      </c>
      <c r="BA67" s="36">
        <v>7</v>
      </c>
      <c r="BB67" s="36">
        <v>2</v>
      </c>
      <c r="BC67" s="36">
        <v>7</v>
      </c>
      <c r="BD67" s="37">
        <v>10</v>
      </c>
      <c r="BE67" s="36">
        <v>11</v>
      </c>
      <c r="BF67" s="37">
        <v>10</v>
      </c>
      <c r="BG67" s="36">
        <v>7</v>
      </c>
      <c r="BH67" s="36">
        <v>4</v>
      </c>
      <c r="BI67" s="36">
        <v>4</v>
      </c>
      <c r="BJ67" s="36">
        <v>5</v>
      </c>
      <c r="BK67" s="36">
        <v>5</v>
      </c>
      <c r="BL67" s="37">
        <v>4</v>
      </c>
      <c r="BM67" s="36">
        <v>9</v>
      </c>
      <c r="BN67" s="37">
        <v>4</v>
      </c>
      <c r="BO67" s="41"/>
      <c r="BP67" s="36">
        <v>2</v>
      </c>
      <c r="BQ67" s="36">
        <v>4</v>
      </c>
      <c r="BR67" s="37">
        <v>11</v>
      </c>
      <c r="BS67" s="36">
        <v>4</v>
      </c>
      <c r="BT67" s="36">
        <v>5</v>
      </c>
      <c r="BU67" s="36">
        <v>4</v>
      </c>
      <c r="BV67" s="36">
        <v>3</v>
      </c>
      <c r="BW67" s="36">
        <v>4</v>
      </c>
      <c r="BX67" s="36">
        <v>2</v>
      </c>
      <c r="BY67" s="36">
        <v>0</v>
      </c>
      <c r="BZ67" s="36">
        <v>6</v>
      </c>
      <c r="CA67" s="36">
        <v>5</v>
      </c>
      <c r="CB67" s="36">
        <v>4</v>
      </c>
      <c r="CC67" s="36">
        <v>4</v>
      </c>
      <c r="CD67" s="36">
        <v>4</v>
      </c>
      <c r="CE67" s="36">
        <v>6</v>
      </c>
      <c r="CF67" s="36">
        <v>4</v>
      </c>
      <c r="CG67" s="36">
        <v>5</v>
      </c>
      <c r="CH67" s="36">
        <v>8</v>
      </c>
      <c r="CI67" s="36">
        <v>5</v>
      </c>
      <c r="CJ67" s="36">
        <v>4</v>
      </c>
      <c r="CK67" s="36">
        <v>7</v>
      </c>
      <c r="CL67" s="36">
        <v>8</v>
      </c>
      <c r="CM67" s="37">
        <v>7</v>
      </c>
      <c r="CN67" s="36">
        <v>4</v>
      </c>
      <c r="CO67" s="36">
        <v>4</v>
      </c>
      <c r="CP67" s="37">
        <v>4</v>
      </c>
      <c r="CQ67" s="36">
        <v>1</v>
      </c>
      <c r="CR67" s="36">
        <v>8</v>
      </c>
      <c r="CS67" s="36">
        <v>2</v>
      </c>
      <c r="CT67" s="36">
        <v>9</v>
      </c>
      <c r="CU67" s="36">
        <v>9</v>
      </c>
      <c r="CV67" s="36">
        <v>4</v>
      </c>
    </row>
    <row r="68" spans="1:100" ht="16">
      <c r="A68" s="33" t="s">
        <v>105</v>
      </c>
      <c r="B68" s="9">
        <v>3</v>
      </c>
      <c r="C68" s="36">
        <v>3</v>
      </c>
      <c r="D68" s="36">
        <v>7</v>
      </c>
      <c r="E68" s="36">
        <v>11</v>
      </c>
      <c r="F68" s="36">
        <v>4</v>
      </c>
      <c r="G68" s="36">
        <v>1</v>
      </c>
      <c r="H68" s="36">
        <v>6</v>
      </c>
      <c r="I68" s="36">
        <v>3</v>
      </c>
      <c r="J68" s="36">
        <v>9</v>
      </c>
      <c r="K68" s="36">
        <v>7</v>
      </c>
      <c r="L68" s="36">
        <v>8</v>
      </c>
      <c r="M68" s="36">
        <v>3</v>
      </c>
      <c r="N68" s="36">
        <v>3</v>
      </c>
      <c r="O68" s="36">
        <v>8</v>
      </c>
      <c r="P68" s="36">
        <v>2</v>
      </c>
      <c r="Q68" s="36">
        <v>3</v>
      </c>
      <c r="R68" s="36">
        <v>1</v>
      </c>
      <c r="S68" s="37">
        <v>3</v>
      </c>
      <c r="T68" s="36">
        <v>3</v>
      </c>
      <c r="U68" s="36">
        <v>9</v>
      </c>
      <c r="V68" s="36">
        <v>2</v>
      </c>
      <c r="W68" s="36">
        <v>4</v>
      </c>
      <c r="X68" s="36">
        <v>3</v>
      </c>
      <c r="Y68" s="37">
        <v>4</v>
      </c>
      <c r="Z68" s="36">
        <v>7</v>
      </c>
      <c r="AA68" s="37">
        <v>3</v>
      </c>
      <c r="AB68" s="36">
        <v>3</v>
      </c>
      <c r="AC68" s="36">
        <v>5</v>
      </c>
      <c r="AD68" s="36">
        <v>3</v>
      </c>
      <c r="AE68" s="36">
        <v>6</v>
      </c>
      <c r="AF68" s="36">
        <v>4</v>
      </c>
      <c r="AG68" s="36">
        <v>3</v>
      </c>
      <c r="AH68" s="36">
        <v>0</v>
      </c>
      <c r="AI68" s="36">
        <v>6</v>
      </c>
      <c r="AJ68" s="36">
        <v>4</v>
      </c>
      <c r="AK68" s="36">
        <v>3</v>
      </c>
      <c r="AL68" s="36">
        <v>10</v>
      </c>
      <c r="AM68" s="38">
        <v>3</v>
      </c>
      <c r="AN68" s="36">
        <v>11</v>
      </c>
      <c r="AO68" s="36">
        <v>5</v>
      </c>
      <c r="AP68" s="36">
        <v>1</v>
      </c>
      <c r="AQ68" s="36">
        <v>2</v>
      </c>
      <c r="AR68" s="36">
        <v>11</v>
      </c>
      <c r="AS68" s="36">
        <v>4</v>
      </c>
      <c r="AT68" s="36">
        <v>3</v>
      </c>
      <c r="AU68" s="37">
        <v>10</v>
      </c>
      <c r="AV68" s="37">
        <v>4</v>
      </c>
      <c r="AW68" s="36">
        <v>2</v>
      </c>
      <c r="AX68" s="37">
        <v>10</v>
      </c>
      <c r="AY68" s="37">
        <v>8</v>
      </c>
      <c r="AZ68" s="36">
        <v>3</v>
      </c>
      <c r="BA68" s="36">
        <v>6</v>
      </c>
      <c r="BB68" s="36">
        <v>1</v>
      </c>
      <c r="BC68" s="36">
        <v>6</v>
      </c>
      <c r="BD68" s="37">
        <v>10</v>
      </c>
      <c r="BE68" s="36">
        <v>11</v>
      </c>
      <c r="BF68" s="37">
        <v>10</v>
      </c>
      <c r="BG68" s="36">
        <v>5</v>
      </c>
      <c r="BH68" s="36">
        <v>3</v>
      </c>
      <c r="BI68" s="36">
        <v>4</v>
      </c>
      <c r="BJ68" s="36">
        <v>3</v>
      </c>
      <c r="BK68" s="36">
        <v>4</v>
      </c>
      <c r="BL68" s="36">
        <v>3</v>
      </c>
      <c r="BM68" s="36">
        <v>8</v>
      </c>
      <c r="BN68" s="36">
        <v>3</v>
      </c>
      <c r="BO68" s="36">
        <v>1</v>
      </c>
      <c r="BP68" s="41"/>
      <c r="BQ68" s="36">
        <v>3</v>
      </c>
      <c r="BR68" s="37">
        <v>11</v>
      </c>
      <c r="BS68" s="36">
        <v>3</v>
      </c>
      <c r="BT68" s="36">
        <v>3</v>
      </c>
      <c r="BU68" s="36">
        <v>3</v>
      </c>
      <c r="BV68" s="36">
        <v>3</v>
      </c>
      <c r="BW68" s="36">
        <v>3</v>
      </c>
      <c r="BX68" s="36">
        <v>1</v>
      </c>
      <c r="BY68" s="36">
        <v>1</v>
      </c>
      <c r="BZ68" s="36">
        <v>5</v>
      </c>
      <c r="CA68" s="37">
        <v>4</v>
      </c>
      <c r="CB68" s="36">
        <v>3</v>
      </c>
      <c r="CC68" s="36">
        <v>3</v>
      </c>
      <c r="CD68" s="36">
        <v>3</v>
      </c>
      <c r="CE68" s="36">
        <v>5</v>
      </c>
      <c r="CF68" s="36">
        <v>3</v>
      </c>
      <c r="CG68" s="36">
        <v>5</v>
      </c>
      <c r="CH68" s="36">
        <v>7</v>
      </c>
      <c r="CI68" s="36">
        <v>3</v>
      </c>
      <c r="CJ68" s="36">
        <v>3</v>
      </c>
      <c r="CK68" s="36">
        <v>7</v>
      </c>
      <c r="CL68" s="36">
        <v>7</v>
      </c>
      <c r="CM68" s="37">
        <v>6</v>
      </c>
      <c r="CN68" s="46">
        <v>3</v>
      </c>
      <c r="CO68" s="36">
        <v>4</v>
      </c>
      <c r="CP68" s="37">
        <v>3</v>
      </c>
      <c r="CQ68" s="36">
        <v>3</v>
      </c>
      <c r="CR68" s="36">
        <v>7</v>
      </c>
      <c r="CS68" s="36">
        <v>2</v>
      </c>
      <c r="CT68" s="36">
        <v>8</v>
      </c>
      <c r="CU68" s="36">
        <v>9</v>
      </c>
      <c r="CV68" s="36">
        <v>3</v>
      </c>
    </row>
    <row r="69" spans="1:100" ht="16">
      <c r="A69" s="33" t="s">
        <v>106</v>
      </c>
      <c r="B69" s="9">
        <v>1</v>
      </c>
      <c r="C69" s="36">
        <v>1</v>
      </c>
      <c r="D69" s="36">
        <v>6</v>
      </c>
      <c r="E69" s="36">
        <v>11</v>
      </c>
      <c r="F69" s="36">
        <v>3</v>
      </c>
      <c r="G69" s="36">
        <v>2</v>
      </c>
      <c r="H69" s="36">
        <v>5</v>
      </c>
      <c r="I69" s="36">
        <v>2</v>
      </c>
      <c r="J69" s="36">
        <v>9</v>
      </c>
      <c r="K69" s="36">
        <v>6</v>
      </c>
      <c r="L69" s="36">
        <v>7</v>
      </c>
      <c r="M69" s="36">
        <v>2</v>
      </c>
      <c r="N69" s="36">
        <v>1</v>
      </c>
      <c r="O69" s="36">
        <v>8</v>
      </c>
      <c r="P69" s="36">
        <v>3</v>
      </c>
      <c r="Q69" s="36">
        <v>1</v>
      </c>
      <c r="R69" s="36">
        <v>3</v>
      </c>
      <c r="S69" s="36">
        <v>1</v>
      </c>
      <c r="T69" s="36">
        <v>2</v>
      </c>
      <c r="U69" s="36">
        <v>9</v>
      </c>
      <c r="V69" s="36">
        <v>3</v>
      </c>
      <c r="W69" s="36">
        <v>3</v>
      </c>
      <c r="X69" s="36">
        <v>2</v>
      </c>
      <c r="Y69" s="49">
        <v>3</v>
      </c>
      <c r="Z69" s="36">
        <v>6</v>
      </c>
      <c r="AA69" s="37">
        <v>2</v>
      </c>
      <c r="AB69" s="46">
        <v>2</v>
      </c>
      <c r="AC69" s="36">
        <v>4</v>
      </c>
      <c r="AD69" s="36">
        <v>2</v>
      </c>
      <c r="AE69" s="36">
        <v>5</v>
      </c>
      <c r="AF69" s="46">
        <v>2</v>
      </c>
      <c r="AG69" s="36">
        <v>2</v>
      </c>
      <c r="AH69" s="36">
        <v>2</v>
      </c>
      <c r="AI69" s="36">
        <v>5</v>
      </c>
      <c r="AJ69" s="36">
        <v>3</v>
      </c>
      <c r="AK69" s="36">
        <v>2</v>
      </c>
      <c r="AL69" s="36">
        <v>9</v>
      </c>
      <c r="AM69" s="38">
        <v>2</v>
      </c>
      <c r="AN69" s="36">
        <v>11</v>
      </c>
      <c r="AO69" s="36">
        <v>3</v>
      </c>
      <c r="AP69" s="36">
        <v>3</v>
      </c>
      <c r="AQ69" s="36">
        <v>2</v>
      </c>
      <c r="AR69" s="36">
        <v>11</v>
      </c>
      <c r="AS69" s="36">
        <v>3</v>
      </c>
      <c r="AT69" s="36">
        <v>2</v>
      </c>
      <c r="AU69" s="37">
        <v>9</v>
      </c>
      <c r="AV69" s="36">
        <v>4</v>
      </c>
      <c r="AW69" s="36">
        <v>3</v>
      </c>
      <c r="AX69" s="37">
        <v>9</v>
      </c>
      <c r="AY69" s="37">
        <v>7</v>
      </c>
      <c r="AZ69" s="36">
        <v>2</v>
      </c>
      <c r="BA69" s="36">
        <v>5</v>
      </c>
      <c r="BB69" s="36">
        <v>2</v>
      </c>
      <c r="BC69" s="36">
        <v>4</v>
      </c>
      <c r="BD69" s="37">
        <v>9</v>
      </c>
      <c r="BE69" s="36">
        <v>11</v>
      </c>
      <c r="BF69" s="37">
        <v>9</v>
      </c>
      <c r="BG69" s="36">
        <v>4</v>
      </c>
      <c r="BH69" s="36">
        <v>1</v>
      </c>
      <c r="BI69" s="36">
        <v>2</v>
      </c>
      <c r="BJ69" s="46">
        <v>1</v>
      </c>
      <c r="BK69" s="36">
        <v>2</v>
      </c>
      <c r="BL69" s="36">
        <v>2</v>
      </c>
      <c r="BM69" s="36">
        <v>8</v>
      </c>
      <c r="BN69" s="36">
        <v>2</v>
      </c>
      <c r="BO69" s="36">
        <v>2</v>
      </c>
      <c r="BP69" s="36">
        <v>2</v>
      </c>
      <c r="BQ69" s="41"/>
      <c r="BR69" s="37">
        <v>11</v>
      </c>
      <c r="BS69" s="46">
        <v>2</v>
      </c>
      <c r="BT69" s="36">
        <v>2</v>
      </c>
      <c r="BU69" s="36">
        <v>2</v>
      </c>
      <c r="BV69" s="36">
        <v>6</v>
      </c>
      <c r="BW69" s="36">
        <v>2</v>
      </c>
      <c r="BX69" s="36">
        <v>2</v>
      </c>
      <c r="BY69" s="36">
        <v>2</v>
      </c>
      <c r="BZ69" s="36">
        <v>4</v>
      </c>
      <c r="CA69" s="37">
        <v>3</v>
      </c>
      <c r="CB69" s="46">
        <v>0</v>
      </c>
      <c r="CC69" s="36">
        <v>2</v>
      </c>
      <c r="CD69" s="46">
        <v>2</v>
      </c>
      <c r="CE69" s="36">
        <v>4</v>
      </c>
      <c r="CF69" s="36">
        <v>1</v>
      </c>
      <c r="CG69" s="36">
        <v>3</v>
      </c>
      <c r="CH69" s="36">
        <v>6</v>
      </c>
      <c r="CI69" s="36">
        <v>2</v>
      </c>
      <c r="CJ69" s="36">
        <v>2</v>
      </c>
      <c r="CK69" s="36">
        <v>8</v>
      </c>
      <c r="CL69" s="36">
        <v>7</v>
      </c>
      <c r="CM69" s="37">
        <v>5</v>
      </c>
      <c r="CN69" s="46">
        <v>2</v>
      </c>
      <c r="CO69" s="36">
        <v>3</v>
      </c>
      <c r="CP69" s="36">
        <v>2</v>
      </c>
      <c r="CQ69" s="36">
        <v>3</v>
      </c>
      <c r="CR69" s="36">
        <v>4</v>
      </c>
      <c r="CS69" s="36">
        <v>6</v>
      </c>
      <c r="CT69" s="36">
        <v>7</v>
      </c>
      <c r="CU69" s="36">
        <v>8</v>
      </c>
      <c r="CV69" s="36">
        <v>1</v>
      </c>
    </row>
    <row r="70" spans="1:100" ht="16">
      <c r="A70" s="33" t="s">
        <v>147</v>
      </c>
      <c r="B70" s="9">
        <v>10</v>
      </c>
      <c r="C70" s="36">
        <v>11</v>
      </c>
      <c r="D70" s="36">
        <v>11</v>
      </c>
      <c r="E70" s="36">
        <v>11</v>
      </c>
      <c r="F70" s="36">
        <v>10</v>
      </c>
      <c r="G70" s="36">
        <v>11</v>
      </c>
      <c r="H70" s="36">
        <v>11</v>
      </c>
      <c r="I70" s="36">
        <v>11</v>
      </c>
      <c r="J70" s="36">
        <v>11</v>
      </c>
      <c r="K70" s="36">
        <v>11</v>
      </c>
      <c r="L70" s="36">
        <v>11</v>
      </c>
      <c r="M70" s="36">
        <v>11</v>
      </c>
      <c r="N70" s="36">
        <v>10</v>
      </c>
      <c r="O70" s="36">
        <v>11</v>
      </c>
      <c r="P70" s="36">
        <v>11</v>
      </c>
      <c r="Q70" s="36">
        <v>11</v>
      </c>
      <c r="R70" s="36">
        <v>11</v>
      </c>
      <c r="S70" s="36">
        <v>11</v>
      </c>
      <c r="T70" s="36">
        <v>11</v>
      </c>
      <c r="U70" s="37">
        <v>11</v>
      </c>
      <c r="V70" s="36">
        <v>11</v>
      </c>
      <c r="W70" s="36">
        <v>10</v>
      </c>
      <c r="X70" s="36">
        <v>11</v>
      </c>
      <c r="Y70" s="37">
        <v>11</v>
      </c>
      <c r="Z70" s="36">
        <v>11</v>
      </c>
      <c r="AA70" s="37">
        <v>11</v>
      </c>
      <c r="AB70" s="36">
        <v>11</v>
      </c>
      <c r="AC70" s="36">
        <v>11</v>
      </c>
      <c r="AD70" s="36">
        <v>11</v>
      </c>
      <c r="AE70" s="36">
        <v>11</v>
      </c>
      <c r="AF70" s="36">
        <v>11</v>
      </c>
      <c r="AG70" s="36">
        <v>11</v>
      </c>
      <c r="AH70" s="36">
        <v>11</v>
      </c>
      <c r="AI70" s="36">
        <v>11</v>
      </c>
      <c r="AJ70" s="36">
        <v>11</v>
      </c>
      <c r="AK70" s="36">
        <v>11</v>
      </c>
      <c r="AL70" s="37">
        <v>11</v>
      </c>
      <c r="AM70" s="38">
        <v>11</v>
      </c>
      <c r="AN70" s="36">
        <v>11</v>
      </c>
      <c r="AO70" s="36">
        <v>11</v>
      </c>
      <c r="AP70" s="36">
        <v>11</v>
      </c>
      <c r="AQ70" s="36">
        <v>11</v>
      </c>
      <c r="AR70" s="36">
        <v>11</v>
      </c>
      <c r="AS70" s="36">
        <v>11</v>
      </c>
      <c r="AT70" s="36">
        <v>11</v>
      </c>
      <c r="AU70" s="37">
        <v>11</v>
      </c>
      <c r="AV70" s="36">
        <v>11</v>
      </c>
      <c r="AW70" s="36">
        <v>11</v>
      </c>
      <c r="AX70" s="37">
        <v>11</v>
      </c>
      <c r="AY70" s="37">
        <v>11</v>
      </c>
      <c r="AZ70" s="36">
        <v>11</v>
      </c>
      <c r="BA70" s="36">
        <v>11</v>
      </c>
      <c r="BB70" s="36">
        <v>11</v>
      </c>
      <c r="BC70" s="36">
        <v>11</v>
      </c>
      <c r="BD70" s="37">
        <v>11</v>
      </c>
      <c r="BE70" s="37">
        <v>11</v>
      </c>
      <c r="BF70" s="37">
        <v>11</v>
      </c>
      <c r="BG70" s="36">
        <v>11</v>
      </c>
      <c r="BH70" s="36">
        <v>11</v>
      </c>
      <c r="BI70" s="36">
        <v>11</v>
      </c>
      <c r="BJ70" s="36">
        <v>11</v>
      </c>
      <c r="BK70" s="36">
        <v>11</v>
      </c>
      <c r="BL70" s="36">
        <v>11</v>
      </c>
      <c r="BM70" s="36">
        <v>11</v>
      </c>
      <c r="BN70" s="36">
        <v>11</v>
      </c>
      <c r="BO70" s="36">
        <v>11</v>
      </c>
      <c r="BP70" s="36">
        <v>11</v>
      </c>
      <c r="BQ70" s="36">
        <v>11</v>
      </c>
      <c r="BR70" s="41"/>
      <c r="BS70" s="36">
        <v>11</v>
      </c>
      <c r="BT70" s="36">
        <v>11</v>
      </c>
      <c r="BU70" s="36">
        <v>11</v>
      </c>
      <c r="BV70" s="37">
        <v>11</v>
      </c>
      <c r="BW70" s="36">
        <v>11</v>
      </c>
      <c r="BX70" s="36">
        <v>11</v>
      </c>
      <c r="BY70" s="36">
        <v>11</v>
      </c>
      <c r="BZ70" s="36">
        <v>11</v>
      </c>
      <c r="CA70" s="36">
        <v>11</v>
      </c>
      <c r="CB70" s="36">
        <v>11</v>
      </c>
      <c r="CC70" s="36">
        <v>11</v>
      </c>
      <c r="CD70" s="36">
        <v>11</v>
      </c>
      <c r="CE70" s="36">
        <v>11</v>
      </c>
      <c r="CF70" s="36">
        <v>11</v>
      </c>
      <c r="CG70" s="36">
        <v>11</v>
      </c>
      <c r="CH70" s="36">
        <v>11</v>
      </c>
      <c r="CI70" s="36">
        <v>11</v>
      </c>
      <c r="CJ70" s="36">
        <v>11</v>
      </c>
      <c r="CK70" s="37">
        <v>11</v>
      </c>
      <c r="CL70" s="36">
        <v>11</v>
      </c>
      <c r="CM70" s="36">
        <v>11</v>
      </c>
      <c r="CN70" s="36">
        <v>11</v>
      </c>
      <c r="CO70" s="36">
        <v>11</v>
      </c>
      <c r="CP70" s="36">
        <v>11</v>
      </c>
      <c r="CQ70" s="36">
        <v>11</v>
      </c>
      <c r="CR70" s="36">
        <v>11</v>
      </c>
      <c r="CS70" s="37">
        <v>11</v>
      </c>
      <c r="CT70" s="36">
        <v>11</v>
      </c>
      <c r="CU70" s="36">
        <v>11</v>
      </c>
      <c r="CV70" s="36">
        <v>11</v>
      </c>
    </row>
    <row r="71" spans="1:100" ht="16">
      <c r="A71" s="33" t="s">
        <v>108</v>
      </c>
      <c r="B71" s="9">
        <v>3</v>
      </c>
      <c r="C71" s="36">
        <v>3</v>
      </c>
      <c r="D71" s="36">
        <v>7</v>
      </c>
      <c r="E71" s="36">
        <v>11</v>
      </c>
      <c r="F71" s="36">
        <v>4</v>
      </c>
      <c r="G71" s="36">
        <v>3</v>
      </c>
      <c r="H71" s="36">
        <v>6</v>
      </c>
      <c r="I71" s="36">
        <v>3</v>
      </c>
      <c r="J71" s="36">
        <v>9</v>
      </c>
      <c r="K71" s="36">
        <v>7</v>
      </c>
      <c r="L71" s="36">
        <v>8</v>
      </c>
      <c r="M71" s="36">
        <v>3</v>
      </c>
      <c r="N71" s="36">
        <v>3</v>
      </c>
      <c r="O71" s="36">
        <v>8</v>
      </c>
      <c r="P71" s="36">
        <v>5</v>
      </c>
      <c r="Q71" s="36">
        <v>3</v>
      </c>
      <c r="R71" s="36">
        <v>4</v>
      </c>
      <c r="S71" s="37">
        <v>3</v>
      </c>
      <c r="T71" s="36">
        <v>3</v>
      </c>
      <c r="U71" s="36">
        <v>9</v>
      </c>
      <c r="V71" s="36">
        <v>4</v>
      </c>
      <c r="W71" s="36">
        <v>4</v>
      </c>
      <c r="X71" s="36">
        <v>3</v>
      </c>
      <c r="Y71" s="37">
        <v>3</v>
      </c>
      <c r="Z71" s="36">
        <v>7</v>
      </c>
      <c r="AA71" s="37">
        <v>3</v>
      </c>
      <c r="AB71" s="47">
        <v>1</v>
      </c>
      <c r="AC71" s="36">
        <v>5</v>
      </c>
      <c r="AD71" s="36">
        <v>3</v>
      </c>
      <c r="AE71" s="36">
        <v>6</v>
      </c>
      <c r="AF71" s="36">
        <v>3</v>
      </c>
      <c r="AG71" s="36">
        <v>3</v>
      </c>
      <c r="AH71" s="36">
        <v>3</v>
      </c>
      <c r="AI71" s="36">
        <v>6</v>
      </c>
      <c r="AJ71" s="36">
        <v>4</v>
      </c>
      <c r="AK71" s="36">
        <v>3</v>
      </c>
      <c r="AL71" s="36">
        <v>9</v>
      </c>
      <c r="AM71" s="38">
        <v>3</v>
      </c>
      <c r="AN71" s="36">
        <v>11</v>
      </c>
      <c r="AO71" s="36">
        <v>4</v>
      </c>
      <c r="AP71" s="36">
        <v>4</v>
      </c>
      <c r="AQ71" s="36">
        <v>4</v>
      </c>
      <c r="AR71" s="36">
        <v>11</v>
      </c>
      <c r="AS71" s="36">
        <v>4</v>
      </c>
      <c r="AT71" s="47">
        <v>2</v>
      </c>
      <c r="AU71" s="37">
        <v>10</v>
      </c>
      <c r="AV71" s="36">
        <v>5</v>
      </c>
      <c r="AW71" s="36">
        <v>4</v>
      </c>
      <c r="AX71" s="37">
        <v>10</v>
      </c>
      <c r="AY71" s="37">
        <v>8</v>
      </c>
      <c r="AZ71" s="47">
        <v>3</v>
      </c>
      <c r="BA71" s="36">
        <v>6</v>
      </c>
      <c r="BB71" s="36">
        <v>4</v>
      </c>
      <c r="BC71" s="36">
        <v>6</v>
      </c>
      <c r="BD71" s="37">
        <v>10</v>
      </c>
      <c r="BE71" s="36">
        <v>11</v>
      </c>
      <c r="BF71" s="37">
        <v>10</v>
      </c>
      <c r="BG71" s="36">
        <v>5</v>
      </c>
      <c r="BH71" s="36">
        <v>3</v>
      </c>
      <c r="BI71" s="36">
        <v>1</v>
      </c>
      <c r="BJ71" s="36">
        <v>3</v>
      </c>
      <c r="BK71" s="36">
        <v>4</v>
      </c>
      <c r="BL71" s="36">
        <v>3</v>
      </c>
      <c r="BM71" s="36">
        <v>8</v>
      </c>
      <c r="BN71" s="36">
        <v>3</v>
      </c>
      <c r="BO71" s="36">
        <v>4</v>
      </c>
      <c r="BP71" s="36">
        <v>4</v>
      </c>
      <c r="BQ71" s="36">
        <v>3</v>
      </c>
      <c r="BR71" s="37">
        <v>11</v>
      </c>
      <c r="BS71" s="50"/>
      <c r="BT71" s="47">
        <v>2</v>
      </c>
      <c r="BU71" s="47">
        <v>1</v>
      </c>
      <c r="BV71" s="36">
        <v>6</v>
      </c>
      <c r="BW71" s="36">
        <v>3</v>
      </c>
      <c r="BX71" s="36">
        <v>4</v>
      </c>
      <c r="BY71" s="36">
        <v>4</v>
      </c>
      <c r="BZ71" s="36">
        <v>5</v>
      </c>
      <c r="CA71" s="48">
        <v>4</v>
      </c>
      <c r="CB71" s="47">
        <v>3</v>
      </c>
      <c r="CC71" s="36">
        <v>3</v>
      </c>
      <c r="CD71" s="47">
        <v>0</v>
      </c>
      <c r="CE71" s="36">
        <v>5</v>
      </c>
      <c r="CF71" s="36">
        <v>3</v>
      </c>
      <c r="CG71" s="36">
        <v>5</v>
      </c>
      <c r="CH71" s="36">
        <v>7</v>
      </c>
      <c r="CI71" s="47">
        <v>0</v>
      </c>
      <c r="CJ71" s="36">
        <v>1</v>
      </c>
      <c r="CK71" s="36">
        <v>8</v>
      </c>
      <c r="CL71" s="36">
        <v>7</v>
      </c>
      <c r="CM71" s="37">
        <v>6</v>
      </c>
      <c r="CN71" s="47">
        <v>2</v>
      </c>
      <c r="CO71" s="36">
        <v>4</v>
      </c>
      <c r="CP71" s="37">
        <v>3</v>
      </c>
      <c r="CQ71" s="36">
        <v>4</v>
      </c>
      <c r="CR71" s="36">
        <v>7</v>
      </c>
      <c r="CS71" s="37">
        <v>6</v>
      </c>
      <c r="CT71" s="36">
        <v>8</v>
      </c>
      <c r="CU71" s="36">
        <v>9</v>
      </c>
      <c r="CV71" s="36">
        <v>3</v>
      </c>
    </row>
    <row r="72" spans="1:100" ht="16">
      <c r="A72" s="33" t="s">
        <v>109</v>
      </c>
      <c r="B72" s="36">
        <v>3</v>
      </c>
      <c r="C72" s="36">
        <v>3</v>
      </c>
      <c r="D72" s="36">
        <v>7</v>
      </c>
      <c r="E72" s="36">
        <v>11</v>
      </c>
      <c r="F72" s="36">
        <v>5</v>
      </c>
      <c r="G72" s="36">
        <v>4</v>
      </c>
      <c r="H72" s="36">
        <v>6</v>
      </c>
      <c r="I72" s="36">
        <v>4</v>
      </c>
      <c r="J72" s="36">
        <v>9</v>
      </c>
      <c r="K72" s="36">
        <v>8</v>
      </c>
      <c r="L72" s="36">
        <v>8</v>
      </c>
      <c r="M72" s="36">
        <v>4</v>
      </c>
      <c r="N72" s="36">
        <v>4</v>
      </c>
      <c r="O72" s="36">
        <v>8</v>
      </c>
      <c r="P72" s="36">
        <v>5</v>
      </c>
      <c r="Q72" s="36">
        <v>3</v>
      </c>
      <c r="R72" s="36">
        <v>4</v>
      </c>
      <c r="S72" s="37">
        <v>4</v>
      </c>
      <c r="T72" s="36">
        <v>4</v>
      </c>
      <c r="U72" s="36">
        <v>9</v>
      </c>
      <c r="V72" s="36">
        <v>4</v>
      </c>
      <c r="W72" s="36">
        <v>4</v>
      </c>
      <c r="X72" s="36">
        <v>3</v>
      </c>
      <c r="Y72" s="37">
        <v>3</v>
      </c>
      <c r="Z72" s="36">
        <v>7</v>
      </c>
      <c r="AA72" s="37">
        <v>2</v>
      </c>
      <c r="AB72" s="36">
        <v>3</v>
      </c>
      <c r="AC72" s="36">
        <v>5</v>
      </c>
      <c r="AD72" s="36">
        <v>4</v>
      </c>
      <c r="AE72" s="36">
        <v>6</v>
      </c>
      <c r="AF72" s="36">
        <v>3</v>
      </c>
      <c r="AG72" s="36">
        <v>4</v>
      </c>
      <c r="AH72" s="36">
        <v>3</v>
      </c>
      <c r="AI72" s="36">
        <v>6</v>
      </c>
      <c r="AJ72" s="36">
        <v>4</v>
      </c>
      <c r="AK72" s="36">
        <v>4</v>
      </c>
      <c r="AL72" s="36">
        <v>9</v>
      </c>
      <c r="AM72" s="38">
        <v>4</v>
      </c>
      <c r="AN72" s="36">
        <v>11</v>
      </c>
      <c r="AO72" s="36">
        <v>5</v>
      </c>
      <c r="AP72" s="36">
        <v>4</v>
      </c>
      <c r="AQ72" s="36">
        <v>5</v>
      </c>
      <c r="AR72" s="36">
        <v>11</v>
      </c>
      <c r="AS72" s="36">
        <v>5</v>
      </c>
      <c r="AT72" s="36">
        <v>3</v>
      </c>
      <c r="AU72" s="37">
        <v>10</v>
      </c>
      <c r="AV72" s="37">
        <v>6</v>
      </c>
      <c r="AW72" s="36">
        <v>5</v>
      </c>
      <c r="AX72" s="37">
        <v>10</v>
      </c>
      <c r="AY72" s="37">
        <v>7</v>
      </c>
      <c r="AZ72" s="36">
        <v>2</v>
      </c>
      <c r="BA72" s="36">
        <v>6</v>
      </c>
      <c r="BB72" s="36">
        <v>4</v>
      </c>
      <c r="BC72" s="36">
        <v>6</v>
      </c>
      <c r="BD72" s="37">
        <v>10</v>
      </c>
      <c r="BE72" s="36">
        <v>11</v>
      </c>
      <c r="BF72" s="37">
        <v>10</v>
      </c>
      <c r="BG72" s="36">
        <v>6</v>
      </c>
      <c r="BH72" s="36">
        <v>3</v>
      </c>
      <c r="BI72" s="36">
        <v>4</v>
      </c>
      <c r="BJ72" s="36">
        <v>1</v>
      </c>
      <c r="BK72" s="36">
        <v>4</v>
      </c>
      <c r="BL72" s="37">
        <v>4</v>
      </c>
      <c r="BM72" s="36">
        <v>9</v>
      </c>
      <c r="BN72" s="37">
        <v>4</v>
      </c>
      <c r="BO72" s="36">
        <v>3</v>
      </c>
      <c r="BP72" s="36">
        <v>3</v>
      </c>
      <c r="BQ72" s="36">
        <v>3</v>
      </c>
      <c r="BR72" s="37">
        <v>11</v>
      </c>
      <c r="BS72" s="36">
        <v>2</v>
      </c>
      <c r="BT72" s="41"/>
      <c r="BU72" s="36">
        <v>1</v>
      </c>
      <c r="BV72" s="36">
        <v>6</v>
      </c>
      <c r="BW72" s="36">
        <v>4</v>
      </c>
      <c r="BX72" s="36">
        <v>4</v>
      </c>
      <c r="BY72" s="36">
        <v>4</v>
      </c>
      <c r="BZ72" s="36">
        <v>4</v>
      </c>
      <c r="CA72" s="37">
        <v>5</v>
      </c>
      <c r="CB72" s="36">
        <v>4</v>
      </c>
      <c r="CC72" s="36">
        <v>4</v>
      </c>
      <c r="CD72" s="36">
        <v>2</v>
      </c>
      <c r="CE72" s="36">
        <v>5</v>
      </c>
      <c r="CF72" s="36">
        <v>4</v>
      </c>
      <c r="CG72" s="36">
        <v>5</v>
      </c>
      <c r="CH72" s="36">
        <v>7</v>
      </c>
      <c r="CI72" s="36">
        <v>2</v>
      </c>
      <c r="CJ72" s="36">
        <v>3</v>
      </c>
      <c r="CK72" s="36">
        <v>8</v>
      </c>
      <c r="CL72" s="36">
        <v>7</v>
      </c>
      <c r="CM72" s="37">
        <v>6</v>
      </c>
      <c r="CN72" s="36">
        <v>3</v>
      </c>
      <c r="CO72" s="36">
        <v>4</v>
      </c>
      <c r="CP72" s="37">
        <v>4</v>
      </c>
      <c r="CQ72" s="36">
        <v>5</v>
      </c>
      <c r="CR72" s="36">
        <v>7</v>
      </c>
      <c r="CS72" s="36">
        <v>6</v>
      </c>
      <c r="CT72" s="36">
        <v>9</v>
      </c>
      <c r="CU72" s="36">
        <v>9</v>
      </c>
      <c r="CV72" s="36">
        <v>4</v>
      </c>
    </row>
    <row r="73" spans="1:100" ht="16">
      <c r="A73" s="33" t="s">
        <v>110</v>
      </c>
      <c r="B73" s="36">
        <v>3</v>
      </c>
      <c r="C73" s="36">
        <v>3</v>
      </c>
      <c r="D73" s="36">
        <v>7</v>
      </c>
      <c r="E73" s="36">
        <v>11</v>
      </c>
      <c r="F73" s="36">
        <v>4</v>
      </c>
      <c r="G73" s="36">
        <v>3</v>
      </c>
      <c r="H73" s="36">
        <v>6</v>
      </c>
      <c r="I73" s="36">
        <v>3</v>
      </c>
      <c r="J73" s="36">
        <v>9</v>
      </c>
      <c r="K73" s="36">
        <v>7</v>
      </c>
      <c r="L73" s="36">
        <v>8</v>
      </c>
      <c r="M73" s="36">
        <v>3</v>
      </c>
      <c r="N73" s="36">
        <v>3</v>
      </c>
      <c r="O73" s="36">
        <v>8</v>
      </c>
      <c r="P73" s="36">
        <v>5</v>
      </c>
      <c r="Q73" s="36">
        <v>3</v>
      </c>
      <c r="R73" s="36">
        <v>3</v>
      </c>
      <c r="S73" s="37">
        <v>3</v>
      </c>
      <c r="T73" s="36">
        <v>3</v>
      </c>
      <c r="U73" s="37">
        <v>9</v>
      </c>
      <c r="V73" s="36">
        <v>3</v>
      </c>
      <c r="W73" s="36">
        <v>4</v>
      </c>
      <c r="X73" s="36">
        <v>3</v>
      </c>
      <c r="Y73" s="37">
        <v>3</v>
      </c>
      <c r="Z73" s="36">
        <v>7</v>
      </c>
      <c r="AA73" s="37">
        <v>3</v>
      </c>
      <c r="AB73" s="36">
        <v>3</v>
      </c>
      <c r="AC73" s="36">
        <v>5</v>
      </c>
      <c r="AD73" s="36">
        <v>3</v>
      </c>
      <c r="AE73" s="36">
        <v>6</v>
      </c>
      <c r="AF73" s="36">
        <v>4</v>
      </c>
      <c r="AG73" s="36">
        <v>3</v>
      </c>
      <c r="AH73" s="36">
        <v>3</v>
      </c>
      <c r="AI73" s="36">
        <v>6</v>
      </c>
      <c r="AJ73" s="36">
        <v>4</v>
      </c>
      <c r="AK73" s="36">
        <v>3</v>
      </c>
      <c r="AL73" s="36">
        <v>9</v>
      </c>
      <c r="AM73" s="38">
        <v>3</v>
      </c>
      <c r="AN73" s="36">
        <v>11</v>
      </c>
      <c r="AO73" s="36">
        <v>4</v>
      </c>
      <c r="AP73" s="36">
        <v>4</v>
      </c>
      <c r="AQ73" s="36">
        <v>4</v>
      </c>
      <c r="AR73" s="36">
        <v>11</v>
      </c>
      <c r="AS73" s="36">
        <v>4</v>
      </c>
      <c r="AT73" s="36">
        <v>3</v>
      </c>
      <c r="AU73" s="37">
        <v>10</v>
      </c>
      <c r="AV73" s="36">
        <v>5</v>
      </c>
      <c r="AW73" s="36">
        <v>4</v>
      </c>
      <c r="AX73" s="37">
        <v>10</v>
      </c>
      <c r="AY73" s="37">
        <v>8</v>
      </c>
      <c r="AZ73" s="36">
        <v>3</v>
      </c>
      <c r="BA73" s="36">
        <v>6</v>
      </c>
      <c r="BB73" s="36">
        <v>4</v>
      </c>
      <c r="BC73" s="36">
        <v>6</v>
      </c>
      <c r="BD73" s="37">
        <v>10</v>
      </c>
      <c r="BE73" s="36">
        <v>11</v>
      </c>
      <c r="BF73" s="37">
        <v>10</v>
      </c>
      <c r="BG73" s="36">
        <v>5</v>
      </c>
      <c r="BH73" s="36">
        <v>3</v>
      </c>
      <c r="BI73" s="36">
        <v>3</v>
      </c>
      <c r="BJ73" s="36">
        <v>1</v>
      </c>
      <c r="BK73" s="36">
        <v>4</v>
      </c>
      <c r="BL73" s="36">
        <v>3</v>
      </c>
      <c r="BM73" s="36">
        <v>8</v>
      </c>
      <c r="BN73" s="36">
        <v>3</v>
      </c>
      <c r="BO73" s="36">
        <v>4</v>
      </c>
      <c r="BP73" s="36">
        <v>4</v>
      </c>
      <c r="BQ73" s="36">
        <v>3</v>
      </c>
      <c r="BR73" s="37">
        <v>11</v>
      </c>
      <c r="BS73" s="36">
        <v>1</v>
      </c>
      <c r="BT73" s="36">
        <v>2</v>
      </c>
      <c r="BU73" s="41"/>
      <c r="BV73" s="36">
        <v>6</v>
      </c>
      <c r="BW73" s="36">
        <v>3</v>
      </c>
      <c r="BX73" s="36">
        <v>4</v>
      </c>
      <c r="BY73" s="36">
        <v>4</v>
      </c>
      <c r="BZ73" s="36">
        <v>5</v>
      </c>
      <c r="CA73" s="37">
        <v>4</v>
      </c>
      <c r="CB73" s="36">
        <v>2</v>
      </c>
      <c r="CC73" s="36">
        <v>3</v>
      </c>
      <c r="CD73" s="36">
        <v>1</v>
      </c>
      <c r="CE73" s="36">
        <v>5</v>
      </c>
      <c r="CF73" s="36">
        <v>3</v>
      </c>
      <c r="CG73" s="36">
        <v>5</v>
      </c>
      <c r="CH73" s="36">
        <v>7</v>
      </c>
      <c r="CI73" s="36">
        <v>2</v>
      </c>
      <c r="CJ73" s="36">
        <v>3</v>
      </c>
      <c r="CK73" s="36">
        <v>8</v>
      </c>
      <c r="CL73" s="36">
        <v>7</v>
      </c>
      <c r="CM73" s="37">
        <v>6</v>
      </c>
      <c r="CN73" s="36">
        <v>2</v>
      </c>
      <c r="CO73" s="36">
        <v>4</v>
      </c>
      <c r="CP73" s="37">
        <v>3</v>
      </c>
      <c r="CQ73" s="36">
        <v>4</v>
      </c>
      <c r="CR73" s="36">
        <v>7</v>
      </c>
      <c r="CS73" s="36">
        <v>6</v>
      </c>
      <c r="CT73" s="36">
        <v>8</v>
      </c>
      <c r="CU73" s="36">
        <v>9</v>
      </c>
      <c r="CV73" s="36">
        <v>3</v>
      </c>
    </row>
    <row r="74" spans="1:100" ht="16">
      <c r="A74" s="33" t="s">
        <v>148</v>
      </c>
      <c r="B74" s="36">
        <v>4</v>
      </c>
      <c r="C74" s="36">
        <v>5</v>
      </c>
      <c r="D74" s="36">
        <v>8</v>
      </c>
      <c r="E74" s="36">
        <v>11</v>
      </c>
      <c r="F74" s="36">
        <v>6</v>
      </c>
      <c r="G74" s="36">
        <v>4</v>
      </c>
      <c r="H74" s="36">
        <v>8</v>
      </c>
      <c r="I74" s="36">
        <v>6</v>
      </c>
      <c r="J74" s="36">
        <v>10</v>
      </c>
      <c r="K74" s="36">
        <v>9</v>
      </c>
      <c r="L74" s="36">
        <v>9</v>
      </c>
      <c r="M74" s="36">
        <v>6</v>
      </c>
      <c r="N74" s="36">
        <v>6</v>
      </c>
      <c r="O74" s="36">
        <v>9</v>
      </c>
      <c r="P74" s="36">
        <v>5</v>
      </c>
      <c r="Q74" s="36">
        <v>6</v>
      </c>
      <c r="R74" s="36">
        <v>5</v>
      </c>
      <c r="S74" s="36">
        <v>6</v>
      </c>
      <c r="T74" s="36">
        <v>6</v>
      </c>
      <c r="U74" s="36">
        <v>11</v>
      </c>
      <c r="V74" s="36">
        <v>5</v>
      </c>
      <c r="W74" s="36">
        <v>6</v>
      </c>
      <c r="X74" s="36">
        <v>6</v>
      </c>
      <c r="Y74" s="37">
        <v>6</v>
      </c>
      <c r="Z74" s="36">
        <v>7</v>
      </c>
      <c r="AA74" s="37">
        <v>6</v>
      </c>
      <c r="AB74" s="36">
        <v>5</v>
      </c>
      <c r="AC74" s="36">
        <v>7</v>
      </c>
      <c r="AD74" s="36">
        <v>6</v>
      </c>
      <c r="AE74" s="36">
        <v>8</v>
      </c>
      <c r="AF74" s="36">
        <v>6</v>
      </c>
      <c r="AG74" s="36">
        <v>6</v>
      </c>
      <c r="AH74" s="36">
        <v>2</v>
      </c>
      <c r="AI74" s="36">
        <v>8</v>
      </c>
      <c r="AJ74" s="36">
        <v>7</v>
      </c>
      <c r="AK74" s="36">
        <v>6</v>
      </c>
      <c r="AL74" s="35">
        <v>11</v>
      </c>
      <c r="AM74" s="38">
        <v>6</v>
      </c>
      <c r="AN74" s="36">
        <v>11</v>
      </c>
      <c r="AO74" s="36">
        <v>7</v>
      </c>
      <c r="AP74" s="36">
        <v>5</v>
      </c>
      <c r="AQ74" s="36">
        <v>5</v>
      </c>
      <c r="AR74" s="36">
        <v>11</v>
      </c>
      <c r="AS74" s="36">
        <v>6</v>
      </c>
      <c r="AT74" s="36">
        <v>6</v>
      </c>
      <c r="AU74" s="37">
        <v>10</v>
      </c>
      <c r="AV74" s="37">
        <v>5</v>
      </c>
      <c r="AW74" s="36">
        <v>5</v>
      </c>
      <c r="AX74" s="37">
        <v>10</v>
      </c>
      <c r="AY74" s="37">
        <v>8</v>
      </c>
      <c r="AZ74" s="36">
        <v>6</v>
      </c>
      <c r="BA74" s="36">
        <v>7</v>
      </c>
      <c r="BB74" s="36">
        <v>4</v>
      </c>
      <c r="BC74" s="36">
        <v>8</v>
      </c>
      <c r="BD74" s="37">
        <v>10</v>
      </c>
      <c r="BE74" s="37">
        <v>11</v>
      </c>
      <c r="BF74" s="37">
        <v>10</v>
      </c>
      <c r="BG74" s="36">
        <v>8</v>
      </c>
      <c r="BH74" s="36">
        <v>6</v>
      </c>
      <c r="BI74" s="36">
        <v>6</v>
      </c>
      <c r="BJ74" s="36">
        <v>6</v>
      </c>
      <c r="BK74" s="36">
        <v>7</v>
      </c>
      <c r="BL74" s="36">
        <v>6</v>
      </c>
      <c r="BM74" s="36">
        <v>10</v>
      </c>
      <c r="BN74" s="36">
        <v>6</v>
      </c>
      <c r="BO74" s="36">
        <v>3</v>
      </c>
      <c r="BP74" s="36">
        <v>3</v>
      </c>
      <c r="BQ74" s="36">
        <v>6</v>
      </c>
      <c r="BR74" s="37">
        <v>11</v>
      </c>
      <c r="BS74" s="36">
        <v>6</v>
      </c>
      <c r="BT74" s="36">
        <v>6</v>
      </c>
      <c r="BU74" s="36">
        <v>6</v>
      </c>
      <c r="BV74" s="34"/>
      <c r="BW74" s="36">
        <v>6</v>
      </c>
      <c r="BX74" s="36">
        <v>3</v>
      </c>
      <c r="BY74" s="36">
        <v>2</v>
      </c>
      <c r="BZ74" s="36">
        <v>7</v>
      </c>
      <c r="CA74" s="36">
        <v>6</v>
      </c>
      <c r="CB74" s="36">
        <v>6</v>
      </c>
      <c r="CC74" s="36">
        <v>6</v>
      </c>
      <c r="CD74" s="36">
        <v>6</v>
      </c>
      <c r="CE74" s="36">
        <v>8</v>
      </c>
      <c r="CF74" s="36">
        <v>6</v>
      </c>
      <c r="CG74" s="36">
        <v>8</v>
      </c>
      <c r="CH74" s="36">
        <v>8</v>
      </c>
      <c r="CI74" s="36">
        <v>6</v>
      </c>
      <c r="CJ74" s="36">
        <v>6</v>
      </c>
      <c r="CK74" s="37">
        <v>11</v>
      </c>
      <c r="CL74" s="36">
        <v>9</v>
      </c>
      <c r="CM74" s="37">
        <v>7</v>
      </c>
      <c r="CN74" s="36">
        <v>6</v>
      </c>
      <c r="CO74" s="36">
        <v>7</v>
      </c>
      <c r="CP74" s="36">
        <v>6</v>
      </c>
      <c r="CQ74" s="36">
        <v>5</v>
      </c>
      <c r="CR74" s="36">
        <v>8</v>
      </c>
      <c r="CS74" s="37">
        <v>11</v>
      </c>
      <c r="CT74" s="36">
        <v>9</v>
      </c>
      <c r="CU74" s="36">
        <v>9</v>
      </c>
      <c r="CV74" s="36">
        <v>6</v>
      </c>
    </row>
    <row r="75" spans="1:100" ht="16">
      <c r="A75" s="33" t="s">
        <v>112</v>
      </c>
      <c r="B75" s="9">
        <v>2</v>
      </c>
      <c r="C75" s="36">
        <v>2</v>
      </c>
      <c r="D75" s="36">
        <v>6</v>
      </c>
      <c r="E75" s="36">
        <v>11</v>
      </c>
      <c r="F75" s="36">
        <v>3</v>
      </c>
      <c r="G75" s="36">
        <v>3</v>
      </c>
      <c r="H75" s="36">
        <v>5</v>
      </c>
      <c r="I75" s="36">
        <v>3</v>
      </c>
      <c r="J75" s="36">
        <v>9</v>
      </c>
      <c r="K75" s="36">
        <v>7</v>
      </c>
      <c r="L75" s="36">
        <v>7</v>
      </c>
      <c r="M75" s="36">
        <v>1</v>
      </c>
      <c r="N75" s="36">
        <v>2</v>
      </c>
      <c r="O75" s="36">
        <v>8</v>
      </c>
      <c r="P75" s="36">
        <v>4</v>
      </c>
      <c r="Q75" s="36">
        <v>2</v>
      </c>
      <c r="R75" s="47">
        <v>3</v>
      </c>
      <c r="S75" s="36">
        <v>2</v>
      </c>
      <c r="T75" s="36">
        <v>2</v>
      </c>
      <c r="U75" s="36">
        <v>9</v>
      </c>
      <c r="V75" s="36">
        <v>3</v>
      </c>
      <c r="W75" s="36">
        <v>3</v>
      </c>
      <c r="X75" s="36">
        <v>2</v>
      </c>
      <c r="Y75" s="48">
        <v>3</v>
      </c>
      <c r="Z75" s="36">
        <v>6</v>
      </c>
      <c r="AA75" s="37">
        <v>2</v>
      </c>
      <c r="AB75" s="36">
        <v>2</v>
      </c>
      <c r="AC75" s="36">
        <v>4</v>
      </c>
      <c r="AD75" s="36">
        <v>1</v>
      </c>
      <c r="AE75" s="36">
        <v>5</v>
      </c>
      <c r="AF75" s="47">
        <v>2</v>
      </c>
      <c r="AG75" s="36">
        <v>2</v>
      </c>
      <c r="AH75" s="36">
        <v>3</v>
      </c>
      <c r="AI75" s="36">
        <v>5</v>
      </c>
      <c r="AJ75" s="36">
        <v>3</v>
      </c>
      <c r="AK75" s="36">
        <v>2</v>
      </c>
      <c r="AL75" s="36">
        <v>9</v>
      </c>
      <c r="AM75" s="38">
        <v>2</v>
      </c>
      <c r="AN75" s="36">
        <v>11</v>
      </c>
      <c r="AO75" s="36">
        <v>3</v>
      </c>
      <c r="AP75" s="36">
        <v>3</v>
      </c>
      <c r="AQ75" s="36">
        <v>3</v>
      </c>
      <c r="AR75" s="36">
        <v>11</v>
      </c>
      <c r="AS75" s="36">
        <v>4</v>
      </c>
      <c r="AT75" s="47">
        <v>2</v>
      </c>
      <c r="AU75" s="37">
        <v>9</v>
      </c>
      <c r="AV75" s="36">
        <v>4</v>
      </c>
      <c r="AW75" s="36">
        <v>3</v>
      </c>
      <c r="AX75" s="37">
        <v>9</v>
      </c>
      <c r="AY75" s="37">
        <v>7</v>
      </c>
      <c r="AZ75" s="36">
        <v>2</v>
      </c>
      <c r="BA75" s="36">
        <v>5</v>
      </c>
      <c r="BB75" s="36">
        <v>3</v>
      </c>
      <c r="BC75" s="36">
        <v>5</v>
      </c>
      <c r="BD75" s="37">
        <v>10</v>
      </c>
      <c r="BE75" s="36">
        <v>11</v>
      </c>
      <c r="BF75" s="37">
        <v>10</v>
      </c>
      <c r="BG75" s="36">
        <v>4</v>
      </c>
      <c r="BH75" s="36">
        <v>1</v>
      </c>
      <c r="BI75" s="47">
        <v>2</v>
      </c>
      <c r="BJ75" s="36">
        <v>2</v>
      </c>
      <c r="BK75" s="36">
        <v>2</v>
      </c>
      <c r="BL75" s="36">
        <v>2</v>
      </c>
      <c r="BM75" s="36">
        <v>8</v>
      </c>
      <c r="BN75" s="36">
        <v>2</v>
      </c>
      <c r="BO75" s="36">
        <v>3</v>
      </c>
      <c r="BP75" s="36">
        <v>2</v>
      </c>
      <c r="BQ75" s="36">
        <v>2</v>
      </c>
      <c r="BR75" s="37">
        <v>11</v>
      </c>
      <c r="BS75" s="36">
        <v>2</v>
      </c>
      <c r="BT75" s="47">
        <v>2</v>
      </c>
      <c r="BU75" s="36">
        <v>2</v>
      </c>
      <c r="BV75" s="36">
        <v>6</v>
      </c>
      <c r="BW75" s="41"/>
      <c r="BX75" s="36">
        <v>3</v>
      </c>
      <c r="BY75" s="36">
        <v>3</v>
      </c>
      <c r="BZ75" s="36">
        <v>4</v>
      </c>
      <c r="CA75" s="37">
        <v>3</v>
      </c>
      <c r="CB75" s="36">
        <v>2</v>
      </c>
      <c r="CC75" s="36">
        <v>2</v>
      </c>
      <c r="CD75" s="36">
        <v>2</v>
      </c>
      <c r="CE75" s="36">
        <v>4</v>
      </c>
      <c r="CF75" s="36">
        <v>2</v>
      </c>
      <c r="CG75" s="36">
        <v>4</v>
      </c>
      <c r="CH75" s="36">
        <v>6</v>
      </c>
      <c r="CI75" s="47">
        <v>2</v>
      </c>
      <c r="CJ75" s="36">
        <v>2</v>
      </c>
      <c r="CK75" s="36">
        <v>8</v>
      </c>
      <c r="CL75" s="36">
        <v>7</v>
      </c>
      <c r="CM75" s="37">
        <v>5</v>
      </c>
      <c r="CN75" s="36">
        <v>2</v>
      </c>
      <c r="CO75" s="36">
        <v>3</v>
      </c>
      <c r="CP75" s="36">
        <v>2</v>
      </c>
      <c r="CQ75" s="36">
        <v>3</v>
      </c>
      <c r="CR75" s="36">
        <v>5</v>
      </c>
      <c r="CS75" s="36">
        <v>6</v>
      </c>
      <c r="CT75" s="36">
        <v>8</v>
      </c>
      <c r="CU75" s="36">
        <v>8</v>
      </c>
      <c r="CV75" s="36">
        <v>2</v>
      </c>
    </row>
    <row r="76" spans="1:100" ht="16">
      <c r="A76" s="33" t="s">
        <v>113</v>
      </c>
      <c r="B76" s="9">
        <v>4</v>
      </c>
      <c r="C76" s="36">
        <v>4</v>
      </c>
      <c r="D76" s="36">
        <v>7</v>
      </c>
      <c r="E76" s="36">
        <v>11</v>
      </c>
      <c r="F76" s="36">
        <v>5</v>
      </c>
      <c r="G76" s="36">
        <v>3</v>
      </c>
      <c r="H76" s="36">
        <v>7</v>
      </c>
      <c r="I76" s="36">
        <v>5</v>
      </c>
      <c r="J76" s="36">
        <v>10</v>
      </c>
      <c r="K76" s="36">
        <v>8</v>
      </c>
      <c r="L76" s="36">
        <v>8</v>
      </c>
      <c r="M76" s="36">
        <v>4</v>
      </c>
      <c r="N76" s="37">
        <v>4</v>
      </c>
      <c r="O76" s="36">
        <v>8</v>
      </c>
      <c r="P76" s="36">
        <v>3</v>
      </c>
      <c r="Q76" s="36">
        <v>4</v>
      </c>
      <c r="R76" s="36">
        <v>3</v>
      </c>
      <c r="S76" s="37">
        <v>4</v>
      </c>
      <c r="T76" s="36">
        <v>4</v>
      </c>
      <c r="U76" s="36">
        <v>9</v>
      </c>
      <c r="V76" s="36">
        <v>2</v>
      </c>
      <c r="W76" s="36">
        <v>6</v>
      </c>
      <c r="X76" s="36">
        <v>4</v>
      </c>
      <c r="Y76" s="37">
        <v>5</v>
      </c>
      <c r="Z76" s="36">
        <v>7</v>
      </c>
      <c r="AA76" s="37">
        <v>4</v>
      </c>
      <c r="AB76" s="36">
        <v>4</v>
      </c>
      <c r="AC76" s="37">
        <v>5</v>
      </c>
      <c r="AD76" s="36">
        <v>4</v>
      </c>
      <c r="AE76" s="36">
        <v>6</v>
      </c>
      <c r="AF76" s="36">
        <v>4</v>
      </c>
      <c r="AG76" s="36">
        <v>4</v>
      </c>
      <c r="AH76" s="36">
        <v>0</v>
      </c>
      <c r="AI76" s="36">
        <v>7</v>
      </c>
      <c r="AJ76" s="36">
        <v>6</v>
      </c>
      <c r="AK76" s="36">
        <v>4</v>
      </c>
      <c r="AL76" s="36">
        <v>10</v>
      </c>
      <c r="AM76" s="38">
        <v>4</v>
      </c>
      <c r="AN76" s="36">
        <v>11</v>
      </c>
      <c r="AO76" s="36">
        <v>6</v>
      </c>
      <c r="AP76" s="36">
        <v>2</v>
      </c>
      <c r="AQ76" s="36">
        <v>3</v>
      </c>
      <c r="AR76" s="36">
        <v>11</v>
      </c>
      <c r="AS76" s="37">
        <v>5</v>
      </c>
      <c r="AT76" s="36">
        <v>4</v>
      </c>
      <c r="AU76" s="37">
        <v>10</v>
      </c>
      <c r="AV76" s="37">
        <v>5</v>
      </c>
      <c r="AW76" s="36">
        <v>3</v>
      </c>
      <c r="AX76" s="37">
        <v>10</v>
      </c>
      <c r="AY76" s="37">
        <v>7</v>
      </c>
      <c r="AZ76" s="36">
        <v>5</v>
      </c>
      <c r="BA76" s="36">
        <v>6</v>
      </c>
      <c r="BB76" s="36">
        <v>1</v>
      </c>
      <c r="BC76" s="36">
        <v>7</v>
      </c>
      <c r="BD76" s="37">
        <v>10</v>
      </c>
      <c r="BE76" s="36">
        <v>11</v>
      </c>
      <c r="BF76" s="37">
        <v>10</v>
      </c>
      <c r="BG76" s="36">
        <v>7</v>
      </c>
      <c r="BH76" s="36">
        <v>4</v>
      </c>
      <c r="BI76" s="36">
        <v>4</v>
      </c>
      <c r="BJ76" s="36">
        <v>4</v>
      </c>
      <c r="BK76" s="36">
        <v>5</v>
      </c>
      <c r="BL76" s="37">
        <v>4</v>
      </c>
      <c r="BM76" s="36">
        <v>9</v>
      </c>
      <c r="BN76" s="37">
        <v>4</v>
      </c>
      <c r="BO76" s="36">
        <v>2</v>
      </c>
      <c r="BP76" s="36">
        <v>1</v>
      </c>
      <c r="BQ76" s="36">
        <v>4</v>
      </c>
      <c r="BR76" s="37">
        <v>11</v>
      </c>
      <c r="BS76" s="36">
        <v>4</v>
      </c>
      <c r="BT76" s="36">
        <v>4</v>
      </c>
      <c r="BU76" s="36">
        <v>4</v>
      </c>
      <c r="BV76" s="36">
        <v>3</v>
      </c>
      <c r="BW76" s="36">
        <v>4</v>
      </c>
      <c r="BX76" s="41"/>
      <c r="BY76" s="36">
        <v>1</v>
      </c>
      <c r="BZ76" s="36">
        <v>5</v>
      </c>
      <c r="CA76" s="37">
        <v>5</v>
      </c>
      <c r="CB76" s="36">
        <v>4</v>
      </c>
      <c r="CC76" s="36">
        <v>4</v>
      </c>
      <c r="CD76" s="36">
        <v>4</v>
      </c>
      <c r="CE76" s="36">
        <v>6</v>
      </c>
      <c r="CF76" s="36">
        <v>4</v>
      </c>
      <c r="CG76" s="36">
        <v>5</v>
      </c>
      <c r="CH76" s="36">
        <v>8</v>
      </c>
      <c r="CI76" s="36">
        <v>4</v>
      </c>
      <c r="CJ76" s="36">
        <v>4</v>
      </c>
      <c r="CK76" s="36">
        <v>7</v>
      </c>
      <c r="CL76" s="36">
        <v>8</v>
      </c>
      <c r="CM76" s="37">
        <v>7</v>
      </c>
      <c r="CN76" s="36">
        <v>4</v>
      </c>
      <c r="CO76" s="36">
        <v>4</v>
      </c>
      <c r="CP76" s="37">
        <v>4</v>
      </c>
      <c r="CQ76" s="36">
        <v>3</v>
      </c>
      <c r="CR76" s="36">
        <v>7</v>
      </c>
      <c r="CS76" s="36">
        <v>4</v>
      </c>
      <c r="CT76" s="36">
        <v>9</v>
      </c>
      <c r="CU76" s="36">
        <v>9</v>
      </c>
      <c r="CV76" s="36">
        <v>4</v>
      </c>
    </row>
    <row r="77" spans="1:100" ht="16">
      <c r="A77" s="33" t="s">
        <v>114</v>
      </c>
      <c r="B77" s="9">
        <v>4</v>
      </c>
      <c r="C77" s="36">
        <v>4</v>
      </c>
      <c r="D77" s="36">
        <v>7</v>
      </c>
      <c r="E77" s="36">
        <v>11</v>
      </c>
      <c r="F77" s="37">
        <v>5</v>
      </c>
      <c r="G77" s="36">
        <v>3</v>
      </c>
      <c r="H77" s="36">
        <v>7</v>
      </c>
      <c r="I77" s="36">
        <v>4</v>
      </c>
      <c r="J77" s="36">
        <v>10</v>
      </c>
      <c r="K77" s="36">
        <v>8</v>
      </c>
      <c r="L77" s="36">
        <v>8</v>
      </c>
      <c r="M77" s="36">
        <v>4</v>
      </c>
      <c r="N77" s="36">
        <v>4</v>
      </c>
      <c r="O77" s="36">
        <v>8</v>
      </c>
      <c r="P77" s="36">
        <v>2</v>
      </c>
      <c r="Q77" s="36">
        <v>4</v>
      </c>
      <c r="R77" s="36">
        <v>2</v>
      </c>
      <c r="S77" s="37">
        <v>4</v>
      </c>
      <c r="T77" s="36">
        <v>4</v>
      </c>
      <c r="U77" s="36">
        <v>9</v>
      </c>
      <c r="V77" s="36">
        <v>2</v>
      </c>
      <c r="W77" s="36">
        <v>5</v>
      </c>
      <c r="X77" s="36">
        <v>4</v>
      </c>
      <c r="Y77" s="37">
        <v>4</v>
      </c>
      <c r="Z77" s="36">
        <v>7</v>
      </c>
      <c r="AA77" s="37">
        <v>4</v>
      </c>
      <c r="AB77" s="36">
        <v>4</v>
      </c>
      <c r="AC77" s="37">
        <v>5</v>
      </c>
      <c r="AD77" s="36">
        <v>4</v>
      </c>
      <c r="AE77" s="36">
        <v>6</v>
      </c>
      <c r="AF77" s="36">
        <v>4</v>
      </c>
      <c r="AG77" s="36">
        <v>4</v>
      </c>
      <c r="AH77" s="36">
        <v>1</v>
      </c>
      <c r="AI77" s="36">
        <v>7</v>
      </c>
      <c r="AJ77" s="36">
        <v>5</v>
      </c>
      <c r="AK77" s="36">
        <v>4</v>
      </c>
      <c r="AL77" s="36">
        <v>10</v>
      </c>
      <c r="AM77" s="38">
        <v>4</v>
      </c>
      <c r="AN77" s="36">
        <v>11</v>
      </c>
      <c r="AO77" s="36">
        <v>6</v>
      </c>
      <c r="AP77" s="36">
        <v>3</v>
      </c>
      <c r="AQ77" s="36">
        <v>1</v>
      </c>
      <c r="AR77" s="36">
        <v>11</v>
      </c>
      <c r="AS77" s="37">
        <v>5</v>
      </c>
      <c r="AT77" s="36">
        <v>4</v>
      </c>
      <c r="AU77" s="37">
        <v>10</v>
      </c>
      <c r="AV77" s="37">
        <v>3</v>
      </c>
      <c r="AW77" s="36">
        <v>3</v>
      </c>
      <c r="AX77" s="37">
        <v>10</v>
      </c>
      <c r="AY77" s="37">
        <v>7</v>
      </c>
      <c r="AZ77" s="36">
        <v>5</v>
      </c>
      <c r="BA77" s="36">
        <v>6</v>
      </c>
      <c r="BB77" s="36">
        <v>1</v>
      </c>
      <c r="BC77" s="36">
        <v>7</v>
      </c>
      <c r="BD77" s="37">
        <v>10</v>
      </c>
      <c r="BE77" s="36">
        <v>11</v>
      </c>
      <c r="BF77" s="37">
        <v>10</v>
      </c>
      <c r="BG77" s="36">
        <v>6</v>
      </c>
      <c r="BH77" s="36">
        <v>4</v>
      </c>
      <c r="BI77" s="36">
        <v>4</v>
      </c>
      <c r="BJ77" s="36">
        <v>4</v>
      </c>
      <c r="BK77" s="36">
        <v>5</v>
      </c>
      <c r="BL77" s="37">
        <v>4</v>
      </c>
      <c r="BM77" s="36">
        <v>9</v>
      </c>
      <c r="BN77" s="37">
        <v>4</v>
      </c>
      <c r="BO77" s="36">
        <v>0</v>
      </c>
      <c r="BP77" s="36">
        <v>0</v>
      </c>
      <c r="BQ77" s="36">
        <v>4</v>
      </c>
      <c r="BR77" s="37">
        <v>11</v>
      </c>
      <c r="BS77" s="36">
        <v>4</v>
      </c>
      <c r="BT77" s="36">
        <v>4</v>
      </c>
      <c r="BU77" s="36">
        <v>4</v>
      </c>
      <c r="BV77" s="36">
        <v>2</v>
      </c>
      <c r="BW77" s="36">
        <v>4</v>
      </c>
      <c r="BX77" s="36">
        <v>1</v>
      </c>
      <c r="BY77" s="41"/>
      <c r="BZ77" s="36">
        <v>5</v>
      </c>
      <c r="CA77" s="37">
        <v>5</v>
      </c>
      <c r="CB77" s="36">
        <v>4</v>
      </c>
      <c r="CC77" s="36">
        <v>4</v>
      </c>
      <c r="CD77" s="36">
        <v>4</v>
      </c>
      <c r="CE77" s="36">
        <v>5</v>
      </c>
      <c r="CF77" s="36">
        <v>4</v>
      </c>
      <c r="CG77" s="36">
        <v>5</v>
      </c>
      <c r="CH77" s="36">
        <v>7</v>
      </c>
      <c r="CI77" s="36">
        <v>4</v>
      </c>
      <c r="CJ77" s="36">
        <v>4</v>
      </c>
      <c r="CK77" s="36">
        <v>7</v>
      </c>
      <c r="CL77" s="36">
        <v>7</v>
      </c>
      <c r="CM77" s="37">
        <v>6</v>
      </c>
      <c r="CN77" s="36">
        <v>4</v>
      </c>
      <c r="CO77" s="36">
        <v>4</v>
      </c>
      <c r="CP77" s="37">
        <v>4</v>
      </c>
      <c r="CQ77" s="36">
        <v>0</v>
      </c>
      <c r="CR77" s="36">
        <v>7</v>
      </c>
      <c r="CS77" s="36">
        <v>2</v>
      </c>
      <c r="CT77" s="36">
        <v>9</v>
      </c>
      <c r="CU77" s="36">
        <v>9</v>
      </c>
      <c r="CV77" s="36">
        <v>4</v>
      </c>
    </row>
    <row r="78" spans="1:100" ht="16">
      <c r="A78" s="33" t="s">
        <v>115</v>
      </c>
      <c r="B78" s="9">
        <v>7</v>
      </c>
      <c r="C78" s="36">
        <v>7</v>
      </c>
      <c r="D78" s="36">
        <v>8</v>
      </c>
      <c r="E78" s="36">
        <v>11</v>
      </c>
      <c r="F78" s="36">
        <v>7</v>
      </c>
      <c r="G78" s="36">
        <v>7</v>
      </c>
      <c r="H78" s="36">
        <v>8</v>
      </c>
      <c r="I78" s="36">
        <v>7</v>
      </c>
      <c r="J78" s="36">
        <v>10</v>
      </c>
      <c r="K78" s="36">
        <v>8</v>
      </c>
      <c r="L78" s="36">
        <v>9</v>
      </c>
      <c r="M78" s="36">
        <v>7</v>
      </c>
      <c r="N78" s="36">
        <v>7</v>
      </c>
      <c r="O78" s="36">
        <v>9</v>
      </c>
      <c r="P78" s="36">
        <v>8</v>
      </c>
      <c r="Q78" s="36">
        <v>7</v>
      </c>
      <c r="R78" s="36">
        <v>7</v>
      </c>
      <c r="S78" s="36">
        <v>7</v>
      </c>
      <c r="T78" s="36">
        <v>7</v>
      </c>
      <c r="U78" s="37">
        <v>9</v>
      </c>
      <c r="V78" s="36">
        <v>7</v>
      </c>
      <c r="W78" s="36">
        <v>5</v>
      </c>
      <c r="X78" s="36">
        <v>7</v>
      </c>
      <c r="Y78" s="37">
        <v>7</v>
      </c>
      <c r="Z78" s="36">
        <v>8</v>
      </c>
      <c r="AA78" s="36">
        <v>7</v>
      </c>
      <c r="AB78" s="36">
        <v>7</v>
      </c>
      <c r="AC78" s="36">
        <v>7</v>
      </c>
      <c r="AD78" s="36">
        <v>7</v>
      </c>
      <c r="AE78" s="36">
        <v>8</v>
      </c>
      <c r="AF78" s="36">
        <v>7</v>
      </c>
      <c r="AG78" s="36">
        <v>7</v>
      </c>
      <c r="AH78" s="36">
        <v>8</v>
      </c>
      <c r="AI78" s="36">
        <v>7</v>
      </c>
      <c r="AJ78" s="36">
        <v>6</v>
      </c>
      <c r="AK78" s="36">
        <v>7</v>
      </c>
      <c r="AL78" s="36">
        <v>9</v>
      </c>
      <c r="AM78" s="38">
        <v>7</v>
      </c>
      <c r="AN78" s="36">
        <v>11</v>
      </c>
      <c r="AO78" s="36">
        <v>5</v>
      </c>
      <c r="AP78" s="36">
        <v>7</v>
      </c>
      <c r="AQ78" s="36">
        <v>7</v>
      </c>
      <c r="AR78" s="36">
        <v>11</v>
      </c>
      <c r="AS78" s="36">
        <v>8</v>
      </c>
      <c r="AT78" s="36">
        <v>7</v>
      </c>
      <c r="AU78" s="37">
        <v>11</v>
      </c>
      <c r="AV78" s="36">
        <v>8</v>
      </c>
      <c r="AW78" s="36">
        <v>8</v>
      </c>
      <c r="AX78" s="37">
        <v>11</v>
      </c>
      <c r="AY78" s="37">
        <v>4</v>
      </c>
      <c r="AZ78" s="36">
        <v>7</v>
      </c>
      <c r="BA78" s="36">
        <v>8</v>
      </c>
      <c r="BB78" s="36">
        <v>8</v>
      </c>
      <c r="BC78" s="36">
        <v>7</v>
      </c>
      <c r="BD78" s="37">
        <v>11</v>
      </c>
      <c r="BE78" s="36">
        <v>11</v>
      </c>
      <c r="BF78" s="37">
        <v>11</v>
      </c>
      <c r="BG78" s="36">
        <v>7</v>
      </c>
      <c r="BH78" s="36">
        <v>7</v>
      </c>
      <c r="BI78" s="36">
        <v>7</v>
      </c>
      <c r="BJ78" s="36">
        <v>7</v>
      </c>
      <c r="BK78" s="36">
        <v>7</v>
      </c>
      <c r="BL78" s="36">
        <v>7</v>
      </c>
      <c r="BM78" s="36">
        <v>10</v>
      </c>
      <c r="BN78" s="36">
        <v>7</v>
      </c>
      <c r="BO78" s="36">
        <v>7</v>
      </c>
      <c r="BP78" s="36">
        <v>7</v>
      </c>
      <c r="BQ78" s="36">
        <v>7</v>
      </c>
      <c r="BR78" s="37">
        <v>11</v>
      </c>
      <c r="BS78" s="36">
        <v>7</v>
      </c>
      <c r="BT78" s="36">
        <v>7</v>
      </c>
      <c r="BU78" s="36">
        <v>7</v>
      </c>
      <c r="BV78" s="36">
        <v>7</v>
      </c>
      <c r="BW78" s="36">
        <v>7</v>
      </c>
      <c r="BX78" s="36">
        <v>7</v>
      </c>
      <c r="BY78" s="36">
        <v>7</v>
      </c>
      <c r="BZ78" s="41"/>
      <c r="CA78" s="36">
        <v>7</v>
      </c>
      <c r="CB78" s="37">
        <v>7</v>
      </c>
      <c r="CC78" s="36">
        <v>7</v>
      </c>
      <c r="CD78" s="36">
        <v>7</v>
      </c>
      <c r="CE78" s="36">
        <v>7</v>
      </c>
      <c r="CF78" s="36">
        <v>7</v>
      </c>
      <c r="CG78" s="36">
        <v>3</v>
      </c>
      <c r="CH78" s="36">
        <v>8</v>
      </c>
      <c r="CI78" s="36">
        <v>7</v>
      </c>
      <c r="CJ78" s="36">
        <v>7</v>
      </c>
      <c r="CK78" s="36">
        <v>8</v>
      </c>
      <c r="CL78" s="36">
        <v>9</v>
      </c>
      <c r="CM78" s="37">
        <v>2</v>
      </c>
      <c r="CN78" s="36">
        <v>7</v>
      </c>
      <c r="CO78" s="36">
        <v>4</v>
      </c>
      <c r="CP78" s="36">
        <v>7</v>
      </c>
      <c r="CQ78" s="36">
        <v>7</v>
      </c>
      <c r="CR78" s="36">
        <v>8</v>
      </c>
      <c r="CS78" s="36">
        <v>7</v>
      </c>
      <c r="CT78" s="36">
        <v>9</v>
      </c>
      <c r="CU78" s="36">
        <v>10</v>
      </c>
      <c r="CV78" s="36">
        <v>7</v>
      </c>
    </row>
    <row r="79" spans="1:100" ht="16">
      <c r="A79" s="33" t="s">
        <v>116</v>
      </c>
      <c r="B79" s="9">
        <v>5</v>
      </c>
      <c r="C79" s="36">
        <v>6</v>
      </c>
      <c r="D79" s="36">
        <v>7</v>
      </c>
      <c r="E79" s="36">
        <v>11</v>
      </c>
      <c r="F79" s="37">
        <v>6</v>
      </c>
      <c r="G79" s="36">
        <v>5</v>
      </c>
      <c r="H79" s="36">
        <v>7</v>
      </c>
      <c r="I79" s="36">
        <v>7</v>
      </c>
      <c r="J79" s="36">
        <v>10</v>
      </c>
      <c r="K79" s="36">
        <v>9</v>
      </c>
      <c r="L79" s="36">
        <v>9</v>
      </c>
      <c r="M79" s="36">
        <v>6</v>
      </c>
      <c r="N79" s="37">
        <v>6</v>
      </c>
      <c r="O79" s="36">
        <v>9</v>
      </c>
      <c r="P79" s="36">
        <v>6</v>
      </c>
      <c r="Q79" s="36">
        <v>6</v>
      </c>
      <c r="R79" s="36">
        <v>6</v>
      </c>
      <c r="S79" s="37">
        <v>6</v>
      </c>
      <c r="T79" s="36">
        <v>6</v>
      </c>
      <c r="U79" s="36">
        <v>9</v>
      </c>
      <c r="V79" s="36">
        <v>7</v>
      </c>
      <c r="W79" s="36">
        <v>6</v>
      </c>
      <c r="X79" s="36">
        <v>6</v>
      </c>
      <c r="Y79" s="37">
        <v>6</v>
      </c>
      <c r="Z79" s="36">
        <v>8</v>
      </c>
      <c r="AA79" s="37">
        <v>7</v>
      </c>
      <c r="AB79" s="36">
        <v>6</v>
      </c>
      <c r="AC79" s="36">
        <v>8</v>
      </c>
      <c r="AD79" s="36">
        <v>5</v>
      </c>
      <c r="AE79" s="36">
        <v>8</v>
      </c>
      <c r="AF79" s="36">
        <v>4</v>
      </c>
      <c r="AG79" s="36">
        <v>6</v>
      </c>
      <c r="AH79" s="36">
        <v>5</v>
      </c>
      <c r="AI79" s="36">
        <v>7</v>
      </c>
      <c r="AJ79" s="36">
        <v>7</v>
      </c>
      <c r="AK79" s="36">
        <v>6</v>
      </c>
      <c r="AL79" s="37">
        <v>9</v>
      </c>
      <c r="AM79" s="38">
        <v>6</v>
      </c>
      <c r="AN79" s="36">
        <v>11</v>
      </c>
      <c r="AO79" s="36">
        <v>6</v>
      </c>
      <c r="AP79" s="36">
        <v>6</v>
      </c>
      <c r="AQ79" s="36">
        <v>5</v>
      </c>
      <c r="AR79" s="36">
        <v>11</v>
      </c>
      <c r="AS79" s="37">
        <v>6</v>
      </c>
      <c r="AT79" s="36">
        <v>6</v>
      </c>
      <c r="AU79" s="37">
        <v>11</v>
      </c>
      <c r="AV79" s="36">
        <v>7</v>
      </c>
      <c r="AW79" s="36">
        <v>6</v>
      </c>
      <c r="AX79" s="37">
        <v>11</v>
      </c>
      <c r="AY79" s="37">
        <v>7</v>
      </c>
      <c r="AZ79" s="36">
        <v>6</v>
      </c>
      <c r="BA79" s="36">
        <v>7</v>
      </c>
      <c r="BB79" s="36">
        <v>6</v>
      </c>
      <c r="BC79" s="36">
        <v>7</v>
      </c>
      <c r="BD79" s="37">
        <v>11</v>
      </c>
      <c r="BE79" s="37">
        <v>11</v>
      </c>
      <c r="BF79" s="37">
        <v>11</v>
      </c>
      <c r="BG79" s="36">
        <v>7</v>
      </c>
      <c r="BH79" s="36">
        <v>5</v>
      </c>
      <c r="BI79" s="37">
        <v>5</v>
      </c>
      <c r="BJ79" s="36">
        <v>7</v>
      </c>
      <c r="BK79" s="36">
        <v>5</v>
      </c>
      <c r="BL79" s="37">
        <v>5</v>
      </c>
      <c r="BM79" s="36">
        <v>9</v>
      </c>
      <c r="BN79" s="37">
        <v>5</v>
      </c>
      <c r="BO79" s="36">
        <v>5</v>
      </c>
      <c r="BP79" s="36">
        <v>5</v>
      </c>
      <c r="BQ79" s="36">
        <v>6</v>
      </c>
      <c r="BR79" s="37">
        <v>11</v>
      </c>
      <c r="BS79" s="36">
        <v>6</v>
      </c>
      <c r="BT79" s="36">
        <v>6</v>
      </c>
      <c r="BU79" s="36">
        <v>6</v>
      </c>
      <c r="BV79" s="36">
        <v>6</v>
      </c>
      <c r="BW79" s="36">
        <v>6</v>
      </c>
      <c r="BX79" s="36">
        <v>5</v>
      </c>
      <c r="BY79" s="36">
        <v>5</v>
      </c>
      <c r="BZ79" s="36">
        <v>7</v>
      </c>
      <c r="CA79" s="41"/>
      <c r="CB79" s="36">
        <v>7</v>
      </c>
      <c r="CC79" s="36">
        <v>6</v>
      </c>
      <c r="CD79" s="36">
        <v>6</v>
      </c>
      <c r="CE79" s="36">
        <v>7</v>
      </c>
      <c r="CF79" s="36">
        <v>6</v>
      </c>
      <c r="CG79" s="36">
        <v>5</v>
      </c>
      <c r="CH79" s="36">
        <v>8</v>
      </c>
      <c r="CI79" s="37">
        <v>6</v>
      </c>
      <c r="CJ79" s="37">
        <v>5</v>
      </c>
      <c r="CK79" s="37">
        <v>3</v>
      </c>
      <c r="CL79" s="36">
        <v>8</v>
      </c>
      <c r="CM79" s="37">
        <v>7</v>
      </c>
      <c r="CN79" s="36">
        <v>6</v>
      </c>
      <c r="CO79" s="36">
        <v>5</v>
      </c>
      <c r="CP79" s="37">
        <v>5</v>
      </c>
      <c r="CQ79" s="36">
        <v>6</v>
      </c>
      <c r="CR79" s="36">
        <v>8</v>
      </c>
      <c r="CS79" s="36">
        <v>6</v>
      </c>
      <c r="CT79" s="36">
        <v>9</v>
      </c>
      <c r="CU79" s="36">
        <v>10</v>
      </c>
      <c r="CV79" s="36">
        <v>6</v>
      </c>
    </row>
    <row r="80" spans="1:100" ht="16">
      <c r="A80" s="33" t="s">
        <v>117</v>
      </c>
      <c r="B80" s="9">
        <v>2</v>
      </c>
      <c r="C80" s="36">
        <v>2</v>
      </c>
      <c r="D80" s="36">
        <v>6</v>
      </c>
      <c r="E80" s="36">
        <v>11</v>
      </c>
      <c r="F80" s="36">
        <v>3</v>
      </c>
      <c r="G80" s="36">
        <v>3</v>
      </c>
      <c r="H80" s="36">
        <v>5</v>
      </c>
      <c r="I80" s="36">
        <v>2</v>
      </c>
      <c r="J80" s="36">
        <v>9</v>
      </c>
      <c r="K80" s="36">
        <v>7</v>
      </c>
      <c r="L80" s="36">
        <v>7</v>
      </c>
      <c r="M80" s="36">
        <v>2</v>
      </c>
      <c r="N80" s="36">
        <v>2</v>
      </c>
      <c r="O80" s="36">
        <v>8</v>
      </c>
      <c r="P80" s="36">
        <v>4</v>
      </c>
      <c r="Q80" s="36">
        <v>2</v>
      </c>
      <c r="R80" s="47">
        <v>3</v>
      </c>
      <c r="S80" s="36">
        <v>2</v>
      </c>
      <c r="T80" s="36">
        <v>2</v>
      </c>
      <c r="U80" s="36">
        <v>9</v>
      </c>
      <c r="V80" s="36">
        <v>4</v>
      </c>
      <c r="W80" s="36">
        <v>3</v>
      </c>
      <c r="X80" s="36">
        <v>2</v>
      </c>
      <c r="Y80" s="48">
        <v>3</v>
      </c>
      <c r="Z80" s="36">
        <v>6</v>
      </c>
      <c r="AA80" s="37">
        <v>2</v>
      </c>
      <c r="AB80" s="36">
        <v>2</v>
      </c>
      <c r="AC80" s="36">
        <v>4</v>
      </c>
      <c r="AD80" s="36">
        <v>2</v>
      </c>
      <c r="AE80" s="36">
        <v>5</v>
      </c>
      <c r="AF80" s="47">
        <v>2</v>
      </c>
      <c r="AG80" s="36">
        <v>2</v>
      </c>
      <c r="AH80" s="36">
        <v>3</v>
      </c>
      <c r="AI80" s="36">
        <v>5</v>
      </c>
      <c r="AJ80" s="36">
        <v>3</v>
      </c>
      <c r="AK80" s="36">
        <v>2</v>
      </c>
      <c r="AL80" s="36">
        <v>9</v>
      </c>
      <c r="AM80" s="38">
        <v>1</v>
      </c>
      <c r="AN80" s="36">
        <v>11</v>
      </c>
      <c r="AO80" s="36">
        <v>3</v>
      </c>
      <c r="AP80" s="36">
        <v>3</v>
      </c>
      <c r="AQ80" s="36">
        <v>3</v>
      </c>
      <c r="AR80" s="36">
        <v>11</v>
      </c>
      <c r="AS80" s="36">
        <v>4</v>
      </c>
      <c r="AT80" s="47">
        <v>2</v>
      </c>
      <c r="AU80" s="37">
        <v>9</v>
      </c>
      <c r="AV80" s="36">
        <v>4</v>
      </c>
      <c r="AW80" s="36">
        <v>3</v>
      </c>
      <c r="AX80" s="37">
        <v>9</v>
      </c>
      <c r="AY80" s="37">
        <v>7</v>
      </c>
      <c r="AZ80" s="36">
        <v>2</v>
      </c>
      <c r="BA80" s="36">
        <v>5</v>
      </c>
      <c r="BB80" s="36">
        <v>3</v>
      </c>
      <c r="BC80" s="36">
        <v>5</v>
      </c>
      <c r="BD80" s="37">
        <v>10</v>
      </c>
      <c r="BE80" s="36">
        <v>11</v>
      </c>
      <c r="BF80" s="37">
        <v>10</v>
      </c>
      <c r="BG80" s="36">
        <v>4</v>
      </c>
      <c r="BH80" s="36">
        <v>1</v>
      </c>
      <c r="BI80" s="47">
        <v>2</v>
      </c>
      <c r="BJ80" s="36">
        <v>2</v>
      </c>
      <c r="BK80" s="36">
        <v>2</v>
      </c>
      <c r="BL80" s="36">
        <v>2</v>
      </c>
      <c r="BM80" s="36">
        <v>8</v>
      </c>
      <c r="BN80" s="36">
        <v>2</v>
      </c>
      <c r="BO80" s="36">
        <v>3</v>
      </c>
      <c r="BP80" s="36">
        <v>2</v>
      </c>
      <c r="BQ80" s="36">
        <v>2</v>
      </c>
      <c r="BR80" s="37">
        <v>11</v>
      </c>
      <c r="BS80" s="36">
        <v>2</v>
      </c>
      <c r="BT80" s="47">
        <v>2</v>
      </c>
      <c r="BU80" s="36">
        <v>2</v>
      </c>
      <c r="BV80" s="36">
        <v>6</v>
      </c>
      <c r="BW80" s="36">
        <v>2</v>
      </c>
      <c r="BX80" s="36">
        <v>3</v>
      </c>
      <c r="BY80" s="36">
        <v>3</v>
      </c>
      <c r="BZ80" s="36">
        <v>4</v>
      </c>
      <c r="CA80" s="37">
        <v>3</v>
      </c>
      <c r="CB80" s="41"/>
      <c r="CC80" s="36">
        <v>2</v>
      </c>
      <c r="CD80" s="36">
        <v>2</v>
      </c>
      <c r="CE80" s="36">
        <v>4</v>
      </c>
      <c r="CF80" s="36">
        <v>1</v>
      </c>
      <c r="CG80" s="36">
        <v>4</v>
      </c>
      <c r="CH80" s="36">
        <v>6</v>
      </c>
      <c r="CI80" s="47">
        <v>2</v>
      </c>
      <c r="CJ80" s="36">
        <v>2</v>
      </c>
      <c r="CK80" s="36">
        <v>8</v>
      </c>
      <c r="CL80" s="36">
        <v>7</v>
      </c>
      <c r="CM80" s="37">
        <v>5</v>
      </c>
      <c r="CN80" s="36">
        <v>2</v>
      </c>
      <c r="CO80" s="36">
        <v>3</v>
      </c>
      <c r="CP80" s="36">
        <v>2</v>
      </c>
      <c r="CQ80" s="36">
        <v>3</v>
      </c>
      <c r="CR80" s="36">
        <v>5</v>
      </c>
      <c r="CS80" s="37">
        <v>6</v>
      </c>
      <c r="CT80" s="36">
        <v>8</v>
      </c>
      <c r="CU80" s="36">
        <v>8</v>
      </c>
      <c r="CV80" s="36">
        <v>2</v>
      </c>
    </row>
    <row r="81" spans="1:100" ht="16">
      <c r="A81" s="33" t="s">
        <v>118</v>
      </c>
      <c r="B81" s="9">
        <v>1</v>
      </c>
      <c r="C81" s="36">
        <v>1</v>
      </c>
      <c r="D81" s="36">
        <v>6</v>
      </c>
      <c r="E81" s="36">
        <v>11</v>
      </c>
      <c r="F81" s="36">
        <v>3</v>
      </c>
      <c r="G81" s="36">
        <v>2</v>
      </c>
      <c r="H81" s="36">
        <v>5</v>
      </c>
      <c r="I81" s="36">
        <v>2</v>
      </c>
      <c r="J81" s="36">
        <v>9</v>
      </c>
      <c r="K81" s="36">
        <v>6</v>
      </c>
      <c r="L81" s="36">
        <v>7</v>
      </c>
      <c r="M81" s="36">
        <v>2</v>
      </c>
      <c r="N81" s="36">
        <v>1</v>
      </c>
      <c r="O81" s="36">
        <v>8</v>
      </c>
      <c r="P81" s="36">
        <v>3</v>
      </c>
      <c r="Q81" s="36">
        <v>1</v>
      </c>
      <c r="R81" s="36">
        <v>3</v>
      </c>
      <c r="S81" s="36">
        <v>1</v>
      </c>
      <c r="T81" s="36">
        <v>2</v>
      </c>
      <c r="U81" s="36">
        <v>9</v>
      </c>
      <c r="V81" s="36">
        <v>2</v>
      </c>
      <c r="W81" s="36">
        <v>3</v>
      </c>
      <c r="X81" s="36">
        <v>2</v>
      </c>
      <c r="Y81" s="37">
        <v>3</v>
      </c>
      <c r="Z81" s="36">
        <v>6</v>
      </c>
      <c r="AA81" s="37">
        <v>2</v>
      </c>
      <c r="AB81" s="36">
        <v>2</v>
      </c>
      <c r="AC81" s="36">
        <v>4</v>
      </c>
      <c r="AD81" s="36">
        <v>2</v>
      </c>
      <c r="AE81" s="36">
        <v>5</v>
      </c>
      <c r="AF81" s="36">
        <v>2</v>
      </c>
      <c r="AG81" s="36">
        <v>2</v>
      </c>
      <c r="AH81" s="36">
        <v>2</v>
      </c>
      <c r="AI81" s="36">
        <v>5</v>
      </c>
      <c r="AJ81" s="36">
        <v>3</v>
      </c>
      <c r="AK81" s="36">
        <v>2</v>
      </c>
      <c r="AL81" s="36">
        <v>8</v>
      </c>
      <c r="AM81" s="38">
        <v>2</v>
      </c>
      <c r="AN81" s="36">
        <v>11</v>
      </c>
      <c r="AO81" s="36">
        <v>3</v>
      </c>
      <c r="AP81" s="36">
        <v>3</v>
      </c>
      <c r="AQ81" s="36">
        <v>2</v>
      </c>
      <c r="AR81" s="36">
        <v>11</v>
      </c>
      <c r="AS81" s="36">
        <v>3</v>
      </c>
      <c r="AT81" s="36">
        <v>2</v>
      </c>
      <c r="AU81" s="37">
        <v>9</v>
      </c>
      <c r="AV81" s="36">
        <v>4</v>
      </c>
      <c r="AW81" s="36">
        <v>3</v>
      </c>
      <c r="AX81" s="37">
        <v>9</v>
      </c>
      <c r="AY81" s="37">
        <v>7</v>
      </c>
      <c r="AZ81" s="36">
        <v>2</v>
      </c>
      <c r="BA81" s="36">
        <v>5</v>
      </c>
      <c r="BB81" s="36">
        <v>2</v>
      </c>
      <c r="BC81" s="36">
        <v>4</v>
      </c>
      <c r="BD81" s="37">
        <v>9</v>
      </c>
      <c r="BE81" s="36">
        <v>11</v>
      </c>
      <c r="BF81" s="37">
        <v>9</v>
      </c>
      <c r="BG81" s="36">
        <v>4</v>
      </c>
      <c r="BH81" s="36">
        <v>1</v>
      </c>
      <c r="BI81" s="36">
        <v>2</v>
      </c>
      <c r="BJ81" s="36">
        <v>2</v>
      </c>
      <c r="BK81" s="36">
        <v>2</v>
      </c>
      <c r="BL81" s="36">
        <v>2</v>
      </c>
      <c r="BM81" s="36">
        <v>8</v>
      </c>
      <c r="BN81" s="36">
        <v>2</v>
      </c>
      <c r="BO81" s="36">
        <v>2</v>
      </c>
      <c r="BP81" s="36">
        <v>2</v>
      </c>
      <c r="BQ81" s="36">
        <v>2</v>
      </c>
      <c r="BR81" s="37">
        <v>11</v>
      </c>
      <c r="BS81" s="36">
        <v>2</v>
      </c>
      <c r="BT81" s="36">
        <v>2</v>
      </c>
      <c r="BU81" s="36">
        <v>2</v>
      </c>
      <c r="BV81" s="36">
        <v>6</v>
      </c>
      <c r="BW81" s="36">
        <v>2</v>
      </c>
      <c r="BX81" s="36">
        <v>2</v>
      </c>
      <c r="BY81" s="36">
        <v>2</v>
      </c>
      <c r="BZ81" s="36">
        <v>4</v>
      </c>
      <c r="CA81" s="37">
        <v>3</v>
      </c>
      <c r="CB81" s="36">
        <v>1</v>
      </c>
      <c r="CC81" s="41"/>
      <c r="CD81" s="36">
        <v>2</v>
      </c>
      <c r="CE81" s="36">
        <v>4</v>
      </c>
      <c r="CF81" s="36">
        <v>2</v>
      </c>
      <c r="CG81" s="36">
        <v>3</v>
      </c>
      <c r="CH81" s="36">
        <v>6</v>
      </c>
      <c r="CI81" s="36">
        <v>2</v>
      </c>
      <c r="CJ81" s="36">
        <v>2</v>
      </c>
      <c r="CK81" s="36">
        <v>8</v>
      </c>
      <c r="CL81" s="36">
        <v>7</v>
      </c>
      <c r="CM81" s="37">
        <v>5</v>
      </c>
      <c r="CN81" s="36">
        <v>2</v>
      </c>
      <c r="CO81" s="36">
        <v>3</v>
      </c>
      <c r="CP81" s="36">
        <v>1</v>
      </c>
      <c r="CQ81" s="36">
        <v>3</v>
      </c>
      <c r="CR81" s="36">
        <v>4</v>
      </c>
      <c r="CS81" s="36">
        <v>6</v>
      </c>
      <c r="CT81" s="36">
        <v>7</v>
      </c>
      <c r="CU81" s="36">
        <v>8</v>
      </c>
      <c r="CV81" s="36">
        <v>1</v>
      </c>
    </row>
    <row r="82" spans="1:100" ht="16">
      <c r="A82" s="33" t="s">
        <v>119</v>
      </c>
      <c r="B82" s="9">
        <v>3</v>
      </c>
      <c r="C82" s="36">
        <v>3</v>
      </c>
      <c r="D82" s="36">
        <v>7</v>
      </c>
      <c r="E82" s="36">
        <v>11</v>
      </c>
      <c r="F82" s="36">
        <v>4</v>
      </c>
      <c r="G82" s="36">
        <v>3</v>
      </c>
      <c r="H82" s="36">
        <v>6</v>
      </c>
      <c r="I82" s="36">
        <v>4</v>
      </c>
      <c r="J82" s="36">
        <v>9</v>
      </c>
      <c r="K82" s="36">
        <v>7</v>
      </c>
      <c r="L82" s="36">
        <v>8</v>
      </c>
      <c r="M82" s="36">
        <v>3</v>
      </c>
      <c r="N82" s="36">
        <v>3</v>
      </c>
      <c r="O82" s="36">
        <v>8</v>
      </c>
      <c r="P82" s="36">
        <v>5</v>
      </c>
      <c r="Q82" s="36">
        <v>3</v>
      </c>
      <c r="R82" s="47">
        <v>3</v>
      </c>
      <c r="S82" s="37">
        <v>3</v>
      </c>
      <c r="T82" s="36">
        <v>3</v>
      </c>
      <c r="U82" s="36">
        <v>9</v>
      </c>
      <c r="V82" s="36">
        <v>4</v>
      </c>
      <c r="W82" s="36">
        <v>4</v>
      </c>
      <c r="X82" s="36">
        <v>3</v>
      </c>
      <c r="Y82" s="37">
        <v>3</v>
      </c>
      <c r="Z82" s="36">
        <v>7</v>
      </c>
      <c r="AA82" s="37">
        <v>3</v>
      </c>
      <c r="AB82" s="36">
        <v>1</v>
      </c>
      <c r="AC82" s="36">
        <v>5</v>
      </c>
      <c r="AD82" s="36">
        <v>3</v>
      </c>
      <c r="AE82" s="36">
        <v>6</v>
      </c>
      <c r="AF82" s="36">
        <v>3</v>
      </c>
      <c r="AG82" s="36">
        <v>3</v>
      </c>
      <c r="AH82" s="36">
        <v>3</v>
      </c>
      <c r="AI82" s="36">
        <v>6</v>
      </c>
      <c r="AJ82" s="36">
        <v>4</v>
      </c>
      <c r="AK82" s="36">
        <v>3</v>
      </c>
      <c r="AL82" s="36">
        <v>9</v>
      </c>
      <c r="AM82" s="38">
        <v>3</v>
      </c>
      <c r="AN82" s="36">
        <v>11</v>
      </c>
      <c r="AO82" s="36">
        <v>4</v>
      </c>
      <c r="AP82" s="36">
        <v>4</v>
      </c>
      <c r="AQ82" s="36">
        <v>4</v>
      </c>
      <c r="AR82" s="36">
        <v>11</v>
      </c>
      <c r="AS82" s="36">
        <v>4</v>
      </c>
      <c r="AT82" s="36">
        <v>2</v>
      </c>
      <c r="AU82" s="37">
        <v>10</v>
      </c>
      <c r="AV82" s="36">
        <v>5</v>
      </c>
      <c r="AW82" s="36">
        <v>4</v>
      </c>
      <c r="AX82" s="37">
        <v>10</v>
      </c>
      <c r="AY82" s="37">
        <v>8</v>
      </c>
      <c r="AZ82" s="36">
        <v>3</v>
      </c>
      <c r="BA82" s="36">
        <v>6</v>
      </c>
      <c r="BB82" s="36">
        <v>4</v>
      </c>
      <c r="BC82" s="36">
        <v>6</v>
      </c>
      <c r="BD82" s="37">
        <v>10</v>
      </c>
      <c r="BE82" s="36">
        <v>11</v>
      </c>
      <c r="BF82" s="37">
        <v>10</v>
      </c>
      <c r="BG82" s="36">
        <v>5</v>
      </c>
      <c r="BH82" s="36">
        <v>3</v>
      </c>
      <c r="BI82" s="36">
        <v>2</v>
      </c>
      <c r="BJ82" s="36">
        <v>3</v>
      </c>
      <c r="BK82" s="36">
        <v>4</v>
      </c>
      <c r="BL82" s="36">
        <v>3</v>
      </c>
      <c r="BM82" s="36">
        <v>8</v>
      </c>
      <c r="BN82" s="36">
        <v>3</v>
      </c>
      <c r="BO82" s="36">
        <v>4</v>
      </c>
      <c r="BP82" s="36">
        <v>4</v>
      </c>
      <c r="BQ82" s="36">
        <v>3</v>
      </c>
      <c r="BR82" s="37">
        <v>11</v>
      </c>
      <c r="BS82" s="36">
        <v>0</v>
      </c>
      <c r="BT82" s="36">
        <v>2</v>
      </c>
      <c r="BU82" s="36">
        <v>1</v>
      </c>
      <c r="BV82" s="36">
        <v>6</v>
      </c>
      <c r="BW82" s="36">
        <v>3</v>
      </c>
      <c r="BX82" s="36">
        <v>4</v>
      </c>
      <c r="BY82" s="36">
        <v>4</v>
      </c>
      <c r="BZ82" s="36">
        <v>5</v>
      </c>
      <c r="CA82" s="37">
        <v>4</v>
      </c>
      <c r="CB82" s="36">
        <v>2</v>
      </c>
      <c r="CC82" s="36">
        <v>3</v>
      </c>
      <c r="CD82" s="41"/>
      <c r="CE82" s="36">
        <v>5</v>
      </c>
      <c r="CF82" s="36">
        <v>3</v>
      </c>
      <c r="CG82" s="36">
        <v>5</v>
      </c>
      <c r="CH82" s="36">
        <v>7</v>
      </c>
      <c r="CI82" s="47">
        <v>0</v>
      </c>
      <c r="CJ82" s="36">
        <v>1</v>
      </c>
      <c r="CK82" s="36">
        <v>8</v>
      </c>
      <c r="CL82" s="36">
        <v>7</v>
      </c>
      <c r="CM82" s="37">
        <v>6</v>
      </c>
      <c r="CN82" s="36">
        <v>2</v>
      </c>
      <c r="CO82" s="36">
        <v>4</v>
      </c>
      <c r="CP82" s="37">
        <v>3</v>
      </c>
      <c r="CQ82" s="36">
        <v>4</v>
      </c>
      <c r="CR82" s="36">
        <v>7</v>
      </c>
      <c r="CS82" s="37">
        <v>6</v>
      </c>
      <c r="CT82" s="36">
        <v>8</v>
      </c>
      <c r="CU82" s="36">
        <v>9</v>
      </c>
      <c r="CV82" s="36">
        <v>3</v>
      </c>
    </row>
    <row r="83" spans="1:100" ht="16">
      <c r="A83" s="33" t="s">
        <v>120</v>
      </c>
      <c r="B83" s="9">
        <v>7</v>
      </c>
      <c r="C83" s="36">
        <v>7</v>
      </c>
      <c r="D83" s="36">
        <v>4</v>
      </c>
      <c r="E83" s="36">
        <v>11</v>
      </c>
      <c r="F83" s="36">
        <v>7</v>
      </c>
      <c r="G83" s="36">
        <v>7</v>
      </c>
      <c r="H83" s="36">
        <v>2</v>
      </c>
      <c r="I83" s="36">
        <v>7</v>
      </c>
      <c r="J83" s="36">
        <v>9</v>
      </c>
      <c r="K83" s="36">
        <v>8</v>
      </c>
      <c r="L83" s="36">
        <v>6</v>
      </c>
      <c r="M83" s="36">
        <v>7</v>
      </c>
      <c r="N83" s="36">
        <v>7</v>
      </c>
      <c r="O83" s="36">
        <v>8</v>
      </c>
      <c r="P83" s="36">
        <v>8</v>
      </c>
      <c r="Q83" s="36">
        <v>7</v>
      </c>
      <c r="R83" s="36">
        <v>7</v>
      </c>
      <c r="S83" s="36">
        <v>7</v>
      </c>
      <c r="T83" s="36">
        <v>7</v>
      </c>
      <c r="U83" s="36">
        <v>5</v>
      </c>
      <c r="V83" s="36">
        <v>7</v>
      </c>
      <c r="W83" s="36">
        <v>6</v>
      </c>
      <c r="X83" s="36">
        <v>7</v>
      </c>
      <c r="Y83" s="37">
        <v>7</v>
      </c>
      <c r="Z83" s="36">
        <v>6</v>
      </c>
      <c r="AA83" s="37">
        <v>7</v>
      </c>
      <c r="AB83" s="36">
        <v>7</v>
      </c>
      <c r="AC83" s="36">
        <v>7</v>
      </c>
      <c r="AD83" s="36">
        <v>7</v>
      </c>
      <c r="AE83" s="36">
        <v>0</v>
      </c>
      <c r="AF83" s="36">
        <v>7</v>
      </c>
      <c r="AG83" s="36">
        <v>7</v>
      </c>
      <c r="AH83" s="36">
        <v>7</v>
      </c>
      <c r="AI83" s="36">
        <v>1</v>
      </c>
      <c r="AJ83" s="36">
        <v>7</v>
      </c>
      <c r="AK83" s="36">
        <v>7</v>
      </c>
      <c r="AL83" s="36">
        <v>6</v>
      </c>
      <c r="AM83" s="38">
        <v>7</v>
      </c>
      <c r="AN83" s="36">
        <v>11</v>
      </c>
      <c r="AO83" s="36">
        <v>7</v>
      </c>
      <c r="AP83" s="36">
        <v>8</v>
      </c>
      <c r="AQ83" s="36">
        <v>8</v>
      </c>
      <c r="AR83" s="36">
        <v>11</v>
      </c>
      <c r="AS83" s="36">
        <v>8</v>
      </c>
      <c r="AT83" s="36">
        <v>7</v>
      </c>
      <c r="AU83" s="37">
        <v>11</v>
      </c>
      <c r="AV83" s="36">
        <v>8</v>
      </c>
      <c r="AW83" s="36">
        <v>8</v>
      </c>
      <c r="AX83" s="37">
        <v>11</v>
      </c>
      <c r="AY83" s="37">
        <v>8</v>
      </c>
      <c r="AZ83" s="36">
        <v>7</v>
      </c>
      <c r="BA83" s="36">
        <v>2</v>
      </c>
      <c r="BB83" s="36">
        <v>7</v>
      </c>
      <c r="BC83" s="36">
        <v>0</v>
      </c>
      <c r="BD83" s="37">
        <v>11</v>
      </c>
      <c r="BE83" s="36">
        <v>11</v>
      </c>
      <c r="BF83" s="37">
        <v>11</v>
      </c>
      <c r="BG83" s="36">
        <v>2</v>
      </c>
      <c r="BH83" s="36">
        <v>7</v>
      </c>
      <c r="BI83" s="37">
        <v>7</v>
      </c>
      <c r="BJ83" s="36">
        <v>7</v>
      </c>
      <c r="BK83" s="36">
        <v>7</v>
      </c>
      <c r="BL83" s="36">
        <v>7</v>
      </c>
      <c r="BM83" s="36">
        <v>10</v>
      </c>
      <c r="BN83" s="36">
        <v>7</v>
      </c>
      <c r="BO83" s="36">
        <v>7</v>
      </c>
      <c r="BP83" s="36">
        <v>7</v>
      </c>
      <c r="BQ83" s="36">
        <v>7</v>
      </c>
      <c r="BR83" s="37">
        <v>11</v>
      </c>
      <c r="BS83" s="36">
        <v>7</v>
      </c>
      <c r="BT83" s="36">
        <v>7</v>
      </c>
      <c r="BU83" s="36">
        <v>7</v>
      </c>
      <c r="BV83" s="36">
        <v>8</v>
      </c>
      <c r="BW83" s="36">
        <v>7</v>
      </c>
      <c r="BX83" s="36">
        <v>7</v>
      </c>
      <c r="BY83" s="36">
        <v>7</v>
      </c>
      <c r="BZ83" s="36">
        <v>8</v>
      </c>
      <c r="CA83" s="36">
        <v>8</v>
      </c>
      <c r="CB83" s="36">
        <v>7</v>
      </c>
      <c r="CC83" s="36">
        <v>7</v>
      </c>
      <c r="CD83" s="36">
        <v>7</v>
      </c>
      <c r="CE83" s="41"/>
      <c r="CF83" s="36">
        <v>7</v>
      </c>
      <c r="CG83" s="36">
        <v>6</v>
      </c>
      <c r="CH83" s="36">
        <v>7</v>
      </c>
      <c r="CI83" s="36">
        <v>7</v>
      </c>
      <c r="CJ83" s="36">
        <v>7</v>
      </c>
      <c r="CK83" s="36">
        <v>9</v>
      </c>
      <c r="CL83" s="36">
        <v>7</v>
      </c>
      <c r="CM83" s="37">
        <v>8</v>
      </c>
      <c r="CN83" s="36">
        <v>7</v>
      </c>
      <c r="CO83" s="36">
        <v>5</v>
      </c>
      <c r="CP83" s="36">
        <v>7</v>
      </c>
      <c r="CQ83" s="36">
        <v>7</v>
      </c>
      <c r="CR83" s="36">
        <v>7</v>
      </c>
      <c r="CS83" s="36">
        <v>8</v>
      </c>
      <c r="CT83" s="36">
        <v>9</v>
      </c>
      <c r="CU83" s="36">
        <v>10</v>
      </c>
      <c r="CV83" s="36">
        <v>7</v>
      </c>
    </row>
    <row r="84" spans="1:100" ht="16">
      <c r="A84" s="33" t="s">
        <v>121</v>
      </c>
      <c r="B84" s="9">
        <v>1</v>
      </c>
      <c r="C84" s="36">
        <v>1</v>
      </c>
      <c r="D84" s="36">
        <v>6</v>
      </c>
      <c r="E84" s="36">
        <v>11</v>
      </c>
      <c r="F84" s="36">
        <v>3</v>
      </c>
      <c r="G84" s="36">
        <v>2</v>
      </c>
      <c r="H84" s="36">
        <v>5</v>
      </c>
      <c r="I84" s="36">
        <v>0</v>
      </c>
      <c r="J84" s="36">
        <v>9</v>
      </c>
      <c r="K84" s="36">
        <v>6</v>
      </c>
      <c r="L84" s="36">
        <v>7</v>
      </c>
      <c r="M84" s="36">
        <v>2</v>
      </c>
      <c r="N84" s="36">
        <v>1</v>
      </c>
      <c r="O84" s="36">
        <v>8</v>
      </c>
      <c r="P84" s="36">
        <v>3</v>
      </c>
      <c r="Q84" s="36">
        <v>1</v>
      </c>
      <c r="R84" s="36">
        <v>3</v>
      </c>
      <c r="S84" s="36">
        <v>1</v>
      </c>
      <c r="T84" s="36">
        <v>2</v>
      </c>
      <c r="U84" s="36">
        <v>9</v>
      </c>
      <c r="V84" s="36">
        <v>3</v>
      </c>
      <c r="W84" s="36">
        <v>3</v>
      </c>
      <c r="X84" s="36">
        <v>2</v>
      </c>
      <c r="Y84" s="48">
        <v>3</v>
      </c>
      <c r="Z84" s="36">
        <v>6</v>
      </c>
      <c r="AA84" s="37">
        <v>2</v>
      </c>
      <c r="AB84" s="47">
        <v>2</v>
      </c>
      <c r="AC84" s="36">
        <v>4</v>
      </c>
      <c r="AD84" s="36">
        <v>0</v>
      </c>
      <c r="AE84" s="36">
        <v>5</v>
      </c>
      <c r="AF84" s="47">
        <v>2</v>
      </c>
      <c r="AG84" s="36">
        <v>2</v>
      </c>
      <c r="AH84" s="36">
        <v>2</v>
      </c>
      <c r="AI84" s="36">
        <v>5</v>
      </c>
      <c r="AJ84" s="36">
        <v>3</v>
      </c>
      <c r="AK84" s="36">
        <v>0</v>
      </c>
      <c r="AL84" s="36">
        <v>8</v>
      </c>
      <c r="AM84" s="38">
        <v>2</v>
      </c>
      <c r="AN84" s="36">
        <v>11</v>
      </c>
      <c r="AO84" s="36">
        <v>3</v>
      </c>
      <c r="AP84" s="36">
        <v>3</v>
      </c>
      <c r="AQ84" s="36">
        <v>2</v>
      </c>
      <c r="AR84" s="36">
        <v>11</v>
      </c>
      <c r="AS84" s="36">
        <v>3</v>
      </c>
      <c r="AT84" s="36">
        <v>2</v>
      </c>
      <c r="AU84" s="37">
        <v>9</v>
      </c>
      <c r="AV84" s="36">
        <v>4</v>
      </c>
      <c r="AW84" s="36">
        <v>3</v>
      </c>
      <c r="AX84" s="37">
        <v>9</v>
      </c>
      <c r="AY84" s="37">
        <v>7</v>
      </c>
      <c r="AZ84" s="47">
        <v>2</v>
      </c>
      <c r="BA84" s="36">
        <v>5</v>
      </c>
      <c r="BB84" s="36">
        <v>2</v>
      </c>
      <c r="BC84" s="36">
        <v>4</v>
      </c>
      <c r="BD84" s="37">
        <v>9</v>
      </c>
      <c r="BE84" s="36">
        <v>11</v>
      </c>
      <c r="BF84" s="37">
        <v>9</v>
      </c>
      <c r="BG84" s="36">
        <v>4</v>
      </c>
      <c r="BH84" s="36">
        <v>0</v>
      </c>
      <c r="BI84" s="36">
        <v>2</v>
      </c>
      <c r="BJ84" s="47">
        <v>2</v>
      </c>
      <c r="BK84" s="36">
        <v>2</v>
      </c>
      <c r="BL84" s="36">
        <v>2</v>
      </c>
      <c r="BM84" s="36">
        <v>8</v>
      </c>
      <c r="BN84" s="36">
        <v>2</v>
      </c>
      <c r="BO84" s="36">
        <v>2</v>
      </c>
      <c r="BP84" s="36">
        <v>2</v>
      </c>
      <c r="BQ84" s="36">
        <v>2</v>
      </c>
      <c r="BR84" s="37">
        <v>11</v>
      </c>
      <c r="BS84" s="47">
        <v>2</v>
      </c>
      <c r="BT84" s="36">
        <v>2</v>
      </c>
      <c r="BU84" s="36">
        <v>2</v>
      </c>
      <c r="BV84" s="36">
        <v>6</v>
      </c>
      <c r="BW84" s="36">
        <v>2</v>
      </c>
      <c r="BX84" s="36">
        <v>2</v>
      </c>
      <c r="BY84" s="36">
        <v>2</v>
      </c>
      <c r="BZ84" s="36">
        <v>4</v>
      </c>
      <c r="CA84" s="37">
        <v>3</v>
      </c>
      <c r="CB84" s="47">
        <v>1</v>
      </c>
      <c r="CC84" s="36">
        <v>2</v>
      </c>
      <c r="CD84" s="47">
        <v>2</v>
      </c>
      <c r="CE84" s="36">
        <v>4</v>
      </c>
      <c r="CF84" s="41"/>
      <c r="CG84" s="36">
        <v>3</v>
      </c>
      <c r="CH84" s="36">
        <v>6</v>
      </c>
      <c r="CI84" s="47">
        <v>2</v>
      </c>
      <c r="CJ84" s="36">
        <v>2</v>
      </c>
      <c r="CK84" s="36">
        <v>7</v>
      </c>
      <c r="CL84" s="36">
        <v>7</v>
      </c>
      <c r="CM84" s="37">
        <v>5</v>
      </c>
      <c r="CN84" s="47">
        <v>2</v>
      </c>
      <c r="CO84" s="36">
        <v>3</v>
      </c>
      <c r="CP84" s="36">
        <v>2</v>
      </c>
      <c r="CQ84" s="36">
        <v>3</v>
      </c>
      <c r="CR84" s="36">
        <v>4</v>
      </c>
      <c r="CS84" s="36">
        <v>6</v>
      </c>
      <c r="CT84" s="36">
        <v>7</v>
      </c>
      <c r="CU84" s="36">
        <v>8</v>
      </c>
      <c r="CV84" s="36">
        <v>1</v>
      </c>
    </row>
    <row r="85" spans="1:100" ht="16">
      <c r="A85" s="33" t="s">
        <v>122</v>
      </c>
      <c r="B85" s="9">
        <v>5</v>
      </c>
      <c r="C85" s="36">
        <v>5</v>
      </c>
      <c r="D85" s="36">
        <v>7</v>
      </c>
      <c r="E85" s="36">
        <v>11</v>
      </c>
      <c r="F85" s="37">
        <v>5</v>
      </c>
      <c r="G85" s="36">
        <v>5</v>
      </c>
      <c r="H85" s="36">
        <v>6</v>
      </c>
      <c r="I85" s="36">
        <v>6</v>
      </c>
      <c r="J85" s="36">
        <v>10</v>
      </c>
      <c r="K85" s="36">
        <v>9</v>
      </c>
      <c r="L85" s="36">
        <v>8</v>
      </c>
      <c r="M85" s="36">
        <v>5</v>
      </c>
      <c r="N85" s="36">
        <v>5</v>
      </c>
      <c r="O85" s="36">
        <v>8</v>
      </c>
      <c r="P85" s="36">
        <v>6</v>
      </c>
      <c r="Q85" s="36">
        <v>5</v>
      </c>
      <c r="R85" s="36">
        <v>7</v>
      </c>
      <c r="S85" s="37">
        <v>6</v>
      </c>
      <c r="T85" s="36">
        <v>5</v>
      </c>
      <c r="U85" s="36">
        <v>9</v>
      </c>
      <c r="V85" s="36">
        <v>5</v>
      </c>
      <c r="W85" s="36">
        <v>1</v>
      </c>
      <c r="X85" s="36">
        <v>5</v>
      </c>
      <c r="Y85" s="37">
        <v>6</v>
      </c>
      <c r="Z85" s="36">
        <v>7</v>
      </c>
      <c r="AA85" s="37">
        <v>6</v>
      </c>
      <c r="AB85" s="36">
        <v>3</v>
      </c>
      <c r="AC85" s="37">
        <v>6</v>
      </c>
      <c r="AD85" s="36">
        <v>5</v>
      </c>
      <c r="AE85" s="36">
        <v>6</v>
      </c>
      <c r="AF85" s="36">
        <v>5</v>
      </c>
      <c r="AG85" s="36">
        <v>5</v>
      </c>
      <c r="AH85" s="36">
        <v>5</v>
      </c>
      <c r="AI85" s="36">
        <v>7</v>
      </c>
      <c r="AJ85" s="36">
        <v>0</v>
      </c>
      <c r="AK85" s="36">
        <v>5</v>
      </c>
      <c r="AL85" s="36">
        <v>9</v>
      </c>
      <c r="AM85" s="38">
        <v>5</v>
      </c>
      <c r="AN85" s="36">
        <v>11</v>
      </c>
      <c r="AO85" s="36">
        <v>1</v>
      </c>
      <c r="AP85" s="36">
        <v>7</v>
      </c>
      <c r="AQ85" s="36">
        <v>6</v>
      </c>
      <c r="AR85" s="36">
        <v>11</v>
      </c>
      <c r="AS85" s="37">
        <v>6</v>
      </c>
      <c r="AT85" s="36">
        <v>5</v>
      </c>
      <c r="AU85" s="37">
        <v>10</v>
      </c>
      <c r="AV85" s="36">
        <v>7</v>
      </c>
      <c r="AW85" s="36">
        <v>6</v>
      </c>
      <c r="AX85" s="37">
        <v>10</v>
      </c>
      <c r="AY85" s="37">
        <v>3</v>
      </c>
      <c r="AZ85" s="36">
        <v>5</v>
      </c>
      <c r="BA85" s="36">
        <v>7</v>
      </c>
      <c r="BB85" s="36">
        <v>6</v>
      </c>
      <c r="BC85" s="36">
        <v>3</v>
      </c>
      <c r="BD85" s="37">
        <v>9</v>
      </c>
      <c r="BE85" s="36">
        <v>11</v>
      </c>
      <c r="BF85" s="37">
        <v>9</v>
      </c>
      <c r="BG85" s="36">
        <v>2</v>
      </c>
      <c r="BH85" s="36">
        <v>5</v>
      </c>
      <c r="BI85" s="37">
        <v>5</v>
      </c>
      <c r="BJ85" s="36">
        <v>5</v>
      </c>
      <c r="BK85" s="36">
        <v>2</v>
      </c>
      <c r="BL85" s="37">
        <v>5</v>
      </c>
      <c r="BM85" s="36">
        <v>9</v>
      </c>
      <c r="BN85" s="37">
        <v>5</v>
      </c>
      <c r="BO85" s="36">
        <v>5</v>
      </c>
      <c r="BP85" s="36">
        <v>5</v>
      </c>
      <c r="BQ85" s="36">
        <v>5</v>
      </c>
      <c r="BR85" s="37">
        <v>11</v>
      </c>
      <c r="BS85" s="36">
        <v>5</v>
      </c>
      <c r="BT85" s="36">
        <v>5</v>
      </c>
      <c r="BU85" s="36">
        <v>5</v>
      </c>
      <c r="BV85" s="36">
        <v>8</v>
      </c>
      <c r="BW85" s="36">
        <v>5</v>
      </c>
      <c r="BX85" s="36">
        <v>5</v>
      </c>
      <c r="BY85" s="36">
        <v>5</v>
      </c>
      <c r="BZ85" s="36">
        <v>2</v>
      </c>
      <c r="CA85" s="37">
        <v>6</v>
      </c>
      <c r="CB85" s="36">
        <v>5</v>
      </c>
      <c r="CC85" s="36">
        <v>5</v>
      </c>
      <c r="CD85" s="36">
        <v>5</v>
      </c>
      <c r="CE85" s="36">
        <v>5</v>
      </c>
      <c r="CF85" s="36">
        <v>5</v>
      </c>
      <c r="CG85" s="41"/>
      <c r="CH85" s="36">
        <v>7</v>
      </c>
      <c r="CI85" s="36">
        <v>5</v>
      </c>
      <c r="CJ85" s="36">
        <v>3</v>
      </c>
      <c r="CK85" s="36">
        <v>8</v>
      </c>
      <c r="CL85" s="36">
        <v>8</v>
      </c>
      <c r="CM85" s="37">
        <v>4</v>
      </c>
      <c r="CN85" s="36">
        <v>5</v>
      </c>
      <c r="CO85" s="36">
        <v>1</v>
      </c>
      <c r="CP85" s="37">
        <v>5</v>
      </c>
      <c r="CQ85" s="36">
        <v>6</v>
      </c>
      <c r="CR85" s="36">
        <v>7</v>
      </c>
      <c r="CS85" s="36">
        <v>7</v>
      </c>
      <c r="CT85" s="36">
        <v>9</v>
      </c>
      <c r="CU85" s="36">
        <v>10</v>
      </c>
      <c r="CV85" s="36">
        <v>5</v>
      </c>
    </row>
    <row r="86" spans="1:100" ht="16">
      <c r="A86" s="33" t="s">
        <v>123</v>
      </c>
      <c r="B86" s="9">
        <v>9</v>
      </c>
      <c r="C86" s="36">
        <v>9</v>
      </c>
      <c r="D86" s="36">
        <v>7</v>
      </c>
      <c r="E86" s="36">
        <v>11</v>
      </c>
      <c r="F86" s="37">
        <v>9</v>
      </c>
      <c r="G86" s="36">
        <v>9</v>
      </c>
      <c r="H86" s="36">
        <v>7</v>
      </c>
      <c r="I86" s="36">
        <v>9</v>
      </c>
      <c r="J86" s="36">
        <v>10</v>
      </c>
      <c r="K86" s="36">
        <v>9</v>
      </c>
      <c r="L86" s="36">
        <v>5</v>
      </c>
      <c r="M86" s="36">
        <v>9</v>
      </c>
      <c r="N86" s="36">
        <v>9</v>
      </c>
      <c r="O86" s="36">
        <v>8</v>
      </c>
      <c r="P86" s="36">
        <v>9</v>
      </c>
      <c r="Q86" s="36">
        <v>9</v>
      </c>
      <c r="R86" s="47">
        <v>9</v>
      </c>
      <c r="S86" s="37">
        <v>9</v>
      </c>
      <c r="T86" s="36">
        <v>9</v>
      </c>
      <c r="U86" s="36">
        <v>9</v>
      </c>
      <c r="V86" s="36">
        <v>9</v>
      </c>
      <c r="W86" s="36">
        <v>9</v>
      </c>
      <c r="X86" s="36">
        <v>9</v>
      </c>
      <c r="Y86" s="37">
        <v>9</v>
      </c>
      <c r="Z86" s="36">
        <v>3</v>
      </c>
      <c r="AA86" s="37">
        <v>10</v>
      </c>
      <c r="AB86" s="47">
        <v>9</v>
      </c>
      <c r="AC86" s="36">
        <v>9</v>
      </c>
      <c r="AD86" s="36">
        <v>9</v>
      </c>
      <c r="AE86" s="36">
        <v>7</v>
      </c>
      <c r="AF86" s="36">
        <v>9</v>
      </c>
      <c r="AG86" s="36">
        <v>9</v>
      </c>
      <c r="AH86" s="36">
        <v>9</v>
      </c>
      <c r="AI86" s="36">
        <v>6</v>
      </c>
      <c r="AJ86" s="36">
        <v>8</v>
      </c>
      <c r="AK86" s="36">
        <v>9</v>
      </c>
      <c r="AL86" s="36">
        <v>8</v>
      </c>
      <c r="AM86" s="38">
        <v>9</v>
      </c>
      <c r="AN86" s="36">
        <v>11</v>
      </c>
      <c r="AO86" s="36">
        <v>9</v>
      </c>
      <c r="AP86" s="36">
        <v>9</v>
      </c>
      <c r="AQ86" s="36">
        <v>9</v>
      </c>
      <c r="AR86" s="36">
        <v>11</v>
      </c>
      <c r="AS86" s="37">
        <v>9</v>
      </c>
      <c r="AT86" s="47">
        <v>9</v>
      </c>
      <c r="AU86" s="37">
        <v>11</v>
      </c>
      <c r="AV86" s="36">
        <v>10</v>
      </c>
      <c r="AW86" s="36">
        <v>10</v>
      </c>
      <c r="AX86" s="37">
        <v>11</v>
      </c>
      <c r="AY86" s="37">
        <v>10</v>
      </c>
      <c r="AZ86" s="47">
        <v>9</v>
      </c>
      <c r="BA86" s="36">
        <v>8</v>
      </c>
      <c r="BB86" s="36">
        <v>10</v>
      </c>
      <c r="BC86" s="36">
        <v>7</v>
      </c>
      <c r="BD86" s="37">
        <v>11</v>
      </c>
      <c r="BE86" s="36">
        <v>11</v>
      </c>
      <c r="BF86" s="37">
        <v>11</v>
      </c>
      <c r="BG86" s="36">
        <v>8</v>
      </c>
      <c r="BH86" s="36">
        <v>9</v>
      </c>
      <c r="BI86" s="36">
        <v>9</v>
      </c>
      <c r="BJ86" s="47">
        <v>9</v>
      </c>
      <c r="BK86" s="36">
        <v>9</v>
      </c>
      <c r="BL86" s="37">
        <v>9</v>
      </c>
      <c r="BM86" s="36">
        <v>10</v>
      </c>
      <c r="BN86" s="37">
        <v>9</v>
      </c>
      <c r="BO86" s="36">
        <v>9</v>
      </c>
      <c r="BP86" s="36">
        <v>9</v>
      </c>
      <c r="BQ86" s="36">
        <v>9</v>
      </c>
      <c r="BR86" s="37">
        <v>11</v>
      </c>
      <c r="BS86" s="36">
        <v>9</v>
      </c>
      <c r="BT86" s="36">
        <v>9</v>
      </c>
      <c r="BU86" s="36">
        <v>9</v>
      </c>
      <c r="BV86" s="36">
        <v>8</v>
      </c>
      <c r="BW86" s="36">
        <v>9</v>
      </c>
      <c r="BX86" s="36">
        <v>9</v>
      </c>
      <c r="BY86" s="36">
        <v>9</v>
      </c>
      <c r="BZ86" s="36">
        <v>9</v>
      </c>
      <c r="CA86" s="37">
        <v>9</v>
      </c>
      <c r="CB86" s="36">
        <v>9</v>
      </c>
      <c r="CC86" s="36">
        <v>9</v>
      </c>
      <c r="CD86" s="36">
        <v>9</v>
      </c>
      <c r="CE86" s="36">
        <v>7</v>
      </c>
      <c r="CF86" s="36">
        <v>9</v>
      </c>
      <c r="CG86" s="36">
        <v>9</v>
      </c>
      <c r="CH86" s="41"/>
      <c r="CI86" s="36">
        <v>9</v>
      </c>
      <c r="CJ86" s="36">
        <v>9</v>
      </c>
      <c r="CK86" s="36">
        <v>9</v>
      </c>
      <c r="CL86" s="36">
        <v>8</v>
      </c>
      <c r="CM86" s="37">
        <v>9</v>
      </c>
      <c r="CN86" s="36">
        <v>9</v>
      </c>
      <c r="CO86" s="36">
        <v>9</v>
      </c>
      <c r="CP86" s="37">
        <v>9</v>
      </c>
      <c r="CQ86" s="36">
        <v>9</v>
      </c>
      <c r="CR86" s="36">
        <v>3</v>
      </c>
      <c r="CS86" s="36">
        <v>9</v>
      </c>
      <c r="CT86" s="36">
        <v>10</v>
      </c>
      <c r="CU86" s="36">
        <v>10</v>
      </c>
      <c r="CV86" s="36">
        <v>9</v>
      </c>
    </row>
    <row r="87" spans="1:100" ht="16">
      <c r="A87" s="33" t="s">
        <v>124</v>
      </c>
      <c r="B87" s="9">
        <v>3</v>
      </c>
      <c r="C87" s="36">
        <v>3</v>
      </c>
      <c r="D87" s="36">
        <v>7</v>
      </c>
      <c r="E87" s="36">
        <v>11</v>
      </c>
      <c r="F87" s="36">
        <v>4</v>
      </c>
      <c r="G87" s="36">
        <v>3</v>
      </c>
      <c r="H87" s="36">
        <v>6</v>
      </c>
      <c r="I87" s="36">
        <v>3</v>
      </c>
      <c r="J87" s="36">
        <v>9</v>
      </c>
      <c r="K87" s="36">
        <v>7</v>
      </c>
      <c r="L87" s="36">
        <v>8</v>
      </c>
      <c r="M87" s="36">
        <v>3</v>
      </c>
      <c r="N87" s="36">
        <v>3</v>
      </c>
      <c r="O87" s="36">
        <v>8</v>
      </c>
      <c r="P87" s="36">
        <v>4</v>
      </c>
      <c r="Q87" s="36">
        <v>2</v>
      </c>
      <c r="R87" s="47">
        <v>3</v>
      </c>
      <c r="S87" s="36">
        <v>3</v>
      </c>
      <c r="T87" s="36">
        <v>3</v>
      </c>
      <c r="U87" s="37">
        <v>9</v>
      </c>
      <c r="V87" s="36">
        <v>3</v>
      </c>
      <c r="W87" s="36">
        <v>4</v>
      </c>
      <c r="X87" s="36">
        <v>3</v>
      </c>
      <c r="Y87" s="37">
        <v>3</v>
      </c>
      <c r="Z87" s="36">
        <v>7</v>
      </c>
      <c r="AA87" s="37">
        <v>1</v>
      </c>
      <c r="AB87" s="51">
        <v>0</v>
      </c>
      <c r="AC87" s="36">
        <v>5</v>
      </c>
      <c r="AD87" s="36">
        <v>3</v>
      </c>
      <c r="AE87" s="36">
        <v>6</v>
      </c>
      <c r="AF87" s="36">
        <v>3</v>
      </c>
      <c r="AG87" s="36">
        <v>3</v>
      </c>
      <c r="AH87" s="36">
        <v>3</v>
      </c>
      <c r="AI87" s="36">
        <v>6</v>
      </c>
      <c r="AJ87" s="36">
        <v>4</v>
      </c>
      <c r="AK87" s="36">
        <v>3</v>
      </c>
      <c r="AL87" s="36">
        <v>9</v>
      </c>
      <c r="AM87" s="38">
        <v>3</v>
      </c>
      <c r="AN87" s="36">
        <v>11</v>
      </c>
      <c r="AO87" s="36">
        <v>4</v>
      </c>
      <c r="AP87" s="36">
        <v>4</v>
      </c>
      <c r="AQ87" s="36">
        <v>4</v>
      </c>
      <c r="AR87" s="36">
        <v>11</v>
      </c>
      <c r="AS87" s="36">
        <v>4</v>
      </c>
      <c r="AT87" s="47">
        <v>1</v>
      </c>
      <c r="AU87" s="37">
        <v>10</v>
      </c>
      <c r="AV87" s="36">
        <v>5</v>
      </c>
      <c r="AW87" s="36">
        <v>4</v>
      </c>
      <c r="AX87" s="37">
        <v>10</v>
      </c>
      <c r="AY87" s="37">
        <v>8</v>
      </c>
      <c r="AZ87" s="47">
        <v>1</v>
      </c>
      <c r="BA87" s="36">
        <v>6</v>
      </c>
      <c r="BB87" s="36">
        <v>4</v>
      </c>
      <c r="BC87" s="36">
        <v>6</v>
      </c>
      <c r="BD87" s="37">
        <v>10</v>
      </c>
      <c r="BE87" s="36">
        <v>11</v>
      </c>
      <c r="BF87" s="37">
        <v>10</v>
      </c>
      <c r="BG87" s="36">
        <v>5</v>
      </c>
      <c r="BH87" s="36">
        <v>3</v>
      </c>
      <c r="BI87" s="36">
        <v>3</v>
      </c>
      <c r="BJ87" s="47">
        <v>3</v>
      </c>
      <c r="BK87" s="36">
        <v>4</v>
      </c>
      <c r="BL87" s="36">
        <v>3</v>
      </c>
      <c r="BM87" s="36">
        <v>8</v>
      </c>
      <c r="BN87" s="36">
        <v>3</v>
      </c>
      <c r="BO87" s="36">
        <v>4</v>
      </c>
      <c r="BP87" s="36">
        <v>4</v>
      </c>
      <c r="BQ87" s="36">
        <v>3</v>
      </c>
      <c r="BR87" s="37">
        <v>11</v>
      </c>
      <c r="BS87" s="47">
        <v>1</v>
      </c>
      <c r="BT87" s="47">
        <v>2</v>
      </c>
      <c r="BU87" s="47">
        <v>1</v>
      </c>
      <c r="BV87" s="36">
        <v>6</v>
      </c>
      <c r="BW87" s="36">
        <v>3</v>
      </c>
      <c r="BX87" s="36">
        <v>4</v>
      </c>
      <c r="BY87" s="36">
        <v>4</v>
      </c>
      <c r="BZ87" s="36">
        <v>5</v>
      </c>
      <c r="CA87" s="48">
        <v>4</v>
      </c>
      <c r="CB87" s="47">
        <v>2</v>
      </c>
      <c r="CC87" s="36">
        <v>3</v>
      </c>
      <c r="CD87" s="47">
        <v>1</v>
      </c>
      <c r="CE87" s="36">
        <v>5</v>
      </c>
      <c r="CF87" s="36">
        <v>3</v>
      </c>
      <c r="CG87" s="36">
        <v>5</v>
      </c>
      <c r="CH87" s="36">
        <v>7</v>
      </c>
      <c r="CI87" s="50"/>
      <c r="CJ87" s="36">
        <v>2</v>
      </c>
      <c r="CK87" s="36">
        <v>8</v>
      </c>
      <c r="CL87" s="36">
        <v>7</v>
      </c>
      <c r="CM87" s="37">
        <v>6</v>
      </c>
      <c r="CN87" s="51">
        <v>1</v>
      </c>
      <c r="CO87" s="36">
        <v>4</v>
      </c>
      <c r="CP87" s="37">
        <v>3</v>
      </c>
      <c r="CQ87" s="36">
        <v>4</v>
      </c>
      <c r="CR87" s="36">
        <v>7</v>
      </c>
      <c r="CS87" s="37">
        <v>6</v>
      </c>
      <c r="CT87" s="36">
        <v>8</v>
      </c>
      <c r="CU87" s="36">
        <v>9</v>
      </c>
      <c r="CV87" s="36">
        <v>3</v>
      </c>
    </row>
    <row r="88" spans="1:100" ht="16">
      <c r="A88" s="33" t="s">
        <v>125</v>
      </c>
      <c r="B88" s="9">
        <v>3</v>
      </c>
      <c r="C88" s="36">
        <v>4</v>
      </c>
      <c r="D88" s="36">
        <v>7</v>
      </c>
      <c r="E88" s="36">
        <v>11</v>
      </c>
      <c r="F88" s="36">
        <v>4</v>
      </c>
      <c r="G88" s="36">
        <v>3</v>
      </c>
      <c r="H88" s="36">
        <v>6</v>
      </c>
      <c r="I88" s="36">
        <v>3</v>
      </c>
      <c r="J88" s="36">
        <v>10</v>
      </c>
      <c r="K88" s="36">
        <v>7</v>
      </c>
      <c r="L88" s="36">
        <v>8</v>
      </c>
      <c r="M88" s="36">
        <v>3</v>
      </c>
      <c r="N88" s="36">
        <v>3</v>
      </c>
      <c r="O88" s="36">
        <v>8</v>
      </c>
      <c r="P88" s="36">
        <v>5</v>
      </c>
      <c r="Q88" s="36">
        <v>3</v>
      </c>
      <c r="R88" s="36">
        <v>4</v>
      </c>
      <c r="S88" s="37">
        <v>4</v>
      </c>
      <c r="T88" s="36">
        <v>4</v>
      </c>
      <c r="U88" s="36">
        <v>9</v>
      </c>
      <c r="V88" s="36">
        <v>4</v>
      </c>
      <c r="W88" s="36">
        <v>1</v>
      </c>
      <c r="X88" s="36">
        <v>3</v>
      </c>
      <c r="Y88" s="37">
        <v>3</v>
      </c>
      <c r="Z88" s="36">
        <v>7</v>
      </c>
      <c r="AA88" s="37">
        <v>3</v>
      </c>
      <c r="AB88" s="36">
        <v>1</v>
      </c>
      <c r="AC88" s="36">
        <v>6</v>
      </c>
      <c r="AD88" s="36">
        <v>3</v>
      </c>
      <c r="AE88" s="36">
        <v>6</v>
      </c>
      <c r="AF88" s="36">
        <v>4</v>
      </c>
      <c r="AG88" s="36">
        <v>3</v>
      </c>
      <c r="AH88" s="36">
        <v>3</v>
      </c>
      <c r="AI88" s="36">
        <v>6</v>
      </c>
      <c r="AJ88" s="36">
        <v>3</v>
      </c>
      <c r="AK88" s="36">
        <v>3</v>
      </c>
      <c r="AL88" s="36">
        <v>8</v>
      </c>
      <c r="AM88" s="38">
        <v>3</v>
      </c>
      <c r="AN88" s="36">
        <v>11</v>
      </c>
      <c r="AO88" s="36">
        <v>2</v>
      </c>
      <c r="AP88" s="36">
        <v>4</v>
      </c>
      <c r="AQ88" s="36">
        <v>4</v>
      </c>
      <c r="AR88" s="36">
        <v>11</v>
      </c>
      <c r="AS88" s="36">
        <v>4</v>
      </c>
      <c r="AT88" s="36">
        <v>1</v>
      </c>
      <c r="AU88" s="37">
        <v>10</v>
      </c>
      <c r="AV88" s="36">
        <v>5</v>
      </c>
      <c r="AW88" s="36">
        <v>5</v>
      </c>
      <c r="AX88" s="37">
        <v>10</v>
      </c>
      <c r="AY88" s="37">
        <v>7</v>
      </c>
      <c r="AZ88" s="36">
        <v>3</v>
      </c>
      <c r="BA88" s="36">
        <v>6</v>
      </c>
      <c r="BB88" s="36">
        <v>4</v>
      </c>
      <c r="BC88" s="36">
        <v>5</v>
      </c>
      <c r="BD88" s="37">
        <v>10</v>
      </c>
      <c r="BE88" s="36">
        <v>11</v>
      </c>
      <c r="BF88" s="37">
        <v>10</v>
      </c>
      <c r="BG88" s="36">
        <v>5</v>
      </c>
      <c r="BH88" s="36">
        <v>3</v>
      </c>
      <c r="BI88" s="36">
        <v>1</v>
      </c>
      <c r="BJ88" s="36">
        <v>3</v>
      </c>
      <c r="BK88" s="36">
        <v>1</v>
      </c>
      <c r="BL88" s="37">
        <v>3</v>
      </c>
      <c r="BM88" s="36">
        <v>8</v>
      </c>
      <c r="BN88" s="37">
        <v>3</v>
      </c>
      <c r="BO88" s="36">
        <v>4</v>
      </c>
      <c r="BP88" s="36">
        <v>4</v>
      </c>
      <c r="BQ88" s="36">
        <v>3</v>
      </c>
      <c r="BR88" s="37">
        <v>11</v>
      </c>
      <c r="BS88" s="36">
        <v>1</v>
      </c>
      <c r="BT88" s="36">
        <v>3</v>
      </c>
      <c r="BU88" s="36">
        <v>3</v>
      </c>
      <c r="BV88" s="36">
        <v>6</v>
      </c>
      <c r="BW88" s="36">
        <v>3</v>
      </c>
      <c r="BX88" s="36">
        <v>4</v>
      </c>
      <c r="BY88" s="36">
        <v>4</v>
      </c>
      <c r="BZ88" s="36">
        <v>5</v>
      </c>
      <c r="CA88" s="37">
        <v>4</v>
      </c>
      <c r="CB88" s="36">
        <v>3</v>
      </c>
      <c r="CC88" s="36">
        <v>4</v>
      </c>
      <c r="CD88" s="36">
        <v>1</v>
      </c>
      <c r="CE88" s="36">
        <v>5</v>
      </c>
      <c r="CF88" s="36">
        <v>3</v>
      </c>
      <c r="CG88" s="36">
        <v>2</v>
      </c>
      <c r="CH88" s="36">
        <v>7</v>
      </c>
      <c r="CI88" s="36">
        <v>3</v>
      </c>
      <c r="CJ88" s="41"/>
      <c r="CK88" s="37">
        <v>8</v>
      </c>
      <c r="CL88" s="36">
        <v>7</v>
      </c>
      <c r="CM88" s="37">
        <v>6</v>
      </c>
      <c r="CN88" s="46">
        <v>3</v>
      </c>
      <c r="CO88" s="36">
        <v>1</v>
      </c>
      <c r="CP88" s="37">
        <v>3</v>
      </c>
      <c r="CQ88" s="36">
        <v>4</v>
      </c>
      <c r="CR88" s="36">
        <v>7</v>
      </c>
      <c r="CS88" s="36">
        <v>6</v>
      </c>
      <c r="CT88" s="36">
        <v>8</v>
      </c>
      <c r="CU88" s="36">
        <v>9</v>
      </c>
      <c r="CV88" s="36">
        <v>3</v>
      </c>
    </row>
    <row r="89" spans="1:100" ht="16">
      <c r="A89" s="33" t="s">
        <v>126</v>
      </c>
      <c r="B89" s="9">
        <v>7</v>
      </c>
      <c r="C89" s="36">
        <v>7</v>
      </c>
      <c r="D89" s="36">
        <v>9</v>
      </c>
      <c r="E89" s="36">
        <v>11</v>
      </c>
      <c r="F89" s="37">
        <v>7</v>
      </c>
      <c r="G89" s="36">
        <v>7</v>
      </c>
      <c r="H89" s="36">
        <v>8</v>
      </c>
      <c r="I89" s="36">
        <v>8</v>
      </c>
      <c r="J89" s="36">
        <v>11</v>
      </c>
      <c r="K89" s="36">
        <v>10</v>
      </c>
      <c r="L89" s="36">
        <v>10</v>
      </c>
      <c r="M89" s="36">
        <v>8</v>
      </c>
      <c r="N89" s="37">
        <v>7</v>
      </c>
      <c r="O89" s="36">
        <v>11</v>
      </c>
      <c r="P89" s="36">
        <v>8</v>
      </c>
      <c r="Q89" s="36">
        <v>8</v>
      </c>
      <c r="R89" s="36">
        <v>8</v>
      </c>
      <c r="S89" s="37">
        <v>7</v>
      </c>
      <c r="T89" s="36">
        <v>8</v>
      </c>
      <c r="U89" s="36">
        <v>11</v>
      </c>
      <c r="V89" s="36">
        <v>7</v>
      </c>
      <c r="W89" s="36">
        <v>8</v>
      </c>
      <c r="X89" s="36">
        <v>8</v>
      </c>
      <c r="Y89" s="37">
        <v>8</v>
      </c>
      <c r="Z89" s="36">
        <v>9</v>
      </c>
      <c r="AA89" s="37">
        <v>7</v>
      </c>
      <c r="AB89" s="36">
        <v>8</v>
      </c>
      <c r="AC89" s="36">
        <v>8</v>
      </c>
      <c r="AD89" s="36">
        <v>8</v>
      </c>
      <c r="AE89" s="36">
        <v>9</v>
      </c>
      <c r="AF89" s="36">
        <v>8</v>
      </c>
      <c r="AG89" s="36">
        <v>8</v>
      </c>
      <c r="AH89" s="36">
        <v>7</v>
      </c>
      <c r="AI89" s="36">
        <v>9</v>
      </c>
      <c r="AJ89" s="36">
        <v>9</v>
      </c>
      <c r="AK89" s="36">
        <v>8</v>
      </c>
      <c r="AL89" s="35">
        <v>11</v>
      </c>
      <c r="AM89" s="38">
        <v>7</v>
      </c>
      <c r="AN89" s="36">
        <v>11</v>
      </c>
      <c r="AO89" s="36">
        <v>9</v>
      </c>
      <c r="AP89" s="36">
        <v>8</v>
      </c>
      <c r="AQ89" s="36">
        <v>8</v>
      </c>
      <c r="AR89" s="36">
        <v>11</v>
      </c>
      <c r="AS89" s="37">
        <v>8</v>
      </c>
      <c r="AT89" s="36">
        <v>8</v>
      </c>
      <c r="AU89" s="37">
        <v>11</v>
      </c>
      <c r="AV89" s="36">
        <v>8</v>
      </c>
      <c r="AW89" s="36">
        <v>8</v>
      </c>
      <c r="AX89" s="37">
        <v>11</v>
      </c>
      <c r="AY89" s="37">
        <v>11</v>
      </c>
      <c r="AZ89" s="36">
        <v>8</v>
      </c>
      <c r="BA89" s="36">
        <v>9</v>
      </c>
      <c r="BB89" s="36">
        <v>8</v>
      </c>
      <c r="BC89" s="36">
        <v>9</v>
      </c>
      <c r="BD89" s="37">
        <v>11</v>
      </c>
      <c r="BE89" s="37">
        <v>11</v>
      </c>
      <c r="BF89" s="37">
        <v>11</v>
      </c>
      <c r="BG89" s="36">
        <v>9</v>
      </c>
      <c r="BH89" s="36">
        <v>8</v>
      </c>
      <c r="BI89" s="37">
        <v>8</v>
      </c>
      <c r="BJ89" s="36">
        <v>8</v>
      </c>
      <c r="BK89" s="36">
        <v>9</v>
      </c>
      <c r="BL89" s="37">
        <v>8</v>
      </c>
      <c r="BM89" s="36">
        <v>10</v>
      </c>
      <c r="BN89" s="37">
        <v>8</v>
      </c>
      <c r="BO89" s="36">
        <v>7</v>
      </c>
      <c r="BP89" s="36">
        <v>7</v>
      </c>
      <c r="BQ89" s="36">
        <v>8</v>
      </c>
      <c r="BR89" s="37">
        <v>11</v>
      </c>
      <c r="BS89" s="36">
        <v>8</v>
      </c>
      <c r="BT89" s="36">
        <v>8</v>
      </c>
      <c r="BU89" s="36">
        <v>8</v>
      </c>
      <c r="BV89" s="37">
        <v>11</v>
      </c>
      <c r="BW89" s="36">
        <v>8</v>
      </c>
      <c r="BX89" s="36">
        <v>7</v>
      </c>
      <c r="BY89" s="36">
        <v>7</v>
      </c>
      <c r="BZ89" s="36">
        <v>8</v>
      </c>
      <c r="CA89" s="37">
        <v>3</v>
      </c>
      <c r="CB89" s="36">
        <v>8</v>
      </c>
      <c r="CC89" s="36">
        <v>8</v>
      </c>
      <c r="CD89" s="36">
        <v>8</v>
      </c>
      <c r="CE89" s="36">
        <v>9</v>
      </c>
      <c r="CF89" s="36">
        <v>7</v>
      </c>
      <c r="CG89" s="36">
        <v>8</v>
      </c>
      <c r="CH89" s="36">
        <v>9</v>
      </c>
      <c r="CI89" s="36">
        <v>8</v>
      </c>
      <c r="CJ89" s="37">
        <v>8</v>
      </c>
      <c r="CK89" s="34"/>
      <c r="CL89" s="36">
        <v>10</v>
      </c>
      <c r="CM89" s="37">
        <v>9</v>
      </c>
      <c r="CN89" s="36">
        <v>8</v>
      </c>
      <c r="CO89" s="36">
        <v>8</v>
      </c>
      <c r="CP89" s="37">
        <v>7</v>
      </c>
      <c r="CQ89" s="36">
        <v>7</v>
      </c>
      <c r="CR89" s="36">
        <v>9</v>
      </c>
      <c r="CS89" s="36">
        <v>11</v>
      </c>
      <c r="CT89" s="36">
        <v>9</v>
      </c>
      <c r="CU89" s="36">
        <v>10</v>
      </c>
      <c r="CV89" s="36">
        <v>8</v>
      </c>
    </row>
    <row r="90" spans="1:100" ht="16">
      <c r="A90" s="33" t="s">
        <v>127</v>
      </c>
      <c r="B90" s="9">
        <v>8</v>
      </c>
      <c r="C90" s="36">
        <v>8</v>
      </c>
      <c r="D90" s="36">
        <v>8</v>
      </c>
      <c r="E90" s="36">
        <v>11</v>
      </c>
      <c r="F90" s="36">
        <v>8</v>
      </c>
      <c r="G90" s="36">
        <v>8</v>
      </c>
      <c r="H90" s="36">
        <v>8</v>
      </c>
      <c r="I90" s="36">
        <v>9</v>
      </c>
      <c r="J90" s="36">
        <v>2</v>
      </c>
      <c r="K90" s="36">
        <v>3</v>
      </c>
      <c r="L90" s="36">
        <v>8</v>
      </c>
      <c r="M90" s="36">
        <v>8</v>
      </c>
      <c r="N90" s="36">
        <v>8</v>
      </c>
      <c r="O90" s="36">
        <v>2</v>
      </c>
      <c r="P90" s="36">
        <v>9</v>
      </c>
      <c r="Q90" s="36">
        <v>8</v>
      </c>
      <c r="R90" s="36">
        <v>8</v>
      </c>
      <c r="S90" s="36">
        <v>8</v>
      </c>
      <c r="T90" s="36">
        <v>8</v>
      </c>
      <c r="U90" s="36">
        <v>9</v>
      </c>
      <c r="V90" s="36">
        <v>8</v>
      </c>
      <c r="W90" s="36">
        <v>8</v>
      </c>
      <c r="X90" s="36">
        <v>8</v>
      </c>
      <c r="Y90" s="37">
        <v>8</v>
      </c>
      <c r="Z90" s="36">
        <v>7</v>
      </c>
      <c r="AA90" s="37">
        <v>8</v>
      </c>
      <c r="AB90" s="36">
        <v>8</v>
      </c>
      <c r="AC90" s="36">
        <v>8</v>
      </c>
      <c r="AD90" s="36">
        <v>8</v>
      </c>
      <c r="AE90" s="36">
        <v>8</v>
      </c>
      <c r="AF90" s="36">
        <v>8</v>
      </c>
      <c r="AG90" s="36">
        <v>8</v>
      </c>
      <c r="AH90" s="36">
        <v>8</v>
      </c>
      <c r="AI90" s="36">
        <v>7</v>
      </c>
      <c r="AJ90" s="36">
        <v>8</v>
      </c>
      <c r="AK90" s="36">
        <v>8</v>
      </c>
      <c r="AL90" s="36">
        <v>9</v>
      </c>
      <c r="AM90" s="38">
        <v>8</v>
      </c>
      <c r="AN90" s="36">
        <v>11</v>
      </c>
      <c r="AO90" s="36">
        <v>8</v>
      </c>
      <c r="AP90" s="36">
        <v>8</v>
      </c>
      <c r="AQ90" s="36">
        <v>8</v>
      </c>
      <c r="AR90" s="36">
        <v>11</v>
      </c>
      <c r="AS90" s="36">
        <v>9</v>
      </c>
      <c r="AT90" s="36">
        <v>8</v>
      </c>
      <c r="AU90" s="37">
        <v>11</v>
      </c>
      <c r="AV90" s="36">
        <v>9</v>
      </c>
      <c r="AW90" s="36">
        <v>9</v>
      </c>
      <c r="AX90" s="37">
        <v>11</v>
      </c>
      <c r="AY90" s="37">
        <v>10</v>
      </c>
      <c r="AZ90" s="36">
        <v>8</v>
      </c>
      <c r="BA90" s="36">
        <v>8</v>
      </c>
      <c r="BB90" s="36">
        <v>9</v>
      </c>
      <c r="BC90" s="36">
        <v>8</v>
      </c>
      <c r="BD90" s="37">
        <v>11</v>
      </c>
      <c r="BE90" s="36">
        <v>11</v>
      </c>
      <c r="BF90" s="37">
        <v>11</v>
      </c>
      <c r="BG90" s="36">
        <v>8</v>
      </c>
      <c r="BH90" s="36">
        <v>8</v>
      </c>
      <c r="BI90" s="37">
        <v>8</v>
      </c>
      <c r="BJ90" s="36">
        <v>8</v>
      </c>
      <c r="BK90" s="36">
        <v>8</v>
      </c>
      <c r="BL90" s="36">
        <v>8</v>
      </c>
      <c r="BM90" s="36">
        <v>8</v>
      </c>
      <c r="BN90" s="36">
        <v>8</v>
      </c>
      <c r="BO90" s="36">
        <v>8</v>
      </c>
      <c r="BP90" s="36">
        <v>8</v>
      </c>
      <c r="BQ90" s="36">
        <v>8</v>
      </c>
      <c r="BR90" s="37">
        <v>11</v>
      </c>
      <c r="BS90" s="36">
        <v>8</v>
      </c>
      <c r="BT90" s="36">
        <v>8</v>
      </c>
      <c r="BU90" s="36">
        <v>8</v>
      </c>
      <c r="BV90" s="36">
        <v>9</v>
      </c>
      <c r="BW90" s="36">
        <v>8</v>
      </c>
      <c r="BX90" s="36">
        <v>8</v>
      </c>
      <c r="BY90" s="36">
        <v>8</v>
      </c>
      <c r="BZ90" s="37">
        <v>9</v>
      </c>
      <c r="CA90" s="36">
        <v>8</v>
      </c>
      <c r="CB90" s="36">
        <v>8</v>
      </c>
      <c r="CC90" s="36">
        <v>8</v>
      </c>
      <c r="CD90" s="36">
        <v>8</v>
      </c>
      <c r="CE90" s="36">
        <v>8</v>
      </c>
      <c r="CF90" s="36">
        <v>8</v>
      </c>
      <c r="CG90" s="36">
        <v>8</v>
      </c>
      <c r="CH90" s="36">
        <v>8</v>
      </c>
      <c r="CI90" s="36">
        <v>8</v>
      </c>
      <c r="CJ90" s="36">
        <v>8</v>
      </c>
      <c r="CK90" s="36">
        <v>10</v>
      </c>
      <c r="CL90" s="41"/>
      <c r="CM90" s="37">
        <v>9</v>
      </c>
      <c r="CN90" s="36">
        <v>8</v>
      </c>
      <c r="CO90" s="36">
        <v>8</v>
      </c>
      <c r="CP90" s="36">
        <v>8</v>
      </c>
      <c r="CQ90" s="36">
        <v>9</v>
      </c>
      <c r="CR90" s="36">
        <v>9</v>
      </c>
      <c r="CS90" s="36">
        <v>9</v>
      </c>
      <c r="CT90" s="36">
        <v>6</v>
      </c>
      <c r="CU90" s="36">
        <v>10</v>
      </c>
      <c r="CV90" s="36">
        <v>8</v>
      </c>
    </row>
    <row r="91" spans="1:100" ht="16">
      <c r="A91" s="33" t="s">
        <v>128</v>
      </c>
      <c r="B91" s="9">
        <v>7</v>
      </c>
      <c r="C91" s="36">
        <v>7</v>
      </c>
      <c r="D91" s="36">
        <v>8</v>
      </c>
      <c r="E91" s="36">
        <v>11</v>
      </c>
      <c r="F91" s="36">
        <v>7</v>
      </c>
      <c r="G91" s="36">
        <v>7</v>
      </c>
      <c r="H91" s="36">
        <v>8</v>
      </c>
      <c r="I91" s="36">
        <v>8</v>
      </c>
      <c r="J91" s="36">
        <v>11</v>
      </c>
      <c r="K91" s="36">
        <v>9</v>
      </c>
      <c r="L91" s="36">
        <v>10</v>
      </c>
      <c r="M91" s="36">
        <v>7</v>
      </c>
      <c r="N91" s="36">
        <v>7</v>
      </c>
      <c r="O91" s="36">
        <v>9</v>
      </c>
      <c r="P91" s="36">
        <v>8</v>
      </c>
      <c r="Q91" s="36">
        <v>7</v>
      </c>
      <c r="R91" s="36">
        <v>8</v>
      </c>
      <c r="S91" s="36">
        <v>7</v>
      </c>
      <c r="T91" s="36">
        <v>7</v>
      </c>
      <c r="U91" s="37">
        <v>9</v>
      </c>
      <c r="V91" s="36">
        <v>7</v>
      </c>
      <c r="W91" s="36">
        <v>7</v>
      </c>
      <c r="X91" s="36">
        <v>7</v>
      </c>
      <c r="Y91" s="37">
        <v>8</v>
      </c>
      <c r="Z91" s="36">
        <v>8</v>
      </c>
      <c r="AA91" s="36">
        <v>8</v>
      </c>
      <c r="AB91" s="36">
        <v>7</v>
      </c>
      <c r="AC91" s="36">
        <v>8</v>
      </c>
      <c r="AD91" s="36">
        <v>7</v>
      </c>
      <c r="AE91" s="36">
        <v>8</v>
      </c>
      <c r="AF91" s="37">
        <v>7</v>
      </c>
      <c r="AG91" s="36">
        <v>7</v>
      </c>
      <c r="AH91" s="36">
        <v>8</v>
      </c>
      <c r="AI91" s="36">
        <v>8</v>
      </c>
      <c r="AJ91" s="36">
        <v>6</v>
      </c>
      <c r="AK91" s="36">
        <v>7</v>
      </c>
      <c r="AL91" s="37">
        <v>9</v>
      </c>
      <c r="AM91" s="38">
        <v>7</v>
      </c>
      <c r="AN91" s="36">
        <v>11</v>
      </c>
      <c r="AO91" s="36">
        <v>6</v>
      </c>
      <c r="AP91" s="36">
        <v>8</v>
      </c>
      <c r="AQ91" s="36">
        <v>7</v>
      </c>
      <c r="AR91" s="36">
        <v>11</v>
      </c>
      <c r="AS91" s="36">
        <v>8</v>
      </c>
      <c r="AT91" s="36">
        <v>7</v>
      </c>
      <c r="AU91" s="37">
        <v>11</v>
      </c>
      <c r="AV91" s="37">
        <v>8</v>
      </c>
      <c r="AW91" s="36">
        <v>8</v>
      </c>
      <c r="AX91" s="37">
        <v>11</v>
      </c>
      <c r="AY91" s="37">
        <v>5</v>
      </c>
      <c r="AZ91" s="36">
        <v>7</v>
      </c>
      <c r="BA91" s="36">
        <v>8</v>
      </c>
      <c r="BB91" s="36">
        <v>8</v>
      </c>
      <c r="BC91" s="36">
        <v>7</v>
      </c>
      <c r="BD91" s="37">
        <v>11</v>
      </c>
      <c r="BE91" s="37">
        <v>11</v>
      </c>
      <c r="BF91" s="37">
        <v>11</v>
      </c>
      <c r="BG91" s="36">
        <v>7</v>
      </c>
      <c r="BH91" s="36">
        <v>7</v>
      </c>
      <c r="BI91" s="37">
        <v>7</v>
      </c>
      <c r="BJ91" s="36">
        <v>7</v>
      </c>
      <c r="BK91" s="36">
        <v>7</v>
      </c>
      <c r="BL91" s="36">
        <v>7</v>
      </c>
      <c r="BM91" s="36">
        <v>10</v>
      </c>
      <c r="BN91" s="36">
        <v>7</v>
      </c>
      <c r="BO91" s="36">
        <v>7</v>
      </c>
      <c r="BP91" s="36">
        <v>7</v>
      </c>
      <c r="BQ91" s="36">
        <v>7</v>
      </c>
      <c r="BR91" s="37">
        <v>11</v>
      </c>
      <c r="BS91" s="36">
        <v>7</v>
      </c>
      <c r="BT91" s="36">
        <v>7</v>
      </c>
      <c r="BU91" s="36">
        <v>7</v>
      </c>
      <c r="BV91" s="37">
        <v>7</v>
      </c>
      <c r="BW91" s="36">
        <v>7</v>
      </c>
      <c r="BX91" s="36">
        <v>7</v>
      </c>
      <c r="BY91" s="36">
        <v>7</v>
      </c>
      <c r="BZ91" s="36">
        <v>1</v>
      </c>
      <c r="CA91" s="36">
        <v>7</v>
      </c>
      <c r="CB91" s="37">
        <v>7</v>
      </c>
      <c r="CC91" s="36">
        <v>7</v>
      </c>
      <c r="CD91" s="36">
        <v>7</v>
      </c>
      <c r="CE91" s="36">
        <v>7</v>
      </c>
      <c r="CF91" s="36">
        <v>7</v>
      </c>
      <c r="CG91" s="36">
        <v>5</v>
      </c>
      <c r="CH91" s="36">
        <v>9</v>
      </c>
      <c r="CI91" s="36">
        <v>7</v>
      </c>
      <c r="CJ91" s="37">
        <v>7</v>
      </c>
      <c r="CK91" s="37">
        <v>9</v>
      </c>
      <c r="CL91" s="36">
        <v>10</v>
      </c>
      <c r="CM91" s="41"/>
      <c r="CN91" s="36">
        <v>7</v>
      </c>
      <c r="CO91" s="36">
        <v>5</v>
      </c>
      <c r="CP91" s="36">
        <v>7</v>
      </c>
      <c r="CQ91" s="36">
        <v>7</v>
      </c>
      <c r="CR91" s="36">
        <v>9</v>
      </c>
      <c r="CS91" s="37">
        <v>8</v>
      </c>
      <c r="CT91" s="36">
        <v>10</v>
      </c>
      <c r="CU91" s="36">
        <v>10</v>
      </c>
      <c r="CV91" s="36">
        <v>7</v>
      </c>
    </row>
    <row r="92" spans="1:100" ht="16">
      <c r="A92" s="33" t="s">
        <v>129</v>
      </c>
      <c r="B92" s="9">
        <v>3</v>
      </c>
      <c r="C92" s="36">
        <v>3</v>
      </c>
      <c r="D92" s="36">
        <v>7</v>
      </c>
      <c r="E92" s="36">
        <v>11</v>
      </c>
      <c r="F92" s="36">
        <v>4</v>
      </c>
      <c r="G92" s="36">
        <v>3</v>
      </c>
      <c r="H92" s="36">
        <v>6</v>
      </c>
      <c r="I92" s="36">
        <v>3</v>
      </c>
      <c r="J92" s="36">
        <v>9</v>
      </c>
      <c r="K92" s="36">
        <v>7</v>
      </c>
      <c r="L92" s="36">
        <v>8</v>
      </c>
      <c r="M92" s="36">
        <v>3</v>
      </c>
      <c r="N92" s="36">
        <v>3</v>
      </c>
      <c r="O92" s="36">
        <v>8</v>
      </c>
      <c r="P92" s="36">
        <v>4</v>
      </c>
      <c r="Q92" s="36">
        <v>2</v>
      </c>
      <c r="R92" s="36">
        <v>4</v>
      </c>
      <c r="S92" s="36">
        <v>3</v>
      </c>
      <c r="T92" s="36">
        <v>3</v>
      </c>
      <c r="U92" s="37">
        <v>9</v>
      </c>
      <c r="V92" s="36">
        <v>4</v>
      </c>
      <c r="W92" s="36">
        <v>4</v>
      </c>
      <c r="X92" s="36">
        <v>3</v>
      </c>
      <c r="Y92" s="37">
        <v>3</v>
      </c>
      <c r="Z92" s="36">
        <v>7</v>
      </c>
      <c r="AA92" s="37">
        <v>1</v>
      </c>
      <c r="AB92" s="51">
        <v>0</v>
      </c>
      <c r="AC92" s="36">
        <v>5</v>
      </c>
      <c r="AD92" s="36">
        <v>3</v>
      </c>
      <c r="AE92" s="36">
        <v>6</v>
      </c>
      <c r="AF92" s="36">
        <v>1</v>
      </c>
      <c r="AG92" s="36">
        <v>3</v>
      </c>
      <c r="AH92" s="36">
        <v>3</v>
      </c>
      <c r="AI92" s="36">
        <v>6</v>
      </c>
      <c r="AJ92" s="36">
        <v>4</v>
      </c>
      <c r="AK92" s="36">
        <v>3</v>
      </c>
      <c r="AL92" s="36">
        <v>9</v>
      </c>
      <c r="AM92" s="38">
        <v>3</v>
      </c>
      <c r="AN92" s="36">
        <v>11</v>
      </c>
      <c r="AO92" s="36">
        <v>4</v>
      </c>
      <c r="AP92" s="36">
        <v>4</v>
      </c>
      <c r="AQ92" s="36">
        <v>4</v>
      </c>
      <c r="AR92" s="36">
        <v>11</v>
      </c>
      <c r="AS92" s="36">
        <v>4</v>
      </c>
      <c r="AT92" s="36">
        <v>1</v>
      </c>
      <c r="AU92" s="37">
        <v>10</v>
      </c>
      <c r="AV92" s="36">
        <v>5</v>
      </c>
      <c r="AW92" s="36">
        <v>4</v>
      </c>
      <c r="AX92" s="37">
        <v>10</v>
      </c>
      <c r="AY92" s="37">
        <v>8</v>
      </c>
      <c r="AZ92" s="36">
        <v>2</v>
      </c>
      <c r="BA92" s="36">
        <v>6</v>
      </c>
      <c r="BB92" s="36">
        <v>4</v>
      </c>
      <c r="BC92" s="36">
        <v>6</v>
      </c>
      <c r="BD92" s="37">
        <v>10</v>
      </c>
      <c r="BE92" s="36">
        <v>11</v>
      </c>
      <c r="BF92" s="37">
        <v>10</v>
      </c>
      <c r="BG92" s="36">
        <v>5</v>
      </c>
      <c r="BH92" s="36">
        <v>3</v>
      </c>
      <c r="BI92" s="36">
        <v>3</v>
      </c>
      <c r="BJ92" s="36">
        <v>3</v>
      </c>
      <c r="BK92" s="36">
        <v>4</v>
      </c>
      <c r="BL92" s="36">
        <v>3</v>
      </c>
      <c r="BM92" s="36">
        <v>8</v>
      </c>
      <c r="BN92" s="36">
        <v>3</v>
      </c>
      <c r="BO92" s="36">
        <v>4</v>
      </c>
      <c r="BP92" s="36">
        <v>4</v>
      </c>
      <c r="BQ92" s="36">
        <v>3</v>
      </c>
      <c r="BR92" s="37">
        <v>11</v>
      </c>
      <c r="BS92" s="36">
        <v>3</v>
      </c>
      <c r="BT92" s="36">
        <v>2</v>
      </c>
      <c r="BU92" s="36">
        <v>3</v>
      </c>
      <c r="BV92" s="36">
        <v>6</v>
      </c>
      <c r="BW92" s="36">
        <v>3</v>
      </c>
      <c r="BX92" s="36">
        <v>4</v>
      </c>
      <c r="BY92" s="36">
        <v>4</v>
      </c>
      <c r="BZ92" s="36">
        <v>5</v>
      </c>
      <c r="CA92" s="37">
        <v>4</v>
      </c>
      <c r="CB92" s="36">
        <v>3</v>
      </c>
      <c r="CC92" s="36">
        <v>3</v>
      </c>
      <c r="CD92" s="36">
        <v>3</v>
      </c>
      <c r="CE92" s="36">
        <v>5</v>
      </c>
      <c r="CF92" s="36">
        <v>3</v>
      </c>
      <c r="CG92" s="36">
        <v>5</v>
      </c>
      <c r="CH92" s="36">
        <v>7</v>
      </c>
      <c r="CI92" s="36">
        <v>2</v>
      </c>
      <c r="CJ92" s="36">
        <v>3</v>
      </c>
      <c r="CK92" s="36">
        <v>8</v>
      </c>
      <c r="CL92" s="36">
        <v>7</v>
      </c>
      <c r="CM92" s="37">
        <v>6</v>
      </c>
      <c r="CN92" s="41"/>
      <c r="CO92" s="36">
        <v>4</v>
      </c>
      <c r="CP92" s="37">
        <v>3</v>
      </c>
      <c r="CQ92" s="36">
        <v>4</v>
      </c>
      <c r="CR92" s="36">
        <v>7</v>
      </c>
      <c r="CS92" s="37">
        <v>6</v>
      </c>
      <c r="CT92" s="36">
        <v>8</v>
      </c>
      <c r="CU92" s="36">
        <v>9</v>
      </c>
      <c r="CV92" s="36">
        <v>3</v>
      </c>
    </row>
    <row r="93" spans="1:100" ht="16">
      <c r="A93" s="33" t="s">
        <v>130</v>
      </c>
      <c r="B93" s="9">
        <v>4</v>
      </c>
      <c r="C93" s="36">
        <v>4</v>
      </c>
      <c r="D93" s="36">
        <v>6</v>
      </c>
      <c r="E93" s="36">
        <v>11</v>
      </c>
      <c r="F93" s="36">
        <v>5</v>
      </c>
      <c r="G93" s="36">
        <v>5</v>
      </c>
      <c r="H93" s="36">
        <v>6</v>
      </c>
      <c r="I93" s="36">
        <v>5</v>
      </c>
      <c r="J93" s="36">
        <v>10</v>
      </c>
      <c r="K93" s="36">
        <v>8</v>
      </c>
      <c r="L93" s="36">
        <v>8</v>
      </c>
      <c r="M93" s="36">
        <v>4</v>
      </c>
      <c r="N93" s="36">
        <v>4</v>
      </c>
      <c r="O93" s="36">
        <v>8</v>
      </c>
      <c r="P93" s="36">
        <v>6</v>
      </c>
      <c r="Q93" s="36">
        <v>4</v>
      </c>
      <c r="R93" s="36">
        <v>5</v>
      </c>
      <c r="S93" s="37">
        <v>4</v>
      </c>
      <c r="T93" s="36">
        <v>4</v>
      </c>
      <c r="U93" s="36">
        <v>9</v>
      </c>
      <c r="V93" s="36">
        <v>5</v>
      </c>
      <c r="W93" s="36">
        <v>0</v>
      </c>
      <c r="X93" s="36">
        <v>4</v>
      </c>
      <c r="Y93" s="37">
        <v>3</v>
      </c>
      <c r="Z93" s="36">
        <v>7</v>
      </c>
      <c r="AA93" s="37">
        <v>4</v>
      </c>
      <c r="AB93" s="36">
        <v>1</v>
      </c>
      <c r="AC93" s="36">
        <v>6</v>
      </c>
      <c r="AD93" s="36">
        <v>4</v>
      </c>
      <c r="AE93" s="36">
        <v>5</v>
      </c>
      <c r="AF93" s="36">
        <v>4</v>
      </c>
      <c r="AG93" s="36">
        <v>4</v>
      </c>
      <c r="AH93" s="36">
        <v>5</v>
      </c>
      <c r="AI93" s="36">
        <v>6</v>
      </c>
      <c r="AJ93" s="36">
        <v>1</v>
      </c>
      <c r="AK93" s="36">
        <v>4</v>
      </c>
      <c r="AL93" s="36">
        <v>7</v>
      </c>
      <c r="AM93" s="38">
        <v>4</v>
      </c>
      <c r="AN93" s="36">
        <v>11</v>
      </c>
      <c r="AO93" s="36">
        <v>0</v>
      </c>
      <c r="AP93" s="36">
        <v>6</v>
      </c>
      <c r="AQ93" s="36">
        <v>5</v>
      </c>
      <c r="AR93" s="36">
        <v>11</v>
      </c>
      <c r="AS93" s="36">
        <v>5</v>
      </c>
      <c r="AT93" s="36">
        <v>4</v>
      </c>
      <c r="AU93" s="37">
        <v>10</v>
      </c>
      <c r="AV93" s="37">
        <v>6</v>
      </c>
      <c r="AW93" s="36">
        <v>5</v>
      </c>
      <c r="AX93" s="37">
        <v>10</v>
      </c>
      <c r="AY93" s="37">
        <v>7</v>
      </c>
      <c r="AZ93" s="36">
        <v>4</v>
      </c>
      <c r="BA93" s="36">
        <v>6</v>
      </c>
      <c r="BB93" s="36">
        <v>5</v>
      </c>
      <c r="BC93" s="36">
        <v>3</v>
      </c>
      <c r="BD93" s="37">
        <v>10</v>
      </c>
      <c r="BE93" s="36">
        <v>11</v>
      </c>
      <c r="BF93" s="37">
        <v>10</v>
      </c>
      <c r="BG93" s="36">
        <v>4</v>
      </c>
      <c r="BH93" s="36">
        <v>4</v>
      </c>
      <c r="BI93" s="36">
        <v>4</v>
      </c>
      <c r="BJ93" s="36">
        <v>4</v>
      </c>
      <c r="BK93" s="36">
        <v>1</v>
      </c>
      <c r="BL93" s="37">
        <v>4</v>
      </c>
      <c r="BM93" s="36">
        <v>9</v>
      </c>
      <c r="BN93" s="37">
        <v>4</v>
      </c>
      <c r="BO93" s="36">
        <v>5</v>
      </c>
      <c r="BP93" s="36">
        <v>4</v>
      </c>
      <c r="BQ93" s="36">
        <v>4</v>
      </c>
      <c r="BR93" s="37">
        <v>11</v>
      </c>
      <c r="BS93" s="36">
        <v>4</v>
      </c>
      <c r="BT93" s="36">
        <v>4</v>
      </c>
      <c r="BU93" s="36">
        <v>4</v>
      </c>
      <c r="BV93" s="36">
        <v>7</v>
      </c>
      <c r="BW93" s="36">
        <v>4</v>
      </c>
      <c r="BX93" s="36">
        <v>5</v>
      </c>
      <c r="BY93" s="36">
        <v>5</v>
      </c>
      <c r="BZ93" s="36">
        <v>3</v>
      </c>
      <c r="CA93" s="37">
        <v>5</v>
      </c>
      <c r="CB93" s="36">
        <v>4</v>
      </c>
      <c r="CC93" s="36">
        <v>4</v>
      </c>
      <c r="CD93" s="36">
        <v>4</v>
      </c>
      <c r="CE93" s="36">
        <v>5</v>
      </c>
      <c r="CF93" s="36">
        <v>4</v>
      </c>
      <c r="CG93" s="36">
        <v>1</v>
      </c>
      <c r="CH93" s="36">
        <v>7</v>
      </c>
      <c r="CI93" s="36">
        <v>4</v>
      </c>
      <c r="CJ93" s="36">
        <v>1</v>
      </c>
      <c r="CK93" s="36">
        <v>8</v>
      </c>
      <c r="CL93" s="36">
        <v>7</v>
      </c>
      <c r="CM93" s="37">
        <v>5</v>
      </c>
      <c r="CN93" s="36">
        <v>4</v>
      </c>
      <c r="CO93" s="41"/>
      <c r="CP93" s="37">
        <v>4</v>
      </c>
      <c r="CQ93" s="36">
        <v>5</v>
      </c>
      <c r="CR93" s="36">
        <v>7</v>
      </c>
      <c r="CS93" s="36">
        <v>6</v>
      </c>
      <c r="CT93" s="36">
        <v>9</v>
      </c>
      <c r="CU93" s="36">
        <v>9</v>
      </c>
      <c r="CV93" s="36">
        <v>4</v>
      </c>
    </row>
    <row r="94" spans="1:100" ht="16">
      <c r="A94" s="33" t="s">
        <v>131</v>
      </c>
      <c r="B94" s="9">
        <v>3</v>
      </c>
      <c r="C94" s="36">
        <v>1</v>
      </c>
      <c r="D94" s="36">
        <v>7</v>
      </c>
      <c r="E94" s="36">
        <v>11</v>
      </c>
      <c r="F94" s="36">
        <v>4</v>
      </c>
      <c r="G94" s="36">
        <v>3</v>
      </c>
      <c r="H94" s="36">
        <v>6</v>
      </c>
      <c r="I94" s="36">
        <v>4</v>
      </c>
      <c r="J94" s="36">
        <v>9</v>
      </c>
      <c r="K94" s="36">
        <v>7</v>
      </c>
      <c r="L94" s="36">
        <v>8</v>
      </c>
      <c r="M94" s="36">
        <v>3</v>
      </c>
      <c r="N94" s="36">
        <v>2</v>
      </c>
      <c r="O94" s="36">
        <v>8</v>
      </c>
      <c r="P94" s="36">
        <v>4</v>
      </c>
      <c r="Q94" s="36">
        <v>3</v>
      </c>
      <c r="R94" s="36">
        <v>4</v>
      </c>
      <c r="S94" s="36">
        <v>0</v>
      </c>
      <c r="T94" s="36">
        <v>3</v>
      </c>
      <c r="U94" s="36">
        <v>9</v>
      </c>
      <c r="V94" s="36">
        <v>4</v>
      </c>
      <c r="W94" s="36">
        <v>4</v>
      </c>
      <c r="X94" s="36">
        <v>1</v>
      </c>
      <c r="Y94" s="37">
        <v>4</v>
      </c>
      <c r="Z94" s="36">
        <v>7</v>
      </c>
      <c r="AA94" s="37">
        <v>3</v>
      </c>
      <c r="AB94" s="36">
        <v>3</v>
      </c>
      <c r="AC94" s="36">
        <v>5</v>
      </c>
      <c r="AD94" s="36">
        <v>3</v>
      </c>
      <c r="AE94" s="36">
        <v>6</v>
      </c>
      <c r="AF94" s="36">
        <v>4</v>
      </c>
      <c r="AG94" s="36">
        <v>1</v>
      </c>
      <c r="AH94" s="36">
        <v>3</v>
      </c>
      <c r="AI94" s="36">
        <v>6</v>
      </c>
      <c r="AJ94" s="36">
        <v>4</v>
      </c>
      <c r="AK94" s="36">
        <v>3</v>
      </c>
      <c r="AL94" s="36">
        <v>9</v>
      </c>
      <c r="AM94" s="38">
        <v>3</v>
      </c>
      <c r="AN94" s="36">
        <v>11</v>
      </c>
      <c r="AO94" s="36">
        <v>5</v>
      </c>
      <c r="AP94" s="36">
        <v>4</v>
      </c>
      <c r="AQ94" s="36">
        <v>4</v>
      </c>
      <c r="AR94" s="36">
        <v>11</v>
      </c>
      <c r="AS94" s="36">
        <v>4</v>
      </c>
      <c r="AT94" s="36">
        <v>4</v>
      </c>
      <c r="AU94" s="37">
        <v>10</v>
      </c>
      <c r="AV94" s="36">
        <v>5</v>
      </c>
      <c r="AW94" s="36">
        <v>4</v>
      </c>
      <c r="AX94" s="37">
        <v>10</v>
      </c>
      <c r="AY94" s="37">
        <v>8</v>
      </c>
      <c r="AZ94" s="36">
        <v>3</v>
      </c>
      <c r="BA94" s="36">
        <v>6</v>
      </c>
      <c r="BB94" s="36">
        <v>4</v>
      </c>
      <c r="BC94" s="36">
        <v>6</v>
      </c>
      <c r="BD94" s="37">
        <v>10</v>
      </c>
      <c r="BE94" s="37">
        <v>11</v>
      </c>
      <c r="BF94" s="37">
        <v>10</v>
      </c>
      <c r="BG94" s="36">
        <v>5</v>
      </c>
      <c r="BH94" s="36">
        <v>3</v>
      </c>
      <c r="BI94" s="36">
        <v>3</v>
      </c>
      <c r="BJ94" s="36">
        <v>3</v>
      </c>
      <c r="BK94" s="36">
        <v>4</v>
      </c>
      <c r="BL94" s="36">
        <v>3</v>
      </c>
      <c r="BM94" s="36">
        <v>8</v>
      </c>
      <c r="BN94" s="36">
        <v>3</v>
      </c>
      <c r="BO94" s="36">
        <v>4</v>
      </c>
      <c r="BP94" s="36">
        <v>4</v>
      </c>
      <c r="BQ94" s="36">
        <v>3</v>
      </c>
      <c r="BR94" s="37">
        <v>11</v>
      </c>
      <c r="BS94" s="36">
        <v>3</v>
      </c>
      <c r="BT94" s="36">
        <v>3</v>
      </c>
      <c r="BU94" s="36">
        <v>4</v>
      </c>
      <c r="BV94" s="36">
        <v>6</v>
      </c>
      <c r="BW94" s="36">
        <v>3</v>
      </c>
      <c r="BX94" s="36">
        <v>4</v>
      </c>
      <c r="BY94" s="36">
        <v>4</v>
      </c>
      <c r="BZ94" s="36">
        <v>5</v>
      </c>
      <c r="CA94" s="36">
        <v>4</v>
      </c>
      <c r="CB94" s="36">
        <v>3</v>
      </c>
      <c r="CC94" s="36">
        <v>3</v>
      </c>
      <c r="CD94" s="36">
        <v>3</v>
      </c>
      <c r="CE94" s="36">
        <v>5</v>
      </c>
      <c r="CF94" s="36">
        <v>3</v>
      </c>
      <c r="CG94" s="36">
        <v>5</v>
      </c>
      <c r="CH94" s="36">
        <v>7</v>
      </c>
      <c r="CI94" s="36">
        <v>3</v>
      </c>
      <c r="CJ94" s="36">
        <v>4</v>
      </c>
      <c r="CK94" s="37">
        <v>7</v>
      </c>
      <c r="CL94" s="36">
        <v>7</v>
      </c>
      <c r="CM94" s="37">
        <v>6</v>
      </c>
      <c r="CN94" s="36">
        <v>3</v>
      </c>
      <c r="CO94" s="36">
        <v>4</v>
      </c>
      <c r="CP94" s="41"/>
      <c r="CQ94" s="36">
        <v>4</v>
      </c>
      <c r="CR94" s="36">
        <v>7</v>
      </c>
      <c r="CS94" s="37">
        <v>6</v>
      </c>
      <c r="CT94" s="36">
        <v>8</v>
      </c>
      <c r="CU94" s="36">
        <v>9</v>
      </c>
      <c r="CV94" s="36">
        <v>0</v>
      </c>
    </row>
    <row r="95" spans="1:100" ht="16">
      <c r="A95" s="33" t="s">
        <v>149</v>
      </c>
      <c r="B95" s="9">
        <v>6</v>
      </c>
      <c r="C95" s="36">
        <v>6</v>
      </c>
      <c r="D95" s="36">
        <v>9</v>
      </c>
      <c r="E95" s="36">
        <v>11</v>
      </c>
      <c r="F95" s="36">
        <v>6</v>
      </c>
      <c r="G95" s="36">
        <v>3</v>
      </c>
      <c r="H95" s="36">
        <v>9</v>
      </c>
      <c r="I95" s="36">
        <v>8</v>
      </c>
      <c r="J95" s="36">
        <v>10</v>
      </c>
      <c r="K95" s="36">
        <v>9</v>
      </c>
      <c r="L95" s="36">
        <v>9</v>
      </c>
      <c r="M95" s="36">
        <v>6</v>
      </c>
      <c r="N95" s="36">
        <v>6</v>
      </c>
      <c r="O95" s="36">
        <v>9</v>
      </c>
      <c r="P95" s="36">
        <v>2</v>
      </c>
      <c r="Q95" s="36">
        <v>6</v>
      </c>
      <c r="R95" s="36">
        <v>5</v>
      </c>
      <c r="S95" s="37">
        <v>6</v>
      </c>
      <c r="T95" s="36">
        <v>7</v>
      </c>
      <c r="U95" s="36">
        <v>9</v>
      </c>
      <c r="V95" s="36">
        <v>3</v>
      </c>
      <c r="W95" s="36">
        <v>7</v>
      </c>
      <c r="X95" s="36">
        <v>6</v>
      </c>
      <c r="Y95" s="36">
        <v>7</v>
      </c>
      <c r="Z95" s="36">
        <v>9</v>
      </c>
      <c r="AA95" s="37">
        <v>7</v>
      </c>
      <c r="AB95" s="37">
        <v>6</v>
      </c>
      <c r="AC95" s="36">
        <v>8</v>
      </c>
      <c r="AD95" s="36">
        <v>6</v>
      </c>
      <c r="AE95" s="36">
        <v>9</v>
      </c>
      <c r="AF95" s="36">
        <v>6</v>
      </c>
      <c r="AG95" s="36">
        <v>6</v>
      </c>
      <c r="AH95" s="36">
        <v>2</v>
      </c>
      <c r="AI95" s="36">
        <v>8</v>
      </c>
      <c r="AJ95" s="36">
        <v>7</v>
      </c>
      <c r="AK95" s="36">
        <v>6</v>
      </c>
      <c r="AL95" s="36">
        <v>9</v>
      </c>
      <c r="AM95" s="38">
        <v>7</v>
      </c>
      <c r="AN95" s="36">
        <v>11</v>
      </c>
      <c r="AO95" s="36">
        <v>7</v>
      </c>
      <c r="AP95" s="36">
        <v>3</v>
      </c>
      <c r="AQ95" s="36">
        <v>2</v>
      </c>
      <c r="AR95" s="36">
        <v>11</v>
      </c>
      <c r="AS95" s="36">
        <v>7</v>
      </c>
      <c r="AT95" s="37">
        <v>6</v>
      </c>
      <c r="AU95" s="37">
        <v>11</v>
      </c>
      <c r="AV95" s="37">
        <v>4</v>
      </c>
      <c r="AW95" s="36">
        <v>2</v>
      </c>
      <c r="AX95" s="37">
        <v>11</v>
      </c>
      <c r="AY95" s="37">
        <v>10</v>
      </c>
      <c r="AZ95" s="36">
        <v>7</v>
      </c>
      <c r="BA95" s="36">
        <v>9</v>
      </c>
      <c r="BB95" s="36">
        <v>3</v>
      </c>
      <c r="BC95" s="36">
        <v>7</v>
      </c>
      <c r="BD95" s="37">
        <v>11</v>
      </c>
      <c r="BE95" s="36">
        <v>11</v>
      </c>
      <c r="BF95" s="37">
        <v>11</v>
      </c>
      <c r="BG95" s="36">
        <v>8</v>
      </c>
      <c r="BH95" s="36">
        <v>6</v>
      </c>
      <c r="BI95" s="37">
        <v>6</v>
      </c>
      <c r="BJ95" s="37">
        <v>6</v>
      </c>
      <c r="BK95" s="36">
        <v>7</v>
      </c>
      <c r="BL95" s="36">
        <v>6</v>
      </c>
      <c r="BM95" s="36">
        <v>9</v>
      </c>
      <c r="BN95" s="36">
        <v>6</v>
      </c>
      <c r="BO95" s="36">
        <v>1</v>
      </c>
      <c r="BP95" s="36">
        <v>2</v>
      </c>
      <c r="BQ95" s="36">
        <v>6</v>
      </c>
      <c r="BR95" s="37">
        <v>11</v>
      </c>
      <c r="BS95" s="36">
        <v>6</v>
      </c>
      <c r="BT95" s="36">
        <v>6</v>
      </c>
      <c r="BU95" s="37">
        <v>6</v>
      </c>
      <c r="BV95" s="36">
        <v>5</v>
      </c>
      <c r="BW95" s="36">
        <v>6</v>
      </c>
      <c r="BX95" s="36">
        <v>4</v>
      </c>
      <c r="BY95" s="36">
        <v>1</v>
      </c>
      <c r="BZ95" s="36">
        <v>7</v>
      </c>
      <c r="CA95" s="36">
        <v>6</v>
      </c>
      <c r="CB95" s="37">
        <v>6</v>
      </c>
      <c r="CC95" s="36">
        <v>6</v>
      </c>
      <c r="CD95" s="36">
        <v>6</v>
      </c>
      <c r="CE95" s="36">
        <v>8</v>
      </c>
      <c r="CF95" s="36">
        <v>6</v>
      </c>
      <c r="CG95" s="36">
        <v>7</v>
      </c>
      <c r="CH95" s="36">
        <v>9</v>
      </c>
      <c r="CI95" s="37">
        <v>6</v>
      </c>
      <c r="CJ95" s="36">
        <v>6</v>
      </c>
      <c r="CK95" s="36">
        <v>7</v>
      </c>
      <c r="CL95" s="36">
        <v>9</v>
      </c>
      <c r="CM95" s="37">
        <v>8</v>
      </c>
      <c r="CN95" s="37">
        <v>6</v>
      </c>
      <c r="CO95" s="36">
        <v>6</v>
      </c>
      <c r="CP95" s="37">
        <v>6</v>
      </c>
      <c r="CQ95" s="41"/>
      <c r="CR95" s="36">
        <v>9</v>
      </c>
      <c r="CS95" s="36">
        <v>2</v>
      </c>
      <c r="CT95" s="36">
        <v>9</v>
      </c>
      <c r="CU95" s="36">
        <v>10</v>
      </c>
      <c r="CV95" s="36">
        <v>6</v>
      </c>
    </row>
    <row r="96" spans="1:100" ht="16">
      <c r="A96" s="33" t="s">
        <v>133</v>
      </c>
      <c r="B96" s="9">
        <v>9</v>
      </c>
      <c r="C96" s="36">
        <v>9</v>
      </c>
      <c r="D96" s="36">
        <v>7</v>
      </c>
      <c r="E96" s="36">
        <v>11</v>
      </c>
      <c r="F96" s="37">
        <v>9</v>
      </c>
      <c r="G96" s="36">
        <v>9</v>
      </c>
      <c r="H96" s="36">
        <v>7</v>
      </c>
      <c r="I96" s="36">
        <v>9</v>
      </c>
      <c r="J96" s="36">
        <v>10</v>
      </c>
      <c r="K96" s="36">
        <v>9</v>
      </c>
      <c r="L96" s="36">
        <v>6</v>
      </c>
      <c r="M96" s="36">
        <v>9</v>
      </c>
      <c r="N96" s="37">
        <v>9</v>
      </c>
      <c r="O96" s="36">
        <v>8</v>
      </c>
      <c r="P96" s="36">
        <v>9</v>
      </c>
      <c r="Q96" s="36">
        <v>9</v>
      </c>
      <c r="R96" s="47">
        <v>9</v>
      </c>
      <c r="S96" s="37">
        <v>9</v>
      </c>
      <c r="T96" s="36">
        <v>9</v>
      </c>
      <c r="U96" s="36">
        <v>9</v>
      </c>
      <c r="V96" s="36">
        <v>9</v>
      </c>
      <c r="W96" s="36">
        <v>9</v>
      </c>
      <c r="X96" s="36">
        <v>9</v>
      </c>
      <c r="Y96" s="37">
        <v>9</v>
      </c>
      <c r="Z96" s="36">
        <v>4</v>
      </c>
      <c r="AA96" s="37">
        <v>10</v>
      </c>
      <c r="AB96" s="47">
        <v>9</v>
      </c>
      <c r="AC96" s="37">
        <v>9</v>
      </c>
      <c r="AD96" s="36">
        <v>9</v>
      </c>
      <c r="AE96" s="36">
        <v>7</v>
      </c>
      <c r="AF96" s="36">
        <v>9</v>
      </c>
      <c r="AG96" s="36">
        <v>9</v>
      </c>
      <c r="AH96" s="36">
        <v>9</v>
      </c>
      <c r="AI96" s="36">
        <v>7</v>
      </c>
      <c r="AJ96" s="36">
        <v>8</v>
      </c>
      <c r="AK96" s="36">
        <v>9</v>
      </c>
      <c r="AL96" s="36">
        <v>9</v>
      </c>
      <c r="AM96" s="38">
        <v>9</v>
      </c>
      <c r="AN96" s="36">
        <v>11</v>
      </c>
      <c r="AO96" s="36">
        <v>9</v>
      </c>
      <c r="AP96" s="36">
        <v>9</v>
      </c>
      <c r="AQ96" s="36">
        <v>9</v>
      </c>
      <c r="AR96" s="36">
        <v>11</v>
      </c>
      <c r="AS96" s="37">
        <v>9</v>
      </c>
      <c r="AT96" s="47">
        <v>9</v>
      </c>
      <c r="AU96" s="37">
        <v>11</v>
      </c>
      <c r="AV96" s="36">
        <v>10</v>
      </c>
      <c r="AW96" s="36">
        <v>10</v>
      </c>
      <c r="AX96" s="37">
        <v>11</v>
      </c>
      <c r="AY96" s="37">
        <v>10</v>
      </c>
      <c r="AZ96" s="47">
        <v>9</v>
      </c>
      <c r="BA96" s="36">
        <v>8</v>
      </c>
      <c r="BB96" s="36">
        <v>10</v>
      </c>
      <c r="BC96" s="36">
        <v>7</v>
      </c>
      <c r="BD96" s="37">
        <v>11</v>
      </c>
      <c r="BE96" s="36">
        <v>11</v>
      </c>
      <c r="BF96" s="37">
        <v>11</v>
      </c>
      <c r="BG96" s="36">
        <v>8</v>
      </c>
      <c r="BH96" s="36">
        <v>9</v>
      </c>
      <c r="BI96" s="36">
        <v>9</v>
      </c>
      <c r="BJ96" s="47">
        <v>9</v>
      </c>
      <c r="BK96" s="36">
        <v>9</v>
      </c>
      <c r="BL96" s="36">
        <v>9</v>
      </c>
      <c r="BM96" s="36">
        <v>10</v>
      </c>
      <c r="BN96" s="37">
        <v>9</v>
      </c>
      <c r="BO96" s="36">
        <v>9</v>
      </c>
      <c r="BP96" s="36">
        <v>9</v>
      </c>
      <c r="BQ96" s="36">
        <v>9</v>
      </c>
      <c r="BR96" s="37">
        <v>11</v>
      </c>
      <c r="BS96" s="36">
        <v>9</v>
      </c>
      <c r="BT96" s="36">
        <v>9</v>
      </c>
      <c r="BU96" s="36">
        <v>9</v>
      </c>
      <c r="BV96" s="36">
        <v>8</v>
      </c>
      <c r="BW96" s="36">
        <v>9</v>
      </c>
      <c r="BX96" s="36">
        <v>9</v>
      </c>
      <c r="BY96" s="36">
        <v>9</v>
      </c>
      <c r="BZ96" s="36">
        <v>9</v>
      </c>
      <c r="CA96" s="37">
        <v>9</v>
      </c>
      <c r="CB96" s="36">
        <v>9</v>
      </c>
      <c r="CC96" s="36">
        <v>9</v>
      </c>
      <c r="CD96" s="36">
        <v>9</v>
      </c>
      <c r="CE96" s="36">
        <v>7</v>
      </c>
      <c r="CF96" s="36">
        <v>9</v>
      </c>
      <c r="CG96" s="36">
        <v>9</v>
      </c>
      <c r="CH96" s="36">
        <v>3</v>
      </c>
      <c r="CI96" s="36">
        <v>9</v>
      </c>
      <c r="CJ96" s="36">
        <v>8</v>
      </c>
      <c r="CK96" s="36">
        <v>9</v>
      </c>
      <c r="CL96" s="36">
        <v>8</v>
      </c>
      <c r="CM96" s="37">
        <v>9</v>
      </c>
      <c r="CN96" s="36">
        <v>9</v>
      </c>
      <c r="CO96" s="36">
        <v>9</v>
      </c>
      <c r="CP96" s="37">
        <v>9</v>
      </c>
      <c r="CQ96" s="36">
        <v>9</v>
      </c>
      <c r="CR96" s="41"/>
      <c r="CS96" s="36">
        <v>9</v>
      </c>
      <c r="CT96" s="36">
        <v>10</v>
      </c>
      <c r="CU96" s="36">
        <v>10</v>
      </c>
      <c r="CV96" s="36">
        <v>9</v>
      </c>
    </row>
    <row r="97" spans="1:100" ht="16">
      <c r="A97" s="33" t="s">
        <v>150</v>
      </c>
      <c r="B97" s="9">
        <v>6</v>
      </c>
      <c r="C97" s="36">
        <v>6</v>
      </c>
      <c r="D97" s="36">
        <v>9</v>
      </c>
      <c r="E97" s="36">
        <v>11</v>
      </c>
      <c r="F97" s="36">
        <v>6</v>
      </c>
      <c r="G97" s="36">
        <v>3</v>
      </c>
      <c r="H97" s="36">
        <v>9</v>
      </c>
      <c r="I97" s="36">
        <v>7</v>
      </c>
      <c r="J97" s="36">
        <v>10</v>
      </c>
      <c r="K97" s="36">
        <v>9</v>
      </c>
      <c r="L97" s="36">
        <v>9</v>
      </c>
      <c r="M97" s="36">
        <v>6</v>
      </c>
      <c r="N97" s="36">
        <v>6</v>
      </c>
      <c r="O97" s="36">
        <v>9</v>
      </c>
      <c r="P97" s="36">
        <v>4</v>
      </c>
      <c r="Q97" s="36">
        <v>6</v>
      </c>
      <c r="R97" s="36">
        <v>2</v>
      </c>
      <c r="S97" s="37">
        <v>6</v>
      </c>
      <c r="T97" s="36">
        <v>6</v>
      </c>
      <c r="U97" s="36">
        <v>11</v>
      </c>
      <c r="V97" s="36">
        <v>4</v>
      </c>
      <c r="W97" s="36">
        <v>7</v>
      </c>
      <c r="X97" s="36">
        <v>6</v>
      </c>
      <c r="Y97" s="37">
        <v>7</v>
      </c>
      <c r="Z97" s="36">
        <v>9</v>
      </c>
      <c r="AA97" s="37">
        <v>7</v>
      </c>
      <c r="AB97" s="37">
        <v>6</v>
      </c>
      <c r="AC97" s="36">
        <v>7</v>
      </c>
      <c r="AD97" s="36">
        <v>6</v>
      </c>
      <c r="AE97" s="36">
        <v>9</v>
      </c>
      <c r="AF97" s="36">
        <v>6</v>
      </c>
      <c r="AG97" s="36">
        <v>6</v>
      </c>
      <c r="AH97" s="36">
        <v>3</v>
      </c>
      <c r="AI97" s="36">
        <v>8</v>
      </c>
      <c r="AJ97" s="36">
        <v>7</v>
      </c>
      <c r="AK97" s="36">
        <v>6</v>
      </c>
      <c r="AL97" s="35">
        <v>11</v>
      </c>
      <c r="AM97" s="38">
        <v>7</v>
      </c>
      <c r="AN97" s="36">
        <v>11</v>
      </c>
      <c r="AO97" s="36">
        <v>7</v>
      </c>
      <c r="AP97" s="36">
        <v>3</v>
      </c>
      <c r="AQ97" s="36">
        <v>3</v>
      </c>
      <c r="AR97" s="36">
        <v>11</v>
      </c>
      <c r="AS97" s="36">
        <v>7</v>
      </c>
      <c r="AT97" s="37">
        <v>6</v>
      </c>
      <c r="AU97" s="37">
        <v>11</v>
      </c>
      <c r="AV97" s="37">
        <v>4</v>
      </c>
      <c r="AW97" s="36">
        <v>3</v>
      </c>
      <c r="AX97" s="37">
        <v>11</v>
      </c>
      <c r="AY97" s="37">
        <v>10</v>
      </c>
      <c r="AZ97" s="36">
        <v>7</v>
      </c>
      <c r="BA97" s="36">
        <v>9</v>
      </c>
      <c r="BB97" s="36">
        <v>3</v>
      </c>
      <c r="BC97" s="36">
        <v>7</v>
      </c>
      <c r="BD97" s="37">
        <v>11</v>
      </c>
      <c r="BE97" s="37">
        <v>11</v>
      </c>
      <c r="BF97" s="37">
        <v>11</v>
      </c>
      <c r="BG97" s="36">
        <v>8</v>
      </c>
      <c r="BH97" s="36">
        <v>6</v>
      </c>
      <c r="BI97" s="37">
        <v>6</v>
      </c>
      <c r="BJ97" s="37">
        <v>6</v>
      </c>
      <c r="BK97" s="36">
        <v>7</v>
      </c>
      <c r="BL97" s="36">
        <v>6</v>
      </c>
      <c r="BM97" s="36">
        <v>9</v>
      </c>
      <c r="BN97" s="36">
        <v>6</v>
      </c>
      <c r="BO97" s="36">
        <v>2</v>
      </c>
      <c r="BP97" s="36">
        <v>2</v>
      </c>
      <c r="BQ97" s="36">
        <v>6</v>
      </c>
      <c r="BR97" s="37">
        <v>11</v>
      </c>
      <c r="BS97" s="37">
        <v>6</v>
      </c>
      <c r="BT97" s="36">
        <v>6</v>
      </c>
      <c r="BU97" s="36">
        <v>6</v>
      </c>
      <c r="BV97" s="37">
        <v>11</v>
      </c>
      <c r="BW97" s="36">
        <v>6</v>
      </c>
      <c r="BX97" s="36">
        <v>4</v>
      </c>
      <c r="BY97" s="36">
        <v>2</v>
      </c>
      <c r="BZ97" s="36">
        <v>7</v>
      </c>
      <c r="CA97" s="36">
        <v>6</v>
      </c>
      <c r="CB97" s="37">
        <v>6</v>
      </c>
      <c r="CC97" s="36">
        <v>6</v>
      </c>
      <c r="CD97" s="37">
        <v>6</v>
      </c>
      <c r="CE97" s="36">
        <v>8</v>
      </c>
      <c r="CF97" s="36">
        <v>6</v>
      </c>
      <c r="CG97" s="36">
        <v>7</v>
      </c>
      <c r="CH97" s="36">
        <v>9</v>
      </c>
      <c r="CI97" s="37">
        <v>6</v>
      </c>
      <c r="CJ97" s="36">
        <v>6</v>
      </c>
      <c r="CK97" s="36">
        <v>11</v>
      </c>
      <c r="CL97" s="36">
        <v>9</v>
      </c>
      <c r="CM97" s="37">
        <v>8</v>
      </c>
      <c r="CN97" s="37">
        <v>6</v>
      </c>
      <c r="CO97" s="36">
        <v>6</v>
      </c>
      <c r="CP97" s="37">
        <v>6</v>
      </c>
      <c r="CQ97" s="36">
        <v>2</v>
      </c>
      <c r="CR97" s="36">
        <v>9</v>
      </c>
      <c r="CS97" s="34"/>
      <c r="CT97" s="36">
        <v>9</v>
      </c>
      <c r="CU97" s="36">
        <v>10</v>
      </c>
      <c r="CV97" s="36">
        <v>6</v>
      </c>
    </row>
    <row r="98" spans="1:100" ht="16">
      <c r="A98" s="33" t="s">
        <v>135</v>
      </c>
      <c r="B98" s="9">
        <v>10</v>
      </c>
      <c r="C98" s="36">
        <v>11</v>
      </c>
      <c r="D98" s="36">
        <v>11</v>
      </c>
      <c r="E98" s="36">
        <v>11</v>
      </c>
      <c r="F98" s="37">
        <v>10</v>
      </c>
      <c r="G98" s="36">
        <v>10</v>
      </c>
      <c r="H98" s="36">
        <v>11</v>
      </c>
      <c r="I98" s="36">
        <v>11</v>
      </c>
      <c r="J98" s="36">
        <v>7</v>
      </c>
      <c r="K98" s="36">
        <v>7</v>
      </c>
      <c r="L98" s="36">
        <v>11</v>
      </c>
      <c r="M98" s="36">
        <v>10</v>
      </c>
      <c r="N98" s="37">
        <v>10</v>
      </c>
      <c r="O98" s="36">
        <v>6</v>
      </c>
      <c r="P98" s="36">
        <v>10</v>
      </c>
      <c r="Q98" s="36">
        <v>10</v>
      </c>
      <c r="R98" s="36">
        <v>11</v>
      </c>
      <c r="S98" s="36">
        <v>10</v>
      </c>
      <c r="T98" s="36">
        <v>10</v>
      </c>
      <c r="U98" s="36">
        <v>11</v>
      </c>
      <c r="V98" s="36">
        <v>11</v>
      </c>
      <c r="W98" s="36">
        <v>10</v>
      </c>
      <c r="X98" s="36">
        <v>10</v>
      </c>
      <c r="Y98" s="37">
        <v>10</v>
      </c>
      <c r="Z98" s="36">
        <v>11</v>
      </c>
      <c r="AA98" s="37">
        <v>11</v>
      </c>
      <c r="AB98" s="36">
        <v>10</v>
      </c>
      <c r="AC98" s="37">
        <v>10</v>
      </c>
      <c r="AD98" s="36">
        <v>10</v>
      </c>
      <c r="AE98" s="36">
        <v>10</v>
      </c>
      <c r="AF98" s="36">
        <v>11</v>
      </c>
      <c r="AG98" s="36">
        <v>10</v>
      </c>
      <c r="AH98" s="36">
        <v>10</v>
      </c>
      <c r="AI98" s="36">
        <v>9</v>
      </c>
      <c r="AJ98" s="36">
        <v>10</v>
      </c>
      <c r="AK98" s="36">
        <v>9</v>
      </c>
      <c r="AL98" s="36">
        <v>10</v>
      </c>
      <c r="AM98" s="38">
        <v>10</v>
      </c>
      <c r="AN98" s="36">
        <v>11</v>
      </c>
      <c r="AO98" s="36">
        <v>10</v>
      </c>
      <c r="AP98" s="36">
        <v>10</v>
      </c>
      <c r="AQ98" s="36">
        <v>11</v>
      </c>
      <c r="AR98" s="36">
        <v>11</v>
      </c>
      <c r="AS98" s="37">
        <v>11</v>
      </c>
      <c r="AT98" s="36">
        <v>10</v>
      </c>
      <c r="AU98" s="37">
        <v>11</v>
      </c>
      <c r="AV98" s="36">
        <v>11</v>
      </c>
      <c r="AW98" s="36">
        <v>10</v>
      </c>
      <c r="AX98" s="37">
        <v>11</v>
      </c>
      <c r="AY98" s="37">
        <v>11</v>
      </c>
      <c r="AZ98" s="36">
        <v>10</v>
      </c>
      <c r="BA98" s="36">
        <v>10</v>
      </c>
      <c r="BB98" s="36">
        <v>10</v>
      </c>
      <c r="BC98" s="36">
        <v>10</v>
      </c>
      <c r="BD98" s="37">
        <v>11</v>
      </c>
      <c r="BE98" s="36">
        <v>11</v>
      </c>
      <c r="BF98" s="37">
        <v>11</v>
      </c>
      <c r="BG98" s="36">
        <v>10</v>
      </c>
      <c r="BH98" s="36">
        <v>10</v>
      </c>
      <c r="BI98" s="36">
        <v>10</v>
      </c>
      <c r="BJ98" s="36">
        <v>10</v>
      </c>
      <c r="BK98" s="36">
        <v>10</v>
      </c>
      <c r="BL98" s="37">
        <v>10</v>
      </c>
      <c r="BM98" s="36">
        <v>9</v>
      </c>
      <c r="BN98" s="37">
        <v>10</v>
      </c>
      <c r="BO98" s="36">
        <v>10</v>
      </c>
      <c r="BP98" s="36">
        <v>10</v>
      </c>
      <c r="BQ98" s="36">
        <v>10</v>
      </c>
      <c r="BR98" s="37">
        <v>11</v>
      </c>
      <c r="BS98" s="36">
        <v>10</v>
      </c>
      <c r="BT98" s="36">
        <v>10</v>
      </c>
      <c r="BU98" s="36">
        <v>10</v>
      </c>
      <c r="BV98" s="36">
        <v>9</v>
      </c>
      <c r="BW98" s="36">
        <v>10</v>
      </c>
      <c r="BX98" s="36">
        <v>10</v>
      </c>
      <c r="BY98" s="36">
        <v>10</v>
      </c>
      <c r="BZ98" s="36">
        <v>10</v>
      </c>
      <c r="CA98" s="37">
        <v>10</v>
      </c>
      <c r="CB98" s="36">
        <v>10</v>
      </c>
      <c r="CC98" s="36">
        <v>10</v>
      </c>
      <c r="CD98" s="36">
        <v>10</v>
      </c>
      <c r="CE98" s="36">
        <v>11</v>
      </c>
      <c r="CF98" s="36">
        <v>10</v>
      </c>
      <c r="CG98" s="36">
        <v>10</v>
      </c>
      <c r="CH98" s="36">
        <v>11</v>
      </c>
      <c r="CI98" s="36">
        <v>10</v>
      </c>
      <c r="CJ98" s="36">
        <v>10</v>
      </c>
      <c r="CK98" s="36">
        <v>9</v>
      </c>
      <c r="CL98" s="36">
        <v>5</v>
      </c>
      <c r="CM98" s="36">
        <v>10</v>
      </c>
      <c r="CN98" s="36">
        <v>10</v>
      </c>
      <c r="CO98" s="36">
        <v>10</v>
      </c>
      <c r="CP98" s="36">
        <v>10</v>
      </c>
      <c r="CQ98" s="36">
        <v>11</v>
      </c>
      <c r="CR98" s="36">
        <v>11</v>
      </c>
      <c r="CS98" s="36">
        <v>9</v>
      </c>
      <c r="CT98" s="41"/>
      <c r="CU98" s="36">
        <v>11</v>
      </c>
      <c r="CV98" s="36">
        <v>10</v>
      </c>
    </row>
    <row r="99" spans="1:100" ht="16">
      <c r="A99" s="33" t="s">
        <v>136</v>
      </c>
      <c r="B99" s="9">
        <v>11</v>
      </c>
      <c r="C99" s="36">
        <v>11</v>
      </c>
      <c r="D99" s="36">
        <v>11</v>
      </c>
      <c r="E99" s="36">
        <v>11</v>
      </c>
      <c r="F99" s="37">
        <v>11</v>
      </c>
      <c r="G99" s="36">
        <v>11</v>
      </c>
      <c r="H99" s="36">
        <v>11</v>
      </c>
      <c r="I99" s="36">
        <v>11</v>
      </c>
      <c r="J99" s="36">
        <v>11</v>
      </c>
      <c r="K99" s="36">
        <v>11</v>
      </c>
      <c r="L99" s="36">
        <v>11</v>
      </c>
      <c r="M99" s="36">
        <v>11</v>
      </c>
      <c r="N99" s="37">
        <v>11</v>
      </c>
      <c r="O99" s="36">
        <v>11</v>
      </c>
      <c r="P99" s="36">
        <v>11</v>
      </c>
      <c r="Q99" s="36">
        <v>11</v>
      </c>
      <c r="R99" s="36">
        <v>11</v>
      </c>
      <c r="S99" s="37">
        <v>11</v>
      </c>
      <c r="T99" s="36">
        <v>11</v>
      </c>
      <c r="U99" s="36">
        <v>11</v>
      </c>
      <c r="V99" s="36">
        <v>11</v>
      </c>
      <c r="W99" s="36">
        <v>11</v>
      </c>
      <c r="X99" s="36">
        <v>11</v>
      </c>
      <c r="Y99" s="37">
        <v>11</v>
      </c>
      <c r="Z99" s="36">
        <v>11</v>
      </c>
      <c r="AA99" s="37">
        <v>11</v>
      </c>
      <c r="AB99" s="36">
        <v>11</v>
      </c>
      <c r="AC99" s="37">
        <v>11</v>
      </c>
      <c r="AD99" s="36">
        <v>11</v>
      </c>
      <c r="AE99" s="36">
        <v>11</v>
      </c>
      <c r="AF99" s="36">
        <v>11</v>
      </c>
      <c r="AG99" s="36">
        <v>11</v>
      </c>
      <c r="AH99" s="36">
        <v>11</v>
      </c>
      <c r="AI99" s="36">
        <v>11</v>
      </c>
      <c r="AJ99" s="36">
        <v>11</v>
      </c>
      <c r="AK99" s="36">
        <v>11</v>
      </c>
      <c r="AL99" s="36">
        <v>11</v>
      </c>
      <c r="AM99" s="38">
        <v>11</v>
      </c>
      <c r="AN99" s="36">
        <v>11</v>
      </c>
      <c r="AO99" s="36">
        <v>11</v>
      </c>
      <c r="AP99" s="36">
        <v>11</v>
      </c>
      <c r="AQ99" s="36">
        <v>11</v>
      </c>
      <c r="AR99" s="36">
        <v>11</v>
      </c>
      <c r="AS99" s="37">
        <v>11</v>
      </c>
      <c r="AT99" s="36">
        <v>11</v>
      </c>
      <c r="AU99" s="37">
        <v>11</v>
      </c>
      <c r="AV99" s="36">
        <v>11</v>
      </c>
      <c r="AW99" s="36">
        <v>11</v>
      </c>
      <c r="AX99" s="37">
        <v>11</v>
      </c>
      <c r="AY99" s="37">
        <v>11</v>
      </c>
      <c r="AZ99" s="36">
        <v>11</v>
      </c>
      <c r="BA99" s="36">
        <v>11</v>
      </c>
      <c r="BB99" s="36">
        <v>11</v>
      </c>
      <c r="BC99" s="36">
        <v>11</v>
      </c>
      <c r="BD99" s="37">
        <v>11</v>
      </c>
      <c r="BE99" s="36">
        <v>11</v>
      </c>
      <c r="BF99" s="37">
        <v>11</v>
      </c>
      <c r="BG99" s="36">
        <v>11</v>
      </c>
      <c r="BH99" s="36">
        <v>11</v>
      </c>
      <c r="BI99" s="36">
        <v>11</v>
      </c>
      <c r="BJ99" s="36">
        <v>11</v>
      </c>
      <c r="BK99" s="36">
        <v>11</v>
      </c>
      <c r="BL99" s="37">
        <v>11</v>
      </c>
      <c r="BM99" s="36">
        <v>11</v>
      </c>
      <c r="BN99" s="37">
        <v>11</v>
      </c>
      <c r="BO99" s="36">
        <v>11</v>
      </c>
      <c r="BP99" s="36">
        <v>11</v>
      </c>
      <c r="BQ99" s="36">
        <v>11</v>
      </c>
      <c r="BR99" s="37">
        <v>11</v>
      </c>
      <c r="BS99" s="36">
        <v>11</v>
      </c>
      <c r="BT99" s="36">
        <v>11</v>
      </c>
      <c r="BU99" s="36">
        <v>11</v>
      </c>
      <c r="BV99" s="36">
        <v>11</v>
      </c>
      <c r="BW99" s="36">
        <v>11</v>
      </c>
      <c r="BX99" s="36">
        <v>11</v>
      </c>
      <c r="BY99" s="36">
        <v>11</v>
      </c>
      <c r="BZ99" s="36">
        <v>11</v>
      </c>
      <c r="CA99" s="37">
        <v>11</v>
      </c>
      <c r="CB99" s="36">
        <v>11</v>
      </c>
      <c r="CC99" s="36">
        <v>11</v>
      </c>
      <c r="CD99" s="36">
        <v>11</v>
      </c>
      <c r="CE99" s="36">
        <v>11</v>
      </c>
      <c r="CF99" s="36">
        <v>11</v>
      </c>
      <c r="CG99" s="36">
        <v>11</v>
      </c>
      <c r="CH99" s="36">
        <v>11</v>
      </c>
      <c r="CI99" s="36">
        <v>11</v>
      </c>
      <c r="CJ99" s="36">
        <v>11</v>
      </c>
      <c r="CK99" s="36">
        <v>11</v>
      </c>
      <c r="CL99" s="36">
        <v>9</v>
      </c>
      <c r="CM99" s="37">
        <v>11</v>
      </c>
      <c r="CN99" s="36">
        <v>11</v>
      </c>
      <c r="CO99" s="36">
        <v>11</v>
      </c>
      <c r="CP99" s="37">
        <v>11</v>
      </c>
      <c r="CQ99" s="36">
        <v>11</v>
      </c>
      <c r="CR99" s="36">
        <v>11</v>
      </c>
      <c r="CS99" s="36">
        <v>11</v>
      </c>
      <c r="CT99" s="36">
        <v>11</v>
      </c>
      <c r="CU99" s="41"/>
      <c r="CV99" s="36">
        <v>11</v>
      </c>
    </row>
    <row r="100" spans="1:100" ht="16">
      <c r="A100" s="33" t="s">
        <v>137</v>
      </c>
      <c r="B100" s="9">
        <v>1</v>
      </c>
      <c r="C100" s="36">
        <v>1</v>
      </c>
      <c r="D100" s="36">
        <v>6</v>
      </c>
      <c r="E100" s="36">
        <v>11</v>
      </c>
      <c r="F100" s="36">
        <v>3</v>
      </c>
      <c r="G100" s="36">
        <v>2</v>
      </c>
      <c r="H100" s="36">
        <v>5</v>
      </c>
      <c r="I100" s="36">
        <v>3</v>
      </c>
      <c r="J100" s="36">
        <v>9</v>
      </c>
      <c r="K100" s="36">
        <v>6</v>
      </c>
      <c r="L100" s="36">
        <v>7</v>
      </c>
      <c r="M100" s="36">
        <v>2</v>
      </c>
      <c r="N100" s="36">
        <v>1</v>
      </c>
      <c r="O100" s="36">
        <v>8</v>
      </c>
      <c r="P100" s="36">
        <v>3</v>
      </c>
      <c r="Q100" s="36">
        <v>1</v>
      </c>
      <c r="R100" s="36">
        <v>3</v>
      </c>
      <c r="S100" s="36">
        <v>1</v>
      </c>
      <c r="T100" s="36">
        <v>2</v>
      </c>
      <c r="U100" s="36">
        <v>9</v>
      </c>
      <c r="V100" s="36">
        <v>3</v>
      </c>
      <c r="W100" s="36">
        <v>3</v>
      </c>
      <c r="X100" s="36">
        <v>0</v>
      </c>
      <c r="Y100" s="48">
        <v>3</v>
      </c>
      <c r="Z100" s="36">
        <v>6</v>
      </c>
      <c r="AA100" s="37">
        <v>2</v>
      </c>
      <c r="AB100" s="47">
        <v>2</v>
      </c>
      <c r="AC100" s="36">
        <v>4</v>
      </c>
      <c r="AD100" s="36">
        <v>2</v>
      </c>
      <c r="AE100" s="36">
        <v>5</v>
      </c>
      <c r="AF100" s="36">
        <v>2</v>
      </c>
      <c r="AG100" s="36">
        <v>0</v>
      </c>
      <c r="AH100" s="36">
        <v>2</v>
      </c>
      <c r="AI100" s="36">
        <v>5</v>
      </c>
      <c r="AJ100" s="36">
        <v>3</v>
      </c>
      <c r="AK100" s="36">
        <v>2</v>
      </c>
      <c r="AL100" s="36">
        <v>9</v>
      </c>
      <c r="AM100" s="38">
        <v>2</v>
      </c>
      <c r="AN100" s="36">
        <v>11</v>
      </c>
      <c r="AO100" s="36">
        <v>3</v>
      </c>
      <c r="AP100" s="36">
        <v>3</v>
      </c>
      <c r="AQ100" s="36">
        <v>2</v>
      </c>
      <c r="AR100" s="36">
        <v>11</v>
      </c>
      <c r="AS100" s="36">
        <v>3</v>
      </c>
      <c r="AT100" s="36">
        <v>2</v>
      </c>
      <c r="AU100" s="37">
        <v>9</v>
      </c>
      <c r="AV100" s="36">
        <v>4</v>
      </c>
      <c r="AW100" s="36">
        <v>3</v>
      </c>
      <c r="AX100" s="37">
        <v>9</v>
      </c>
      <c r="AY100" s="37">
        <v>7</v>
      </c>
      <c r="AZ100" s="36">
        <v>2</v>
      </c>
      <c r="BA100" s="36">
        <v>5</v>
      </c>
      <c r="BB100" s="36">
        <v>2</v>
      </c>
      <c r="BC100" s="36">
        <v>4</v>
      </c>
      <c r="BD100" s="37">
        <v>9</v>
      </c>
      <c r="BE100" s="36">
        <v>11</v>
      </c>
      <c r="BF100" s="37">
        <v>9</v>
      </c>
      <c r="BG100" s="36">
        <v>4</v>
      </c>
      <c r="BH100" s="36">
        <v>1</v>
      </c>
      <c r="BI100" s="36">
        <v>2</v>
      </c>
      <c r="BJ100" s="47">
        <v>2</v>
      </c>
      <c r="BK100" s="36">
        <v>2</v>
      </c>
      <c r="BL100" s="36">
        <v>2</v>
      </c>
      <c r="BM100" s="36">
        <v>8</v>
      </c>
      <c r="BN100" s="36">
        <v>2</v>
      </c>
      <c r="BO100" s="36">
        <v>2</v>
      </c>
      <c r="BP100" s="36">
        <v>2</v>
      </c>
      <c r="BQ100" s="36">
        <v>2</v>
      </c>
      <c r="BR100" s="37">
        <v>11</v>
      </c>
      <c r="BS100" s="47">
        <v>2</v>
      </c>
      <c r="BT100" s="36">
        <v>1</v>
      </c>
      <c r="BU100" s="36">
        <v>2</v>
      </c>
      <c r="BV100" s="36">
        <v>6</v>
      </c>
      <c r="BW100" s="36">
        <v>2</v>
      </c>
      <c r="BX100" s="36">
        <v>2</v>
      </c>
      <c r="BY100" s="36">
        <v>2</v>
      </c>
      <c r="BZ100" s="36">
        <v>4</v>
      </c>
      <c r="CA100" s="37">
        <v>3</v>
      </c>
      <c r="CB100" s="47">
        <v>1</v>
      </c>
      <c r="CC100" s="36">
        <v>2</v>
      </c>
      <c r="CD100" s="47">
        <v>2</v>
      </c>
      <c r="CE100" s="36">
        <v>4</v>
      </c>
      <c r="CF100" s="36">
        <v>2</v>
      </c>
      <c r="CG100" s="36">
        <v>3</v>
      </c>
      <c r="CH100" s="36">
        <v>6</v>
      </c>
      <c r="CI100" s="36">
        <v>2</v>
      </c>
      <c r="CJ100" s="36">
        <v>2</v>
      </c>
      <c r="CK100" s="36">
        <v>8</v>
      </c>
      <c r="CL100" s="36">
        <v>7</v>
      </c>
      <c r="CM100" s="37">
        <v>5</v>
      </c>
      <c r="CN100" s="47">
        <v>2</v>
      </c>
      <c r="CO100" s="36">
        <v>3</v>
      </c>
      <c r="CP100" s="36">
        <v>0</v>
      </c>
      <c r="CQ100" s="36">
        <v>3</v>
      </c>
      <c r="CR100" s="36">
        <v>4</v>
      </c>
      <c r="CS100" s="36">
        <v>6</v>
      </c>
      <c r="CT100" s="36">
        <v>7</v>
      </c>
      <c r="CU100" s="36">
        <v>8</v>
      </c>
      <c r="CV100" s="41"/>
    </row>
    <row r="102" spans="1:100" ht="10" customHeight="1">
      <c r="A102" s="52"/>
      <c r="B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</row>
    <row r="103" spans="1:100" ht="10" customHeight="1">
      <c r="A103" s="53"/>
      <c r="B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</row>
    <row r="104" spans="1:100" ht="10" customHeight="1">
      <c r="A104" s="52"/>
      <c r="B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</row>
    <row r="105" spans="1:100" ht="10" customHeight="1">
      <c r="A105" s="53"/>
      <c r="B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</row>
    <row r="106" spans="1:100" ht="10" customHeight="1">
      <c r="A106" s="52"/>
      <c r="B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</row>
    <row r="107" spans="1:100" ht="10" customHeight="1">
      <c r="A107" s="53"/>
      <c r="B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</row>
    <row r="108" spans="1:100" ht="10" customHeight="1">
      <c r="A108" s="52"/>
      <c r="B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</row>
    <row r="109" spans="1:100" ht="10" customHeight="1">
      <c r="A109" s="53"/>
      <c r="B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</row>
    <row r="110" spans="1:100" ht="10" customHeight="1">
      <c r="A110" s="53"/>
      <c r="B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</row>
    <row r="111" spans="1:100" ht="10" customHeight="1">
      <c r="A111" s="53"/>
      <c r="B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</row>
    <row r="112" spans="1:100" ht="10" customHeight="1">
      <c r="A112" s="53"/>
      <c r="B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</row>
    <row r="113" spans="1:92" ht="10" customHeight="1">
      <c r="A113" s="52"/>
      <c r="B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</row>
    <row r="114" spans="1:92" ht="10" customHeight="1">
      <c r="A114" s="53"/>
      <c r="B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</row>
    <row r="115" spans="1:92" ht="10" customHeight="1">
      <c r="A115" s="52"/>
      <c r="B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</row>
    <row r="116" spans="1:92" ht="10" customHeight="1">
      <c r="A116" s="53"/>
      <c r="B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</row>
    <row r="117" spans="1:92" ht="10" customHeight="1">
      <c r="A117" s="52"/>
      <c r="B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"/>
  </sheetPr>
  <dimension ref="A1:CD103"/>
  <sheetViews>
    <sheetView workbookViewId="0">
      <selection activeCell="AH11" sqref="AH11"/>
    </sheetView>
  </sheetViews>
  <sheetFormatPr baseColWidth="10" defaultColWidth="8.83203125" defaultRowHeight="19"/>
  <cols>
    <col min="1" max="1" width="29.1640625" style="54" customWidth="1"/>
    <col min="2" max="2" width="3.6640625" style="54" bestFit="1" customWidth="1"/>
    <col min="3" max="3" width="4.1640625" style="55" bestFit="1" customWidth="1"/>
    <col min="4" max="7" width="3.33203125" style="54" bestFit="1" customWidth="1"/>
    <col min="8" max="8" width="4.1640625" style="54" bestFit="1" customWidth="1"/>
    <col min="9" max="9" width="3.33203125" style="54" bestFit="1" customWidth="1"/>
    <col min="10" max="10" width="3.33203125" style="56" bestFit="1" customWidth="1"/>
    <col min="11" max="11" width="3.33203125" style="54" bestFit="1" customWidth="1"/>
    <col min="12" max="14" width="3.6640625" style="54" bestFit="1" customWidth="1"/>
    <col min="15" max="15" width="4.1640625" style="54" bestFit="1" customWidth="1"/>
    <col min="16" max="17" width="3.33203125" style="54" bestFit="1" customWidth="1"/>
    <col min="18" max="18" width="4.1640625" style="55" bestFit="1" customWidth="1"/>
    <col min="19" max="19" width="3.6640625" style="54" bestFit="1" customWidth="1"/>
    <col min="20" max="20" width="4.1640625" style="54" bestFit="1" customWidth="1"/>
    <col min="21" max="23" width="3.33203125" style="54" bestFit="1" customWidth="1"/>
    <col min="24" max="24" width="4.1640625" style="54" bestFit="1" customWidth="1"/>
    <col min="25" max="25" width="3.6640625" style="54" bestFit="1" customWidth="1"/>
    <col min="26" max="26" width="3.83203125" style="54" customWidth="1"/>
    <col min="27" max="28" width="3.33203125" style="54" bestFit="1" customWidth="1"/>
    <col min="29" max="30" width="3.6640625" style="54" bestFit="1" customWidth="1"/>
    <col min="31" max="31" width="3.6640625" style="57" bestFit="1" customWidth="1"/>
    <col min="32" max="33" width="3.33203125" style="54" bestFit="1" customWidth="1"/>
    <col min="34" max="34" width="3.33203125" style="58" bestFit="1" customWidth="1"/>
    <col min="35" max="36" width="3.33203125" style="54" bestFit="1" customWidth="1"/>
    <col min="37" max="37" width="3.33203125" style="59" bestFit="1" customWidth="1"/>
    <col min="38" max="38" width="3.33203125" style="54" bestFit="1" customWidth="1"/>
    <col min="39" max="39" width="3.6640625" style="54" bestFit="1" customWidth="1"/>
    <col min="40" max="42" width="3.33203125" style="54" bestFit="1" customWidth="1"/>
    <col min="43" max="45" width="3.6640625" style="54" bestFit="1" customWidth="1"/>
    <col min="46" max="46" width="3.33203125" style="54" bestFit="1" customWidth="1"/>
    <col min="47" max="50" width="3.6640625" style="54" bestFit="1" customWidth="1"/>
    <col min="51" max="51" width="4.1640625" style="54" bestFit="1" customWidth="1"/>
    <col min="52" max="52" width="3.33203125" style="54" bestFit="1" customWidth="1"/>
    <col min="53" max="54" width="3.6640625" style="54" bestFit="1" customWidth="1"/>
    <col min="55" max="55" width="3.33203125" style="54" bestFit="1" customWidth="1"/>
    <col min="56" max="56" width="4" style="54" customWidth="1"/>
    <col min="57" max="65" width="3.6640625" style="54" bestFit="1" customWidth="1"/>
    <col min="66" max="66" width="3.33203125" style="54" bestFit="1" customWidth="1"/>
    <col min="67" max="68" width="3.6640625" style="54" bestFit="1" customWidth="1"/>
    <col min="69" max="69" width="3.33203125" style="54" bestFit="1" customWidth="1"/>
    <col min="70" max="70" width="3.6640625" style="54" bestFit="1" customWidth="1"/>
    <col min="71" max="71" width="3.33203125" style="54" bestFit="1" customWidth="1"/>
    <col min="72" max="72" width="3.6640625" style="54" bestFit="1" customWidth="1"/>
    <col min="73" max="73" width="3.33203125" style="54" bestFit="1" customWidth="1"/>
    <col min="74" max="75" width="4.1640625" style="54" bestFit="1" customWidth="1"/>
    <col min="76" max="76" width="3.33203125" style="54" bestFit="1" customWidth="1"/>
    <col min="77" max="77" width="3.6640625" style="54" bestFit="1" customWidth="1"/>
    <col min="78" max="79" width="3.33203125" style="54" bestFit="1" customWidth="1"/>
    <col min="80" max="80" width="3.6640625" style="54" bestFit="1" customWidth="1"/>
    <col min="81" max="81" width="4.1640625" style="54" bestFit="1" customWidth="1"/>
    <col min="82" max="82" width="3.83203125" style="54" bestFit="1" customWidth="1"/>
  </cols>
  <sheetData>
    <row r="1" spans="1:82" ht="127">
      <c r="A1" s="60" t="s">
        <v>151</v>
      </c>
      <c r="B1" s="61" t="s">
        <v>43</v>
      </c>
      <c r="C1" s="62" t="s">
        <v>44</v>
      </c>
      <c r="D1" s="61" t="s">
        <v>45</v>
      </c>
      <c r="E1" s="61" t="s">
        <v>46</v>
      </c>
      <c r="F1" s="61" t="s">
        <v>47</v>
      </c>
      <c r="G1" s="61" t="s">
        <v>48</v>
      </c>
      <c r="H1" s="61" t="s">
        <v>49</v>
      </c>
      <c r="I1" s="61" t="s">
        <v>152</v>
      </c>
      <c r="J1" s="61" t="s">
        <v>51</v>
      </c>
      <c r="K1" s="61" t="s">
        <v>52</v>
      </c>
      <c r="L1" s="61" t="s">
        <v>53</v>
      </c>
      <c r="M1" s="61" t="s">
        <v>54</v>
      </c>
      <c r="N1" s="61" t="s">
        <v>55</v>
      </c>
      <c r="O1" s="61" t="s">
        <v>56</v>
      </c>
      <c r="P1" s="61" t="s">
        <v>57</v>
      </c>
      <c r="Q1" s="61" t="s">
        <v>58</v>
      </c>
      <c r="R1" s="62" t="s">
        <v>59</v>
      </c>
      <c r="S1" s="61" t="s">
        <v>62</v>
      </c>
      <c r="T1" s="61" t="s">
        <v>63</v>
      </c>
      <c r="U1" s="61" t="s">
        <v>64</v>
      </c>
      <c r="V1" s="61" t="s">
        <v>153</v>
      </c>
      <c r="W1" s="61" t="s">
        <v>66</v>
      </c>
      <c r="X1" s="61" t="s">
        <v>67</v>
      </c>
      <c r="Y1" s="61" t="s">
        <v>68</v>
      </c>
      <c r="Z1" s="61" t="s">
        <v>69</v>
      </c>
      <c r="AA1" s="61" t="s">
        <v>70</v>
      </c>
      <c r="AB1" s="61" t="s">
        <v>154</v>
      </c>
      <c r="AC1" s="61" t="s">
        <v>71</v>
      </c>
      <c r="AD1" s="63" t="s">
        <v>72</v>
      </c>
      <c r="AE1" s="64" t="s">
        <v>73</v>
      </c>
      <c r="AF1" s="65" t="s">
        <v>74</v>
      </c>
      <c r="AG1" s="61" t="s">
        <v>75</v>
      </c>
      <c r="AH1" s="66" t="s">
        <v>77</v>
      </c>
      <c r="AI1" s="61" t="s">
        <v>79</v>
      </c>
      <c r="AJ1" s="63" t="s">
        <v>81</v>
      </c>
      <c r="AK1" s="64" t="s">
        <v>82</v>
      </c>
      <c r="AL1" s="65" t="s">
        <v>83</v>
      </c>
      <c r="AM1" s="61" t="s">
        <v>86</v>
      </c>
      <c r="AN1" s="61" t="s">
        <v>88</v>
      </c>
      <c r="AO1" s="61" t="s">
        <v>89</v>
      </c>
      <c r="AP1" s="61" t="s">
        <v>90</v>
      </c>
      <c r="AQ1" s="61" t="s">
        <v>91</v>
      </c>
      <c r="AR1" s="61" t="s">
        <v>92</v>
      </c>
      <c r="AS1" s="61" t="s">
        <v>96</v>
      </c>
      <c r="AT1" s="61" t="s">
        <v>97</v>
      </c>
      <c r="AU1" s="61" t="s">
        <v>98</v>
      </c>
      <c r="AV1" s="61" t="s">
        <v>99</v>
      </c>
      <c r="AW1" s="61" t="s">
        <v>100</v>
      </c>
      <c r="AX1" s="61" t="s">
        <v>101</v>
      </c>
      <c r="AY1" s="61" t="s">
        <v>102</v>
      </c>
      <c r="AZ1" s="61" t="s">
        <v>103</v>
      </c>
      <c r="BA1" s="61" t="s">
        <v>104</v>
      </c>
      <c r="BB1" s="61" t="s">
        <v>105</v>
      </c>
      <c r="BC1" s="61" t="s">
        <v>106</v>
      </c>
      <c r="BD1" s="61" t="s">
        <v>147</v>
      </c>
      <c r="BE1" s="61" t="s">
        <v>108</v>
      </c>
      <c r="BF1" s="61" t="s">
        <v>109</v>
      </c>
      <c r="BG1" s="61" t="s">
        <v>110</v>
      </c>
      <c r="BH1" s="61" t="s">
        <v>112</v>
      </c>
      <c r="BI1" s="61" t="s">
        <v>113</v>
      </c>
      <c r="BJ1" s="61" t="s">
        <v>114</v>
      </c>
      <c r="BK1" s="61" t="s">
        <v>115</v>
      </c>
      <c r="BL1" s="61" t="s">
        <v>116</v>
      </c>
      <c r="BM1" s="61" t="s">
        <v>117</v>
      </c>
      <c r="BN1" s="61" t="s">
        <v>118</v>
      </c>
      <c r="BO1" s="61" t="s">
        <v>119</v>
      </c>
      <c r="BP1" s="61" t="s">
        <v>120</v>
      </c>
      <c r="BQ1" s="61" t="s">
        <v>121</v>
      </c>
      <c r="BR1" s="61" t="s">
        <v>122</v>
      </c>
      <c r="BS1" s="61" t="s">
        <v>123</v>
      </c>
      <c r="BT1" s="61" t="s">
        <v>124</v>
      </c>
      <c r="BU1" s="61" t="s">
        <v>125</v>
      </c>
      <c r="BV1" s="61" t="s">
        <v>127</v>
      </c>
      <c r="BW1" s="61" t="s">
        <v>128</v>
      </c>
      <c r="BX1" s="61" t="s">
        <v>129</v>
      </c>
      <c r="BY1" s="61" t="s">
        <v>130</v>
      </c>
      <c r="BZ1" s="61" t="s">
        <v>131</v>
      </c>
      <c r="CA1" s="61" t="s">
        <v>133</v>
      </c>
      <c r="CB1" s="61" t="s">
        <v>135</v>
      </c>
      <c r="CC1" s="61" t="s">
        <v>136</v>
      </c>
      <c r="CD1" s="61" t="s">
        <v>137</v>
      </c>
    </row>
    <row r="2" spans="1:82" ht="15">
      <c r="A2" s="67" t="s">
        <v>43</v>
      </c>
      <c r="B2" s="68"/>
      <c r="C2" s="69" t="s">
        <v>155</v>
      </c>
      <c r="D2" s="70" t="s">
        <v>156</v>
      </c>
      <c r="E2" s="70" t="s">
        <v>155</v>
      </c>
      <c r="F2" s="70" t="s">
        <v>155</v>
      </c>
      <c r="G2" s="70" t="s">
        <v>155</v>
      </c>
      <c r="H2" s="70" t="s">
        <v>155</v>
      </c>
      <c r="I2" s="70" t="s">
        <v>157</v>
      </c>
      <c r="J2" s="70" t="s">
        <v>156</v>
      </c>
      <c r="K2" s="70" t="s">
        <v>155</v>
      </c>
      <c r="L2" s="70" t="s">
        <v>155</v>
      </c>
      <c r="M2" s="70" t="s">
        <v>157</v>
      </c>
      <c r="N2" s="68" t="s">
        <v>155</v>
      </c>
      <c r="O2" s="70" t="s">
        <v>155</v>
      </c>
      <c r="P2" s="70" t="s">
        <v>155</v>
      </c>
      <c r="Q2" s="70" t="s">
        <v>155</v>
      </c>
      <c r="R2" s="69" t="s">
        <v>155</v>
      </c>
      <c r="S2" s="70" t="s">
        <v>155</v>
      </c>
      <c r="T2" s="70" t="s">
        <v>155</v>
      </c>
      <c r="U2" s="70" t="s">
        <v>155</v>
      </c>
      <c r="V2" s="70" t="s">
        <v>155</v>
      </c>
      <c r="W2" s="70" t="s">
        <v>155</v>
      </c>
      <c r="X2" s="70" t="s">
        <v>155</v>
      </c>
      <c r="Y2" s="70" t="s">
        <v>158</v>
      </c>
      <c r="Z2" s="70" t="s">
        <v>155</v>
      </c>
      <c r="AA2" s="70" t="s">
        <v>155</v>
      </c>
      <c r="AB2" s="70" t="s">
        <v>155</v>
      </c>
      <c r="AC2" s="70" t="s">
        <v>155</v>
      </c>
      <c r="AD2" s="71" t="s">
        <v>155</v>
      </c>
      <c r="AE2" s="72" t="s">
        <v>155</v>
      </c>
      <c r="AF2" s="73" t="s">
        <v>155</v>
      </c>
      <c r="AG2" s="70" t="s">
        <v>155</v>
      </c>
      <c r="AH2" s="74" t="s">
        <v>155</v>
      </c>
      <c r="AI2" s="70" t="s">
        <v>155</v>
      </c>
      <c r="AJ2" s="75" t="s">
        <v>155</v>
      </c>
      <c r="AK2" s="72" t="s">
        <v>155</v>
      </c>
      <c r="AL2" s="73" t="s">
        <v>155</v>
      </c>
      <c r="AM2" s="70" t="s">
        <v>159</v>
      </c>
      <c r="AN2" s="70" t="s">
        <v>157</v>
      </c>
      <c r="AO2" s="70" t="s">
        <v>155</v>
      </c>
      <c r="AP2" s="70" t="s">
        <v>155</v>
      </c>
      <c r="AQ2" s="70" t="s">
        <v>158</v>
      </c>
      <c r="AR2" s="70" t="s">
        <v>155</v>
      </c>
      <c r="AS2" s="70" t="s">
        <v>158</v>
      </c>
      <c r="AT2" s="70" t="s">
        <v>155</v>
      </c>
      <c r="AU2" s="70" t="s">
        <v>155</v>
      </c>
      <c r="AV2" s="70" t="s">
        <v>155</v>
      </c>
      <c r="AW2" s="70" t="s">
        <v>155</v>
      </c>
      <c r="AX2" s="70" t="s">
        <v>155</v>
      </c>
      <c r="AY2" s="70" t="s">
        <v>157</v>
      </c>
      <c r="AZ2" s="70" t="s">
        <v>157</v>
      </c>
      <c r="BA2" s="68" t="s">
        <v>155</v>
      </c>
      <c r="BB2" s="70" t="s">
        <v>155</v>
      </c>
      <c r="BC2" s="70" t="s">
        <v>155</v>
      </c>
      <c r="BD2" s="235" t="s">
        <v>160</v>
      </c>
      <c r="BE2" s="70" t="s">
        <v>155</v>
      </c>
      <c r="BF2" s="70" t="s">
        <v>155</v>
      </c>
      <c r="BG2" s="70" t="s">
        <v>155</v>
      </c>
      <c r="BH2" s="70" t="s">
        <v>158</v>
      </c>
      <c r="BI2" s="70" t="s">
        <v>158</v>
      </c>
      <c r="BJ2" s="70" t="s">
        <v>155</v>
      </c>
      <c r="BK2" s="70" t="s">
        <v>155</v>
      </c>
      <c r="BL2" s="70" t="s">
        <v>155</v>
      </c>
      <c r="BM2" s="70" t="s">
        <v>155</v>
      </c>
      <c r="BN2" s="70" t="s">
        <v>155</v>
      </c>
      <c r="BO2" s="70" t="s">
        <v>155</v>
      </c>
      <c r="BP2" s="70" t="s">
        <v>158</v>
      </c>
      <c r="BQ2" s="70" t="s">
        <v>155</v>
      </c>
      <c r="BR2" s="70" t="s">
        <v>158</v>
      </c>
      <c r="BS2" s="70" t="s">
        <v>156</v>
      </c>
      <c r="BT2" s="70" t="s">
        <v>155</v>
      </c>
      <c r="BU2" s="70" t="s">
        <v>155</v>
      </c>
      <c r="BV2" s="70" t="s">
        <v>157</v>
      </c>
      <c r="BW2" s="70" t="s">
        <v>157</v>
      </c>
      <c r="BX2" s="70" t="s">
        <v>155</v>
      </c>
      <c r="BY2" s="70" t="s">
        <v>155</v>
      </c>
      <c r="BZ2" s="70" t="s">
        <v>155</v>
      </c>
      <c r="CA2" s="70" t="s">
        <v>155</v>
      </c>
      <c r="CB2" s="70" t="s">
        <v>156</v>
      </c>
      <c r="CC2" s="70" t="s">
        <v>157</v>
      </c>
      <c r="CD2" s="70" t="s">
        <v>155</v>
      </c>
    </row>
    <row r="3" spans="1:82" ht="15">
      <c r="A3" s="67" t="s">
        <v>44</v>
      </c>
      <c r="B3" s="68" t="s">
        <v>155</v>
      </c>
      <c r="C3" s="69"/>
      <c r="D3" s="70" t="s">
        <v>159</v>
      </c>
      <c r="E3" s="70" t="s">
        <v>156</v>
      </c>
      <c r="F3" s="70" t="s">
        <v>157</v>
      </c>
      <c r="G3" s="70" t="s">
        <v>157</v>
      </c>
      <c r="H3" s="70" t="s">
        <v>161</v>
      </c>
      <c r="I3" s="70" t="s">
        <v>162</v>
      </c>
      <c r="J3" s="70" t="s">
        <v>159</v>
      </c>
      <c r="K3" s="70" t="s">
        <v>157</v>
      </c>
      <c r="L3" s="70" t="s">
        <v>155</v>
      </c>
      <c r="M3" s="70" t="s">
        <v>162</v>
      </c>
      <c r="N3" s="68" t="s">
        <v>157</v>
      </c>
      <c r="O3" s="76">
        <v>2</v>
      </c>
      <c r="P3" s="70" t="s">
        <v>157</v>
      </c>
      <c r="Q3" s="70" t="s">
        <v>155</v>
      </c>
      <c r="R3" s="77">
        <v>2</v>
      </c>
      <c r="S3" s="70" t="s">
        <v>157</v>
      </c>
      <c r="T3" s="70" t="s">
        <v>157</v>
      </c>
      <c r="U3" s="70" t="s">
        <v>157</v>
      </c>
      <c r="V3" s="70" t="s">
        <v>157</v>
      </c>
      <c r="W3" s="70" t="s">
        <v>157</v>
      </c>
      <c r="X3" s="70" t="s">
        <v>157</v>
      </c>
      <c r="Y3" s="70" t="s">
        <v>157</v>
      </c>
      <c r="Z3" s="70" t="s">
        <v>161</v>
      </c>
      <c r="AA3" s="70" t="s">
        <v>157</v>
      </c>
      <c r="AB3" s="70" t="s">
        <v>157</v>
      </c>
      <c r="AC3" s="70" t="s">
        <v>157</v>
      </c>
      <c r="AD3" s="71" t="s">
        <v>157</v>
      </c>
      <c r="AE3" s="72" t="s">
        <v>157</v>
      </c>
      <c r="AF3" s="73" t="s">
        <v>157</v>
      </c>
      <c r="AG3" s="70" t="s">
        <v>161</v>
      </c>
      <c r="AH3" s="74" t="s">
        <v>157</v>
      </c>
      <c r="AI3" s="70" t="s">
        <v>157</v>
      </c>
      <c r="AJ3" s="75" t="s">
        <v>157</v>
      </c>
      <c r="AK3" s="72" t="s">
        <v>157</v>
      </c>
      <c r="AL3" s="73" t="s">
        <v>157</v>
      </c>
      <c r="AM3" s="70" t="s">
        <v>163</v>
      </c>
      <c r="AN3" s="70" t="s">
        <v>162</v>
      </c>
      <c r="AO3" s="70" t="s">
        <v>161</v>
      </c>
      <c r="AP3" s="70" t="s">
        <v>157</v>
      </c>
      <c r="AQ3" s="70" t="s">
        <v>157</v>
      </c>
      <c r="AR3" s="70" t="s">
        <v>157</v>
      </c>
      <c r="AS3" s="70" t="s">
        <v>157</v>
      </c>
      <c r="AT3" s="70" t="s">
        <v>161</v>
      </c>
      <c r="AU3" s="70" t="s">
        <v>157</v>
      </c>
      <c r="AV3" s="70" t="s">
        <v>157</v>
      </c>
      <c r="AW3" s="70" t="s">
        <v>157</v>
      </c>
      <c r="AX3" s="70" t="s">
        <v>155</v>
      </c>
      <c r="AY3" s="70" t="s">
        <v>162</v>
      </c>
      <c r="AZ3" s="70" t="s">
        <v>155</v>
      </c>
      <c r="BA3" s="70" t="s">
        <v>157</v>
      </c>
      <c r="BB3" s="70" t="s">
        <v>157</v>
      </c>
      <c r="BC3" s="70" t="s">
        <v>161</v>
      </c>
      <c r="BD3" s="236"/>
      <c r="BE3" s="70" t="s">
        <v>157</v>
      </c>
      <c r="BF3" s="70" t="s">
        <v>161</v>
      </c>
      <c r="BG3" s="70" t="s">
        <v>157</v>
      </c>
      <c r="BH3" s="70" t="s">
        <v>157</v>
      </c>
      <c r="BI3" s="70" t="s">
        <v>157</v>
      </c>
      <c r="BJ3" s="70" t="s">
        <v>157</v>
      </c>
      <c r="BK3" s="70" t="s">
        <v>157</v>
      </c>
      <c r="BL3" s="70" t="s">
        <v>157</v>
      </c>
      <c r="BM3" s="70" t="s">
        <v>161</v>
      </c>
      <c r="BN3" s="70" t="s">
        <v>161</v>
      </c>
      <c r="BO3" s="70" t="s">
        <v>157</v>
      </c>
      <c r="BP3" s="70" t="s">
        <v>157</v>
      </c>
      <c r="BQ3" s="70" t="s">
        <v>161</v>
      </c>
      <c r="BR3" s="70" t="s">
        <v>157</v>
      </c>
      <c r="BS3" s="70" t="s">
        <v>159</v>
      </c>
      <c r="BT3" s="70" t="s">
        <v>157</v>
      </c>
      <c r="BU3" s="70" t="s">
        <v>157</v>
      </c>
      <c r="BV3" s="70" t="s">
        <v>163</v>
      </c>
      <c r="BW3" s="70" t="s">
        <v>163</v>
      </c>
      <c r="BX3" s="70" t="s">
        <v>161</v>
      </c>
      <c r="BY3" s="70" t="s">
        <v>157</v>
      </c>
      <c r="BZ3" s="70" t="s">
        <v>157</v>
      </c>
      <c r="CA3" s="70" t="s">
        <v>157</v>
      </c>
      <c r="CB3" s="70" t="s">
        <v>159</v>
      </c>
      <c r="CC3" s="70" t="s">
        <v>162</v>
      </c>
      <c r="CD3" s="70" t="s">
        <v>161</v>
      </c>
    </row>
    <row r="4" spans="1:82" ht="15">
      <c r="A4" s="67" t="s">
        <v>45</v>
      </c>
      <c r="B4" s="68" t="s">
        <v>156</v>
      </c>
      <c r="C4" s="69" t="s">
        <v>159</v>
      </c>
      <c r="D4" s="70"/>
      <c r="E4" s="70" t="s">
        <v>164</v>
      </c>
      <c r="F4" s="70" t="s">
        <v>164</v>
      </c>
      <c r="G4" s="70" t="s">
        <v>164</v>
      </c>
      <c r="H4" s="70" t="s">
        <v>164</v>
      </c>
      <c r="I4" s="70" t="s">
        <v>165</v>
      </c>
      <c r="J4" s="70" t="s">
        <v>164</v>
      </c>
      <c r="K4" s="70" t="s">
        <v>164</v>
      </c>
      <c r="L4" s="70" t="s">
        <v>164</v>
      </c>
      <c r="M4" s="70" t="s">
        <v>165</v>
      </c>
      <c r="N4" s="68" t="s">
        <v>165</v>
      </c>
      <c r="O4" s="70" t="s">
        <v>164</v>
      </c>
      <c r="P4" s="70" t="s">
        <v>164</v>
      </c>
      <c r="Q4" s="70" t="s">
        <v>163</v>
      </c>
      <c r="R4" s="69" t="s">
        <v>164</v>
      </c>
      <c r="S4" s="70" t="s">
        <v>164</v>
      </c>
      <c r="T4" s="70" t="s">
        <v>164</v>
      </c>
      <c r="U4" s="70" t="s">
        <v>164</v>
      </c>
      <c r="V4" s="70" t="s">
        <v>164</v>
      </c>
      <c r="W4" s="70" t="s">
        <v>164</v>
      </c>
      <c r="X4" s="70" t="s">
        <v>164</v>
      </c>
      <c r="Y4" s="70" t="s">
        <v>164</v>
      </c>
      <c r="Z4" s="70" t="s">
        <v>164</v>
      </c>
      <c r="AA4" s="70" t="s">
        <v>164</v>
      </c>
      <c r="AB4" s="70" t="s">
        <v>164</v>
      </c>
      <c r="AC4" s="70" t="s">
        <v>164</v>
      </c>
      <c r="AD4" s="71" t="s">
        <v>164</v>
      </c>
      <c r="AE4" s="72" t="s">
        <v>155</v>
      </c>
      <c r="AF4" s="73" t="s">
        <v>164</v>
      </c>
      <c r="AG4" s="70" t="s">
        <v>164</v>
      </c>
      <c r="AH4" s="74" t="s">
        <v>164</v>
      </c>
      <c r="AI4" s="70" t="s">
        <v>164</v>
      </c>
      <c r="AJ4" s="75" t="s">
        <v>163</v>
      </c>
      <c r="AK4" s="72" t="s">
        <v>164</v>
      </c>
      <c r="AL4" s="73" t="s">
        <v>164</v>
      </c>
      <c r="AM4" s="70" t="s">
        <v>165</v>
      </c>
      <c r="AN4" s="70" t="s">
        <v>165</v>
      </c>
      <c r="AO4" s="70" t="s">
        <v>164</v>
      </c>
      <c r="AP4" s="70" t="s">
        <v>164</v>
      </c>
      <c r="AQ4" s="70" t="s">
        <v>164</v>
      </c>
      <c r="AR4" s="70" t="s">
        <v>164</v>
      </c>
      <c r="AS4" s="70" t="s">
        <v>164</v>
      </c>
      <c r="AT4" s="70" t="s">
        <v>164</v>
      </c>
      <c r="AU4" s="70" t="s">
        <v>164</v>
      </c>
      <c r="AV4" s="70" t="s">
        <v>164</v>
      </c>
      <c r="AW4" s="70" t="s">
        <v>164</v>
      </c>
      <c r="AX4" s="70" t="s">
        <v>164</v>
      </c>
      <c r="AY4" s="70" t="s">
        <v>165</v>
      </c>
      <c r="AZ4" s="70" t="s">
        <v>165</v>
      </c>
      <c r="BA4" s="70" t="s">
        <v>164</v>
      </c>
      <c r="BB4" s="70" t="s">
        <v>164</v>
      </c>
      <c r="BC4" s="70" t="s">
        <v>164</v>
      </c>
      <c r="BD4" s="236"/>
      <c r="BE4" s="70" t="s">
        <v>164</v>
      </c>
      <c r="BF4" s="70" t="s">
        <v>164</v>
      </c>
      <c r="BG4" s="70" t="s">
        <v>164</v>
      </c>
      <c r="BH4" s="70" t="s">
        <v>164</v>
      </c>
      <c r="BI4" s="70" t="s">
        <v>164</v>
      </c>
      <c r="BJ4" s="70" t="s">
        <v>164</v>
      </c>
      <c r="BK4" s="70" t="s">
        <v>164</v>
      </c>
      <c r="BL4" s="70" t="s">
        <v>164</v>
      </c>
      <c r="BM4" s="70" t="s">
        <v>164</v>
      </c>
      <c r="BN4" s="70" t="s">
        <v>164</v>
      </c>
      <c r="BO4" s="70" t="s">
        <v>164</v>
      </c>
      <c r="BP4" s="70" t="s">
        <v>164</v>
      </c>
      <c r="BQ4" s="70" t="s">
        <v>164</v>
      </c>
      <c r="BR4" s="70" t="s">
        <v>164</v>
      </c>
      <c r="BS4" s="70" t="s">
        <v>164</v>
      </c>
      <c r="BT4" s="70" t="s">
        <v>164</v>
      </c>
      <c r="BU4" s="70" t="s">
        <v>164</v>
      </c>
      <c r="BV4" s="70" t="s">
        <v>165</v>
      </c>
      <c r="BW4" s="70" t="s">
        <v>165</v>
      </c>
      <c r="BX4" s="70" t="s">
        <v>164</v>
      </c>
      <c r="BY4" s="70" t="s">
        <v>164</v>
      </c>
      <c r="BZ4" s="70" t="s">
        <v>164</v>
      </c>
      <c r="CA4" s="70" t="s">
        <v>164</v>
      </c>
      <c r="CB4" s="70" t="s">
        <v>164</v>
      </c>
      <c r="CC4" s="70" t="s">
        <v>165</v>
      </c>
      <c r="CD4" s="70" t="s">
        <v>164</v>
      </c>
    </row>
    <row r="5" spans="1:82" ht="15" customHeight="1">
      <c r="A5" s="67" t="s">
        <v>166</v>
      </c>
      <c r="B5" s="78" t="s">
        <v>160</v>
      </c>
      <c r="C5" s="7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79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2"/>
    </row>
    <row r="6" spans="1:82" ht="15" customHeight="1">
      <c r="A6" s="67" t="s">
        <v>46</v>
      </c>
      <c r="B6" s="68" t="s">
        <v>155</v>
      </c>
      <c r="C6" s="69" t="s">
        <v>156</v>
      </c>
      <c r="D6" s="70" t="s">
        <v>164</v>
      </c>
      <c r="E6" s="68"/>
      <c r="F6" s="68" t="s">
        <v>159</v>
      </c>
      <c r="G6" s="68" t="s">
        <v>159</v>
      </c>
      <c r="H6" s="70" t="s">
        <v>157</v>
      </c>
      <c r="I6" s="70" t="s">
        <v>163</v>
      </c>
      <c r="J6" s="70" t="s">
        <v>164</v>
      </c>
      <c r="K6" s="70" t="s">
        <v>157</v>
      </c>
      <c r="L6" s="70" t="s">
        <v>157</v>
      </c>
      <c r="M6" s="70" t="s">
        <v>163</v>
      </c>
      <c r="N6" s="68" t="s">
        <v>163</v>
      </c>
      <c r="O6" s="70" t="s">
        <v>157</v>
      </c>
      <c r="P6" s="70" t="s">
        <v>157</v>
      </c>
      <c r="Q6" s="68" t="s">
        <v>159</v>
      </c>
      <c r="R6" s="69" t="s">
        <v>157</v>
      </c>
      <c r="S6" s="68" t="s">
        <v>159</v>
      </c>
      <c r="T6" s="70" t="s">
        <v>157</v>
      </c>
      <c r="U6" s="68" t="s">
        <v>159</v>
      </c>
      <c r="V6" s="68" t="s">
        <v>159</v>
      </c>
      <c r="W6" s="68" t="s">
        <v>159</v>
      </c>
      <c r="X6" s="70" t="s">
        <v>157</v>
      </c>
      <c r="Y6" s="70" t="s">
        <v>157</v>
      </c>
      <c r="Z6" s="70" t="s">
        <v>157</v>
      </c>
      <c r="AA6" s="70" t="s">
        <v>157</v>
      </c>
      <c r="AB6" s="70" t="s">
        <v>157</v>
      </c>
      <c r="AC6" s="70" t="s">
        <v>157</v>
      </c>
      <c r="AD6" s="71" t="s">
        <v>157</v>
      </c>
      <c r="AE6" s="72" t="s">
        <v>157</v>
      </c>
      <c r="AF6" s="73" t="s">
        <v>159</v>
      </c>
      <c r="AG6" s="70" t="s">
        <v>157</v>
      </c>
      <c r="AH6" s="74" t="s">
        <v>157</v>
      </c>
      <c r="AI6" s="70" t="s">
        <v>159</v>
      </c>
      <c r="AJ6" s="75" t="s">
        <v>162</v>
      </c>
      <c r="AK6" s="72" t="s">
        <v>157</v>
      </c>
      <c r="AL6" s="83" t="s">
        <v>159</v>
      </c>
      <c r="AM6" s="70" t="s">
        <v>165</v>
      </c>
      <c r="AN6" s="70" t="s">
        <v>163</v>
      </c>
      <c r="AO6" s="70" t="s">
        <v>157</v>
      </c>
      <c r="AP6" s="70" t="s">
        <v>159</v>
      </c>
      <c r="AQ6" s="70" t="s">
        <v>157</v>
      </c>
      <c r="AR6" s="70" t="s">
        <v>159</v>
      </c>
      <c r="AS6" s="70" t="s">
        <v>159</v>
      </c>
      <c r="AT6" s="70" t="s">
        <v>157</v>
      </c>
      <c r="AU6" s="68" t="s">
        <v>159</v>
      </c>
      <c r="AV6" s="68" t="s">
        <v>159</v>
      </c>
      <c r="AW6" s="70" t="s">
        <v>159</v>
      </c>
      <c r="AX6" s="68" t="s">
        <v>159</v>
      </c>
      <c r="AY6" s="70" t="s">
        <v>163</v>
      </c>
      <c r="AZ6" s="70" t="s">
        <v>163</v>
      </c>
      <c r="BA6" s="70" t="s">
        <v>157</v>
      </c>
      <c r="BB6" s="70" t="s">
        <v>157</v>
      </c>
      <c r="BC6" s="70" t="s">
        <v>159</v>
      </c>
      <c r="BD6" s="84" t="s">
        <v>160</v>
      </c>
      <c r="BE6" s="68" t="s">
        <v>159</v>
      </c>
      <c r="BF6" s="68" t="s">
        <v>159</v>
      </c>
      <c r="BG6" s="68" t="s">
        <v>159</v>
      </c>
      <c r="BH6" s="70" t="s">
        <v>157</v>
      </c>
      <c r="BI6" s="68" t="s">
        <v>159</v>
      </c>
      <c r="BJ6" s="68" t="s">
        <v>159</v>
      </c>
      <c r="BK6" s="70" t="s">
        <v>159</v>
      </c>
      <c r="BL6" s="68" t="s">
        <v>159</v>
      </c>
      <c r="BM6" s="70" t="s">
        <v>157</v>
      </c>
      <c r="BN6" s="70" t="s">
        <v>157</v>
      </c>
      <c r="BO6" s="68" t="s">
        <v>159</v>
      </c>
      <c r="BP6" s="70" t="s">
        <v>159</v>
      </c>
      <c r="BQ6" s="70" t="s">
        <v>157</v>
      </c>
      <c r="BR6" s="70" t="s">
        <v>159</v>
      </c>
      <c r="BS6" s="70" t="s">
        <v>164</v>
      </c>
      <c r="BT6" s="68" t="s">
        <v>159</v>
      </c>
      <c r="BU6" s="68" t="s">
        <v>159</v>
      </c>
      <c r="BV6" s="70" t="s">
        <v>163</v>
      </c>
      <c r="BW6" s="70" t="s">
        <v>163</v>
      </c>
      <c r="BX6" s="70" t="s">
        <v>157</v>
      </c>
      <c r="BY6" s="68" t="s">
        <v>159</v>
      </c>
      <c r="BZ6" s="68" t="s">
        <v>159</v>
      </c>
      <c r="CA6" s="68" t="s">
        <v>159</v>
      </c>
      <c r="CB6" s="70" t="s">
        <v>164</v>
      </c>
      <c r="CC6" s="70" t="s">
        <v>163</v>
      </c>
      <c r="CD6" s="70" t="s">
        <v>157</v>
      </c>
    </row>
    <row r="7" spans="1:82" ht="15">
      <c r="A7" s="67" t="s">
        <v>47</v>
      </c>
      <c r="B7" s="68" t="s">
        <v>155</v>
      </c>
      <c r="C7" s="69" t="s">
        <v>156</v>
      </c>
      <c r="D7" s="70" t="s">
        <v>164</v>
      </c>
      <c r="E7" s="70" t="s">
        <v>157</v>
      </c>
      <c r="F7" s="68"/>
      <c r="G7" s="68" t="s">
        <v>159</v>
      </c>
      <c r="H7" s="70" t="s">
        <v>157</v>
      </c>
      <c r="I7" s="70" t="s">
        <v>163</v>
      </c>
      <c r="J7" s="70" t="s">
        <v>164</v>
      </c>
      <c r="K7" s="70" t="s">
        <v>157</v>
      </c>
      <c r="L7" s="70" t="s">
        <v>157</v>
      </c>
      <c r="M7" s="70" t="s">
        <v>163</v>
      </c>
      <c r="N7" s="68" t="s">
        <v>163</v>
      </c>
      <c r="O7" s="70" t="s">
        <v>157</v>
      </c>
      <c r="P7" s="68" t="s">
        <v>156</v>
      </c>
      <c r="Q7" s="68" t="s">
        <v>159</v>
      </c>
      <c r="R7" s="69" t="s">
        <v>157</v>
      </c>
      <c r="S7" s="68" t="s">
        <v>159</v>
      </c>
      <c r="T7" s="70" t="s">
        <v>157</v>
      </c>
      <c r="U7" s="68" t="s">
        <v>159</v>
      </c>
      <c r="V7" s="68" t="s">
        <v>159</v>
      </c>
      <c r="W7" s="68" t="s">
        <v>159</v>
      </c>
      <c r="X7" s="70" t="s">
        <v>157</v>
      </c>
      <c r="Y7" s="70" t="s">
        <v>157</v>
      </c>
      <c r="Z7" s="70" t="s">
        <v>157</v>
      </c>
      <c r="AA7" s="68" t="s">
        <v>157</v>
      </c>
      <c r="AB7" s="70" t="s">
        <v>157</v>
      </c>
      <c r="AC7" s="70" t="s">
        <v>157</v>
      </c>
      <c r="AD7" s="71" t="s">
        <v>157</v>
      </c>
      <c r="AE7" s="72" t="s">
        <v>157</v>
      </c>
      <c r="AF7" s="73" t="s">
        <v>163</v>
      </c>
      <c r="AG7" s="70" t="s">
        <v>157</v>
      </c>
      <c r="AH7" s="74" t="s">
        <v>157</v>
      </c>
      <c r="AI7" s="70" t="s">
        <v>163</v>
      </c>
      <c r="AJ7" s="75" t="s">
        <v>162</v>
      </c>
      <c r="AK7" s="72" t="s">
        <v>157</v>
      </c>
      <c r="AL7" s="73" t="s">
        <v>157</v>
      </c>
      <c r="AM7" s="70" t="s">
        <v>165</v>
      </c>
      <c r="AN7" s="70" t="s">
        <v>163</v>
      </c>
      <c r="AO7" s="70" t="s">
        <v>157</v>
      </c>
      <c r="AP7" s="70" t="s">
        <v>159</v>
      </c>
      <c r="AQ7" s="70" t="s">
        <v>157</v>
      </c>
      <c r="AR7" s="70" t="s">
        <v>159</v>
      </c>
      <c r="AS7" s="70" t="s">
        <v>159</v>
      </c>
      <c r="AT7" s="70" t="s">
        <v>157</v>
      </c>
      <c r="AU7" s="68" t="s">
        <v>159</v>
      </c>
      <c r="AV7" s="68" t="s">
        <v>159</v>
      </c>
      <c r="AW7" s="70" t="s">
        <v>159</v>
      </c>
      <c r="AX7" s="70" t="s">
        <v>157</v>
      </c>
      <c r="AY7" s="70" t="s">
        <v>163</v>
      </c>
      <c r="AZ7" s="70" t="s">
        <v>163</v>
      </c>
      <c r="BA7" s="70" t="s">
        <v>157</v>
      </c>
      <c r="BB7" s="70" t="s">
        <v>157</v>
      </c>
      <c r="BC7" s="70" t="s">
        <v>159</v>
      </c>
      <c r="BD7" s="85"/>
      <c r="BE7" s="68" t="s">
        <v>159</v>
      </c>
      <c r="BF7" s="68" t="s">
        <v>159</v>
      </c>
      <c r="BG7" s="68" t="s">
        <v>159</v>
      </c>
      <c r="BH7" s="70" t="s">
        <v>157</v>
      </c>
      <c r="BI7" s="68" t="s">
        <v>159</v>
      </c>
      <c r="BJ7" s="68" t="s">
        <v>159</v>
      </c>
      <c r="BK7" s="70" t="s">
        <v>159</v>
      </c>
      <c r="BL7" s="68" t="s">
        <v>159</v>
      </c>
      <c r="BM7" s="70" t="s">
        <v>157</v>
      </c>
      <c r="BN7" s="70" t="s">
        <v>157</v>
      </c>
      <c r="BO7" s="68" t="s">
        <v>159</v>
      </c>
      <c r="BP7" s="70" t="s">
        <v>159</v>
      </c>
      <c r="BQ7" s="70" t="s">
        <v>157</v>
      </c>
      <c r="BR7" s="70" t="s">
        <v>159</v>
      </c>
      <c r="BS7" s="70" t="s">
        <v>164</v>
      </c>
      <c r="BT7" s="68" t="s">
        <v>159</v>
      </c>
      <c r="BU7" s="68" t="s">
        <v>159</v>
      </c>
      <c r="BV7" s="70" t="s">
        <v>163</v>
      </c>
      <c r="BW7" s="70" t="s">
        <v>163</v>
      </c>
      <c r="BX7" s="70" t="s">
        <v>157</v>
      </c>
      <c r="BY7" s="68" t="s">
        <v>159</v>
      </c>
      <c r="BZ7" s="68" t="s">
        <v>159</v>
      </c>
      <c r="CA7" s="68" t="s">
        <v>159</v>
      </c>
      <c r="CB7" s="70" t="s">
        <v>164</v>
      </c>
      <c r="CC7" s="70" t="s">
        <v>163</v>
      </c>
      <c r="CD7" s="70" t="s">
        <v>157</v>
      </c>
    </row>
    <row r="8" spans="1:82" ht="15">
      <c r="A8" s="67" t="s">
        <v>48</v>
      </c>
      <c r="B8" s="68" t="s">
        <v>155</v>
      </c>
      <c r="C8" s="69" t="s">
        <v>159</v>
      </c>
      <c r="D8" s="70" t="s">
        <v>159</v>
      </c>
      <c r="E8" s="70" t="s">
        <v>157</v>
      </c>
      <c r="F8" s="70" t="s">
        <v>159</v>
      </c>
      <c r="G8" s="68"/>
      <c r="H8" s="70" t="s">
        <v>159</v>
      </c>
      <c r="I8" s="70" t="s">
        <v>163</v>
      </c>
      <c r="J8" s="70" t="s">
        <v>164</v>
      </c>
      <c r="K8" s="70" t="s">
        <v>159</v>
      </c>
      <c r="L8" s="70" t="s">
        <v>159</v>
      </c>
      <c r="M8" s="70" t="s">
        <v>163</v>
      </c>
      <c r="N8" s="68" t="s">
        <v>163</v>
      </c>
      <c r="O8" s="70" t="s">
        <v>159</v>
      </c>
      <c r="P8" s="70" t="s">
        <v>159</v>
      </c>
      <c r="Q8" s="68" t="s">
        <v>159</v>
      </c>
      <c r="R8" s="69" t="s">
        <v>159</v>
      </c>
      <c r="S8" s="68" t="s">
        <v>159</v>
      </c>
      <c r="T8" s="70" t="s">
        <v>159</v>
      </c>
      <c r="U8" s="68" t="s">
        <v>159</v>
      </c>
      <c r="V8" s="68" t="s">
        <v>159</v>
      </c>
      <c r="W8" s="68" t="s">
        <v>159</v>
      </c>
      <c r="X8" s="70" t="s">
        <v>159</v>
      </c>
      <c r="Y8" s="70" t="s">
        <v>159</v>
      </c>
      <c r="Z8" s="70" t="s">
        <v>159</v>
      </c>
      <c r="AA8" s="70" t="s">
        <v>159</v>
      </c>
      <c r="AB8" s="70" t="s">
        <v>159</v>
      </c>
      <c r="AC8" s="70" t="s">
        <v>159</v>
      </c>
      <c r="AD8" s="71" t="s">
        <v>159</v>
      </c>
      <c r="AE8" s="72" t="s">
        <v>159</v>
      </c>
      <c r="AF8" s="73" t="s">
        <v>163</v>
      </c>
      <c r="AG8" s="70" t="s">
        <v>159</v>
      </c>
      <c r="AH8" s="74" t="s">
        <v>159</v>
      </c>
      <c r="AI8" s="70" t="s">
        <v>163</v>
      </c>
      <c r="AJ8" s="75" t="s">
        <v>162</v>
      </c>
      <c r="AK8" s="72" t="s">
        <v>159</v>
      </c>
      <c r="AL8" s="73" t="s">
        <v>159</v>
      </c>
      <c r="AM8" s="70" t="s">
        <v>165</v>
      </c>
      <c r="AN8" s="70" t="s">
        <v>163</v>
      </c>
      <c r="AO8" s="70" t="s">
        <v>159</v>
      </c>
      <c r="AP8" s="70" t="s">
        <v>159</v>
      </c>
      <c r="AQ8" s="70" t="s">
        <v>159</v>
      </c>
      <c r="AR8" s="70" t="s">
        <v>155</v>
      </c>
      <c r="AS8" s="70" t="s">
        <v>159</v>
      </c>
      <c r="AT8" s="70" t="s">
        <v>159</v>
      </c>
      <c r="AU8" s="68" t="s">
        <v>159</v>
      </c>
      <c r="AV8" s="68" t="s">
        <v>159</v>
      </c>
      <c r="AW8" s="70" t="s">
        <v>159</v>
      </c>
      <c r="AX8" s="70" t="s">
        <v>159</v>
      </c>
      <c r="AY8" s="70" t="s">
        <v>163</v>
      </c>
      <c r="AZ8" s="70" t="s">
        <v>163</v>
      </c>
      <c r="BA8" s="70" t="s">
        <v>159</v>
      </c>
      <c r="BB8" s="70" t="s">
        <v>159</v>
      </c>
      <c r="BC8" s="70" t="s">
        <v>159</v>
      </c>
      <c r="BD8" s="85"/>
      <c r="BE8" s="68" t="s">
        <v>159</v>
      </c>
      <c r="BF8" s="68" t="s">
        <v>159</v>
      </c>
      <c r="BG8" s="68" t="s">
        <v>159</v>
      </c>
      <c r="BH8" s="70" t="s">
        <v>159</v>
      </c>
      <c r="BI8" s="68" t="s">
        <v>159</v>
      </c>
      <c r="BJ8" s="68" t="s">
        <v>159</v>
      </c>
      <c r="BK8" s="70" t="s">
        <v>159</v>
      </c>
      <c r="BL8" s="68" t="s">
        <v>159</v>
      </c>
      <c r="BM8" s="70" t="s">
        <v>159</v>
      </c>
      <c r="BN8" s="70" t="s">
        <v>159</v>
      </c>
      <c r="BO8" s="68" t="s">
        <v>159</v>
      </c>
      <c r="BP8" s="70" t="s">
        <v>159</v>
      </c>
      <c r="BQ8" s="70" t="s">
        <v>159</v>
      </c>
      <c r="BR8" s="70" t="s">
        <v>159</v>
      </c>
      <c r="BS8" s="70" t="s">
        <v>164</v>
      </c>
      <c r="BT8" s="68" t="s">
        <v>159</v>
      </c>
      <c r="BU8" s="68" t="s">
        <v>159</v>
      </c>
      <c r="BV8" s="70" t="s">
        <v>163</v>
      </c>
      <c r="BW8" s="70" t="s">
        <v>163</v>
      </c>
      <c r="BX8" s="70" t="s">
        <v>159</v>
      </c>
      <c r="BY8" s="68" t="s">
        <v>159</v>
      </c>
      <c r="BZ8" s="68" t="s">
        <v>159</v>
      </c>
      <c r="CA8" s="68" t="s">
        <v>159</v>
      </c>
      <c r="CB8" s="70" t="s">
        <v>164</v>
      </c>
      <c r="CC8" s="70" t="s">
        <v>163</v>
      </c>
      <c r="CD8" s="70" t="s">
        <v>159</v>
      </c>
    </row>
    <row r="9" spans="1:82" ht="15">
      <c r="A9" s="67" t="s">
        <v>49</v>
      </c>
      <c r="B9" s="68" t="s">
        <v>155</v>
      </c>
      <c r="C9" s="69" t="s">
        <v>156</v>
      </c>
      <c r="D9" s="70" t="s">
        <v>159</v>
      </c>
      <c r="E9" s="70" t="s">
        <v>157</v>
      </c>
      <c r="F9" s="70" t="s">
        <v>157</v>
      </c>
      <c r="G9" s="70" t="s">
        <v>157</v>
      </c>
      <c r="H9" s="70"/>
      <c r="I9" s="86" t="s">
        <v>162</v>
      </c>
      <c r="J9" s="70" t="s">
        <v>159</v>
      </c>
      <c r="K9" s="70" t="s">
        <v>157</v>
      </c>
      <c r="L9" s="70" t="s">
        <v>157</v>
      </c>
      <c r="M9" s="70" t="s">
        <v>162</v>
      </c>
      <c r="N9" s="68" t="s">
        <v>159</v>
      </c>
      <c r="O9" s="76">
        <v>2</v>
      </c>
      <c r="P9" s="70" t="s">
        <v>157</v>
      </c>
      <c r="Q9" s="70" t="s">
        <v>157</v>
      </c>
      <c r="R9" s="69" t="s">
        <v>157</v>
      </c>
      <c r="S9" s="70" t="s">
        <v>157</v>
      </c>
      <c r="T9" s="76">
        <v>2</v>
      </c>
      <c r="U9" s="70" t="s">
        <v>157</v>
      </c>
      <c r="V9" s="70" t="s">
        <v>157</v>
      </c>
      <c r="W9" s="70" t="s">
        <v>157</v>
      </c>
      <c r="X9" s="76">
        <v>2</v>
      </c>
      <c r="Y9" s="70" t="s">
        <v>157</v>
      </c>
      <c r="Z9" s="70" t="s">
        <v>157</v>
      </c>
      <c r="AA9" s="70" t="s">
        <v>157</v>
      </c>
      <c r="AB9" s="70" t="s">
        <v>157</v>
      </c>
      <c r="AC9" s="70" t="s">
        <v>157</v>
      </c>
      <c r="AD9" s="71" t="s">
        <v>157</v>
      </c>
      <c r="AE9" s="72" t="s">
        <v>157</v>
      </c>
      <c r="AF9" s="73" t="s">
        <v>162</v>
      </c>
      <c r="AG9" s="70" t="s">
        <v>167</v>
      </c>
      <c r="AH9" s="74" t="s">
        <v>157</v>
      </c>
      <c r="AI9" s="70" t="s">
        <v>168</v>
      </c>
      <c r="AJ9" s="75" t="s">
        <v>157</v>
      </c>
      <c r="AK9" s="72" t="s">
        <v>157</v>
      </c>
      <c r="AL9" s="73" t="s">
        <v>157</v>
      </c>
      <c r="AM9" s="70" t="s">
        <v>163</v>
      </c>
      <c r="AN9" s="70" t="s">
        <v>162</v>
      </c>
      <c r="AO9" s="70" t="s">
        <v>161</v>
      </c>
      <c r="AP9" s="70" t="s">
        <v>159</v>
      </c>
      <c r="AQ9" s="70" t="s">
        <v>159</v>
      </c>
      <c r="AR9" s="70" t="s">
        <v>159</v>
      </c>
      <c r="AS9" s="70" t="s">
        <v>159</v>
      </c>
      <c r="AT9" s="70" t="s">
        <v>167</v>
      </c>
      <c r="AU9" s="70" t="s">
        <v>157</v>
      </c>
      <c r="AV9" s="70" t="s">
        <v>157</v>
      </c>
      <c r="AW9" s="70" t="s">
        <v>157</v>
      </c>
      <c r="AX9" s="70" t="s">
        <v>157</v>
      </c>
      <c r="AY9" s="70" t="s">
        <v>162</v>
      </c>
      <c r="AZ9" s="70" t="s">
        <v>162</v>
      </c>
      <c r="BA9" s="70" t="s">
        <v>157</v>
      </c>
      <c r="BB9" s="70" t="s">
        <v>157</v>
      </c>
      <c r="BC9" s="70" t="s">
        <v>161</v>
      </c>
      <c r="BD9" s="85"/>
      <c r="BE9" s="70" t="s">
        <v>157</v>
      </c>
      <c r="BF9" s="70" t="s">
        <v>157</v>
      </c>
      <c r="BG9" s="70" t="s">
        <v>161</v>
      </c>
      <c r="BH9" s="70" t="s">
        <v>157</v>
      </c>
      <c r="BI9" s="70" t="s">
        <v>157</v>
      </c>
      <c r="BJ9" s="70" t="s">
        <v>157</v>
      </c>
      <c r="BK9" s="70" t="s">
        <v>157</v>
      </c>
      <c r="BL9" s="70" t="s">
        <v>157</v>
      </c>
      <c r="BM9" s="70" t="s">
        <v>161</v>
      </c>
      <c r="BN9" s="70" t="s">
        <v>161</v>
      </c>
      <c r="BO9" s="70" t="s">
        <v>157</v>
      </c>
      <c r="BP9" s="70" t="s">
        <v>157</v>
      </c>
      <c r="BQ9" s="70" t="s">
        <v>167</v>
      </c>
      <c r="BR9" s="70" t="s">
        <v>157</v>
      </c>
      <c r="BS9" s="70" t="s">
        <v>159</v>
      </c>
      <c r="BT9" s="70" t="s">
        <v>157</v>
      </c>
      <c r="BU9" s="70" t="s">
        <v>157</v>
      </c>
      <c r="BV9" s="70" t="s">
        <v>163</v>
      </c>
      <c r="BW9" s="70" t="s">
        <v>163</v>
      </c>
      <c r="BX9" s="70" t="s">
        <v>161</v>
      </c>
      <c r="BY9" s="70" t="s">
        <v>157</v>
      </c>
      <c r="BZ9" s="70" t="s">
        <v>157</v>
      </c>
      <c r="CA9" s="70" t="s">
        <v>157</v>
      </c>
      <c r="CB9" s="70" t="s">
        <v>159</v>
      </c>
      <c r="CC9" s="70" t="s">
        <v>163</v>
      </c>
      <c r="CD9" s="70" t="s">
        <v>161</v>
      </c>
    </row>
    <row r="10" spans="1:82" ht="15">
      <c r="A10" s="67" t="s">
        <v>138</v>
      </c>
      <c r="B10" s="68" t="s">
        <v>169</v>
      </c>
      <c r="C10" s="69" t="s">
        <v>170</v>
      </c>
      <c r="D10" s="70" t="s">
        <v>171</v>
      </c>
      <c r="E10" s="70" t="s">
        <v>165</v>
      </c>
      <c r="F10" s="70" t="s">
        <v>165</v>
      </c>
      <c r="G10" s="70" t="s">
        <v>165</v>
      </c>
      <c r="H10" s="70" t="s">
        <v>165</v>
      </c>
      <c r="I10" s="70" t="s">
        <v>157</v>
      </c>
      <c r="J10" s="70" t="s">
        <v>171</v>
      </c>
      <c r="K10" s="70" t="s">
        <v>165</v>
      </c>
      <c r="L10" s="70" t="s">
        <v>165</v>
      </c>
      <c r="M10" s="70" t="s">
        <v>159</v>
      </c>
      <c r="N10" s="68" t="s">
        <v>172</v>
      </c>
      <c r="O10" s="70" t="s">
        <v>165</v>
      </c>
      <c r="P10" s="70" t="s">
        <v>165</v>
      </c>
      <c r="Q10" s="70" t="s">
        <v>165</v>
      </c>
      <c r="R10" s="69" t="s">
        <v>165</v>
      </c>
      <c r="S10" s="70" t="s">
        <v>173</v>
      </c>
      <c r="T10" s="70" t="s">
        <v>165</v>
      </c>
      <c r="U10" s="70" t="s">
        <v>173</v>
      </c>
      <c r="V10" s="70" t="s">
        <v>165</v>
      </c>
      <c r="W10" s="70" t="s">
        <v>173</v>
      </c>
      <c r="X10" s="70" t="s">
        <v>165</v>
      </c>
      <c r="Y10" s="70" t="s">
        <v>165</v>
      </c>
      <c r="Z10" s="70" t="s">
        <v>165</v>
      </c>
      <c r="AA10" s="70" t="s">
        <v>165</v>
      </c>
      <c r="AB10" s="70" t="s">
        <v>165</v>
      </c>
      <c r="AC10" s="70" t="s">
        <v>165</v>
      </c>
      <c r="AD10" s="71" t="s">
        <v>165</v>
      </c>
      <c r="AE10" s="72" t="s">
        <v>165</v>
      </c>
      <c r="AF10" s="73" t="s">
        <v>165</v>
      </c>
      <c r="AG10" s="70" t="s">
        <v>165</v>
      </c>
      <c r="AH10" s="74" t="s">
        <v>165</v>
      </c>
      <c r="AI10" s="70" t="s">
        <v>165</v>
      </c>
      <c r="AJ10" s="75" t="s">
        <v>165</v>
      </c>
      <c r="AK10" s="72" t="s">
        <v>165</v>
      </c>
      <c r="AL10" s="73" t="s">
        <v>165</v>
      </c>
      <c r="AM10" s="70" t="s">
        <v>174</v>
      </c>
      <c r="AN10" s="70" t="s">
        <v>174</v>
      </c>
      <c r="AO10" s="70" t="s">
        <v>165</v>
      </c>
      <c r="AP10" s="70" t="s">
        <v>165</v>
      </c>
      <c r="AQ10" s="70" t="s">
        <v>165</v>
      </c>
      <c r="AR10" s="70" t="s">
        <v>165</v>
      </c>
      <c r="AS10" s="70" t="s">
        <v>165</v>
      </c>
      <c r="AT10" s="70" t="s">
        <v>165</v>
      </c>
      <c r="AU10" s="70" t="s">
        <v>165</v>
      </c>
      <c r="AV10" s="70" t="s">
        <v>165</v>
      </c>
      <c r="AW10" s="70" t="s">
        <v>165</v>
      </c>
      <c r="AX10" s="70" t="s">
        <v>165</v>
      </c>
      <c r="AY10" s="70" t="s">
        <v>163</v>
      </c>
      <c r="AZ10" s="70" t="s">
        <v>174</v>
      </c>
      <c r="BA10" s="70" t="s">
        <v>165</v>
      </c>
      <c r="BB10" s="70" t="s">
        <v>165</v>
      </c>
      <c r="BC10" s="70" t="s">
        <v>165</v>
      </c>
      <c r="BD10" s="85"/>
      <c r="BE10" s="70" t="s">
        <v>165</v>
      </c>
      <c r="BF10" s="70" t="s">
        <v>165</v>
      </c>
      <c r="BG10" s="70" t="s">
        <v>165</v>
      </c>
      <c r="BH10" s="70" t="s">
        <v>165</v>
      </c>
      <c r="BI10" s="70" t="s">
        <v>165</v>
      </c>
      <c r="BJ10" s="70" t="s">
        <v>165</v>
      </c>
      <c r="BK10" s="70" t="s">
        <v>165</v>
      </c>
      <c r="BL10" s="70" t="s">
        <v>165</v>
      </c>
      <c r="BM10" s="70" t="s">
        <v>165</v>
      </c>
      <c r="BN10" s="70" t="s">
        <v>165</v>
      </c>
      <c r="BO10" s="70" t="s">
        <v>165</v>
      </c>
      <c r="BP10" s="70" t="s">
        <v>165</v>
      </c>
      <c r="BQ10" s="70" t="s">
        <v>165</v>
      </c>
      <c r="BR10" s="70" t="s">
        <v>165</v>
      </c>
      <c r="BS10" s="70" t="s">
        <v>171</v>
      </c>
      <c r="BT10" s="70" t="s">
        <v>165</v>
      </c>
      <c r="BU10" s="70" t="s">
        <v>165</v>
      </c>
      <c r="BV10" s="70" t="s">
        <v>155</v>
      </c>
      <c r="BW10" s="70" t="s">
        <v>155</v>
      </c>
      <c r="BX10" s="70" t="s">
        <v>165</v>
      </c>
      <c r="BY10" s="70" t="s">
        <v>165</v>
      </c>
      <c r="BZ10" s="70" t="s">
        <v>173</v>
      </c>
      <c r="CA10" s="70" t="s">
        <v>165</v>
      </c>
      <c r="CB10" s="70" t="s">
        <v>171</v>
      </c>
      <c r="CC10" s="70" t="s">
        <v>163</v>
      </c>
      <c r="CD10" s="70" t="s">
        <v>165</v>
      </c>
    </row>
    <row r="11" spans="1:82" ht="15">
      <c r="A11" s="67" t="s">
        <v>152</v>
      </c>
      <c r="B11" s="68" t="s">
        <v>169</v>
      </c>
      <c r="C11" s="69" t="s">
        <v>170</v>
      </c>
      <c r="D11" s="70" t="s">
        <v>171</v>
      </c>
      <c r="E11" s="70" t="s">
        <v>165</v>
      </c>
      <c r="F11" s="70" t="s">
        <v>165</v>
      </c>
      <c r="G11" s="70" t="s">
        <v>165</v>
      </c>
      <c r="H11" s="70" t="s">
        <v>165</v>
      </c>
      <c r="I11" s="70"/>
      <c r="J11" s="70" t="s">
        <v>171</v>
      </c>
      <c r="K11" s="70" t="s">
        <v>165</v>
      </c>
      <c r="L11" s="70" t="s">
        <v>165</v>
      </c>
      <c r="M11" s="70" t="s">
        <v>170</v>
      </c>
      <c r="N11" s="68" t="s">
        <v>174</v>
      </c>
      <c r="O11" s="70" t="s">
        <v>165</v>
      </c>
      <c r="P11" s="70" t="s">
        <v>165</v>
      </c>
      <c r="Q11" s="70" t="s">
        <v>174</v>
      </c>
      <c r="R11" s="69" t="s">
        <v>165</v>
      </c>
      <c r="S11" s="70" t="s">
        <v>174</v>
      </c>
      <c r="T11" s="70" t="s">
        <v>165</v>
      </c>
      <c r="U11" s="70" t="s">
        <v>174</v>
      </c>
      <c r="V11" s="70" t="s">
        <v>165</v>
      </c>
      <c r="W11" s="70" t="s">
        <v>174</v>
      </c>
      <c r="X11" s="70" t="s">
        <v>165</v>
      </c>
      <c r="Y11" s="70" t="s">
        <v>165</v>
      </c>
      <c r="Z11" s="70" t="s">
        <v>165</v>
      </c>
      <c r="AA11" s="70" t="s">
        <v>165</v>
      </c>
      <c r="AB11" s="70" t="s">
        <v>165</v>
      </c>
      <c r="AC11" s="70" t="s">
        <v>165</v>
      </c>
      <c r="AD11" s="71" t="s">
        <v>165</v>
      </c>
      <c r="AE11" s="72" t="s">
        <v>165</v>
      </c>
      <c r="AF11" s="73" t="s">
        <v>165</v>
      </c>
      <c r="AG11" s="70" t="s">
        <v>165</v>
      </c>
      <c r="AH11" s="74" t="s">
        <v>165</v>
      </c>
      <c r="AI11" s="70" t="s">
        <v>165</v>
      </c>
      <c r="AJ11" s="75" t="s">
        <v>165</v>
      </c>
      <c r="AK11" s="72" t="s">
        <v>165</v>
      </c>
      <c r="AL11" s="73" t="s">
        <v>165</v>
      </c>
      <c r="AM11" s="70" t="s">
        <v>175</v>
      </c>
      <c r="AN11" s="70" t="s">
        <v>174</v>
      </c>
      <c r="AO11" s="70" t="s">
        <v>165</v>
      </c>
      <c r="AP11" s="70" t="s">
        <v>165</v>
      </c>
      <c r="AQ11" s="70" t="s">
        <v>165</v>
      </c>
      <c r="AR11" s="70" t="s">
        <v>165</v>
      </c>
      <c r="AS11" s="70" t="s">
        <v>165</v>
      </c>
      <c r="AT11" s="70" t="s">
        <v>165</v>
      </c>
      <c r="AU11" s="70" t="s">
        <v>165</v>
      </c>
      <c r="AV11" s="70" t="s">
        <v>165</v>
      </c>
      <c r="AW11" s="70" t="s">
        <v>165</v>
      </c>
      <c r="AX11" s="70" t="s">
        <v>165</v>
      </c>
      <c r="AY11" s="70" t="s">
        <v>170</v>
      </c>
      <c r="AZ11" s="70" t="s">
        <v>174</v>
      </c>
      <c r="BA11" s="70" t="s">
        <v>165</v>
      </c>
      <c r="BB11" s="70" t="s">
        <v>165</v>
      </c>
      <c r="BC11" s="70" t="s">
        <v>165</v>
      </c>
      <c r="BD11" s="85"/>
      <c r="BE11" s="70" t="s">
        <v>165</v>
      </c>
      <c r="BF11" s="70" t="s">
        <v>165</v>
      </c>
      <c r="BG11" s="70" t="s">
        <v>165</v>
      </c>
      <c r="BH11" s="70" t="s">
        <v>165</v>
      </c>
      <c r="BI11" s="70" t="s">
        <v>165</v>
      </c>
      <c r="BJ11" s="70" t="s">
        <v>165</v>
      </c>
      <c r="BK11" s="70" t="s">
        <v>165</v>
      </c>
      <c r="BL11" s="70" t="s">
        <v>165</v>
      </c>
      <c r="BM11" s="70" t="s">
        <v>165</v>
      </c>
      <c r="BN11" s="70" t="s">
        <v>165</v>
      </c>
      <c r="BO11" s="70" t="s">
        <v>165</v>
      </c>
      <c r="BP11" s="70" t="s">
        <v>165</v>
      </c>
      <c r="BQ11" s="70" t="s">
        <v>165</v>
      </c>
      <c r="BR11" s="70" t="s">
        <v>165</v>
      </c>
      <c r="BS11" s="70" t="s">
        <v>171</v>
      </c>
      <c r="BT11" s="70" t="s">
        <v>165</v>
      </c>
      <c r="BU11" s="70" t="s">
        <v>165</v>
      </c>
      <c r="BV11" s="70" t="s">
        <v>156</v>
      </c>
      <c r="BW11" s="70" t="s">
        <v>156</v>
      </c>
      <c r="BX11" s="70" t="s">
        <v>165</v>
      </c>
      <c r="BY11" s="70" t="s">
        <v>165</v>
      </c>
      <c r="BZ11" s="70" t="s">
        <v>174</v>
      </c>
      <c r="CA11" s="70" t="s">
        <v>165</v>
      </c>
      <c r="CB11" s="70" t="s">
        <v>171</v>
      </c>
      <c r="CC11" s="70" t="s">
        <v>170</v>
      </c>
      <c r="CD11" s="70" t="s">
        <v>165</v>
      </c>
    </row>
    <row r="12" spans="1:82" ht="15">
      <c r="A12" s="67" t="s">
        <v>51</v>
      </c>
      <c r="B12" s="68" t="s">
        <v>159</v>
      </c>
      <c r="C12" s="69" t="s">
        <v>163</v>
      </c>
      <c r="D12" s="70" t="s">
        <v>163</v>
      </c>
      <c r="E12" s="70" t="s">
        <v>163</v>
      </c>
      <c r="F12" s="70" t="s">
        <v>165</v>
      </c>
      <c r="G12" s="70" t="s">
        <v>165</v>
      </c>
      <c r="H12" s="70" t="s">
        <v>163</v>
      </c>
      <c r="I12" s="70" t="s">
        <v>173</v>
      </c>
      <c r="J12" s="70"/>
      <c r="K12" s="70" t="s">
        <v>165</v>
      </c>
      <c r="L12" s="70" t="s">
        <v>165</v>
      </c>
      <c r="M12" s="70" t="s">
        <v>173</v>
      </c>
      <c r="N12" s="68" t="s">
        <v>174</v>
      </c>
      <c r="O12" s="70" t="s">
        <v>163</v>
      </c>
      <c r="P12" s="70" t="s">
        <v>165</v>
      </c>
      <c r="Q12" s="70" t="s">
        <v>174</v>
      </c>
      <c r="R12" s="69" t="s">
        <v>163</v>
      </c>
      <c r="S12" s="70" t="s">
        <v>165</v>
      </c>
      <c r="T12" s="70" t="s">
        <v>163</v>
      </c>
      <c r="U12" s="70" t="s">
        <v>165</v>
      </c>
      <c r="V12" s="70" t="s">
        <v>155</v>
      </c>
      <c r="W12" s="70" t="s">
        <v>165</v>
      </c>
      <c r="X12" s="70" t="s">
        <v>163</v>
      </c>
      <c r="Y12" s="70" t="s">
        <v>165</v>
      </c>
      <c r="Z12" s="70" t="s">
        <v>165</v>
      </c>
      <c r="AA12" s="70" t="s">
        <v>165</v>
      </c>
      <c r="AB12" s="70" t="s">
        <v>163</v>
      </c>
      <c r="AC12" s="70" t="s">
        <v>163</v>
      </c>
      <c r="AD12" s="71" t="s">
        <v>165</v>
      </c>
      <c r="AE12" s="72" t="s">
        <v>176</v>
      </c>
      <c r="AF12" s="73" t="s">
        <v>165</v>
      </c>
      <c r="AG12" s="70" t="s">
        <v>163</v>
      </c>
      <c r="AH12" s="74" t="s">
        <v>163</v>
      </c>
      <c r="AI12" s="70" t="s">
        <v>165</v>
      </c>
      <c r="AJ12" s="75" t="s">
        <v>174</v>
      </c>
      <c r="AK12" s="72" t="s">
        <v>163</v>
      </c>
      <c r="AL12" s="73" t="s">
        <v>165</v>
      </c>
      <c r="AM12" s="70" t="s">
        <v>175</v>
      </c>
      <c r="AN12" s="70" t="s">
        <v>174</v>
      </c>
      <c r="AO12" s="70" t="s">
        <v>163</v>
      </c>
      <c r="AP12" s="70" t="s">
        <v>165</v>
      </c>
      <c r="AQ12" s="70" t="s">
        <v>165</v>
      </c>
      <c r="AR12" s="70" t="s">
        <v>165</v>
      </c>
      <c r="AS12" s="70" t="s">
        <v>165</v>
      </c>
      <c r="AT12" s="70" t="s">
        <v>163</v>
      </c>
      <c r="AU12" s="70" t="s">
        <v>165</v>
      </c>
      <c r="AV12" s="70" t="s">
        <v>165</v>
      </c>
      <c r="AW12" s="70" t="s">
        <v>165</v>
      </c>
      <c r="AX12" s="70" t="s">
        <v>165</v>
      </c>
      <c r="AY12" s="70" t="s">
        <v>173</v>
      </c>
      <c r="AZ12" s="70" t="s">
        <v>173</v>
      </c>
      <c r="BA12" s="70" t="s">
        <v>165</v>
      </c>
      <c r="BB12" s="70" t="s">
        <v>165</v>
      </c>
      <c r="BC12" s="70" t="s">
        <v>165</v>
      </c>
      <c r="BD12" s="85"/>
      <c r="BE12" s="70" t="s">
        <v>165</v>
      </c>
      <c r="BF12" s="70" t="s">
        <v>165</v>
      </c>
      <c r="BG12" s="70" t="s">
        <v>165</v>
      </c>
      <c r="BH12" s="70" t="s">
        <v>165</v>
      </c>
      <c r="BI12" s="70" t="s">
        <v>165</v>
      </c>
      <c r="BJ12" s="70" t="s">
        <v>165</v>
      </c>
      <c r="BK12" s="70" t="s">
        <v>165</v>
      </c>
      <c r="BL12" s="70" t="s">
        <v>165</v>
      </c>
      <c r="BM12" s="70" t="s">
        <v>165</v>
      </c>
      <c r="BN12" s="70" t="s">
        <v>165</v>
      </c>
      <c r="BO12" s="70" t="s">
        <v>165</v>
      </c>
      <c r="BP12" s="70" t="s">
        <v>165</v>
      </c>
      <c r="BQ12" s="70" t="s">
        <v>165</v>
      </c>
      <c r="BR12" s="70" t="s">
        <v>165</v>
      </c>
      <c r="BS12" s="70" t="s">
        <v>171</v>
      </c>
      <c r="BT12" s="70" t="s">
        <v>165</v>
      </c>
      <c r="BU12" s="70" t="s">
        <v>165</v>
      </c>
      <c r="BV12" s="70" t="s">
        <v>173</v>
      </c>
      <c r="BW12" s="70" t="s">
        <v>173</v>
      </c>
      <c r="BX12" s="70" t="s">
        <v>165</v>
      </c>
      <c r="BY12" s="70" t="s">
        <v>165</v>
      </c>
      <c r="BZ12" s="70" t="s">
        <v>165</v>
      </c>
      <c r="CA12" s="70" t="s">
        <v>165</v>
      </c>
      <c r="CB12" s="70" t="s">
        <v>171</v>
      </c>
      <c r="CC12" s="70" t="s">
        <v>173</v>
      </c>
      <c r="CD12" s="70" t="s">
        <v>177</v>
      </c>
    </row>
    <row r="13" spans="1:82" ht="15">
      <c r="A13" s="67" t="s">
        <v>52</v>
      </c>
      <c r="B13" s="68" t="s">
        <v>155</v>
      </c>
      <c r="C13" s="69" t="s">
        <v>157</v>
      </c>
      <c r="D13" s="70" t="s">
        <v>164</v>
      </c>
      <c r="E13" s="68" t="s">
        <v>157</v>
      </c>
      <c r="F13" s="70" t="s">
        <v>157</v>
      </c>
      <c r="G13" s="68" t="s">
        <v>159</v>
      </c>
      <c r="H13" s="68" t="s">
        <v>157</v>
      </c>
      <c r="I13" s="70" t="s">
        <v>163</v>
      </c>
      <c r="J13" s="70" t="s">
        <v>164</v>
      </c>
      <c r="K13" s="68"/>
      <c r="L13" s="70" t="s">
        <v>157</v>
      </c>
      <c r="M13" s="70" t="s">
        <v>163</v>
      </c>
      <c r="N13" s="68" t="s">
        <v>159</v>
      </c>
      <c r="O13" s="68" t="s">
        <v>157</v>
      </c>
      <c r="P13" s="70" t="s">
        <v>157</v>
      </c>
      <c r="Q13" s="68" t="s">
        <v>159</v>
      </c>
      <c r="R13" s="87" t="s">
        <v>157</v>
      </c>
      <c r="S13" s="68" t="s">
        <v>159</v>
      </c>
      <c r="T13" s="68" t="s">
        <v>157</v>
      </c>
      <c r="U13" s="68" t="s">
        <v>159</v>
      </c>
      <c r="V13" s="68" t="s">
        <v>159</v>
      </c>
      <c r="W13" s="68" t="s">
        <v>159</v>
      </c>
      <c r="X13" s="70" t="s">
        <v>157</v>
      </c>
      <c r="Y13" s="70" t="s">
        <v>157</v>
      </c>
      <c r="Z13" s="70" t="s">
        <v>155</v>
      </c>
      <c r="AA13" s="68" t="s">
        <v>159</v>
      </c>
      <c r="AB13" s="68" t="s">
        <v>157</v>
      </c>
      <c r="AC13" s="68" t="s">
        <v>157</v>
      </c>
      <c r="AD13" s="71" t="s">
        <v>157</v>
      </c>
      <c r="AE13" s="72" t="s">
        <v>159</v>
      </c>
      <c r="AF13" s="73" t="s">
        <v>163</v>
      </c>
      <c r="AG13" s="70" t="s">
        <v>161</v>
      </c>
      <c r="AH13" s="88" t="s">
        <v>157</v>
      </c>
      <c r="AI13" s="70" t="s">
        <v>163</v>
      </c>
      <c r="AJ13" s="75" t="s">
        <v>163</v>
      </c>
      <c r="AK13" s="89" t="s">
        <v>157</v>
      </c>
      <c r="AL13" s="83" t="s">
        <v>157</v>
      </c>
      <c r="AM13" s="70" t="s">
        <v>165</v>
      </c>
      <c r="AN13" s="70" t="s">
        <v>165</v>
      </c>
      <c r="AO13" s="68" t="s">
        <v>157</v>
      </c>
      <c r="AP13" s="70" t="s">
        <v>159</v>
      </c>
      <c r="AQ13" s="70" t="s">
        <v>159</v>
      </c>
      <c r="AR13" s="70" t="s">
        <v>159</v>
      </c>
      <c r="AS13" s="70" t="s">
        <v>159</v>
      </c>
      <c r="AT13" s="68" t="s">
        <v>157</v>
      </c>
      <c r="AU13" s="68" t="s">
        <v>159</v>
      </c>
      <c r="AV13" s="68" t="s">
        <v>159</v>
      </c>
      <c r="AW13" s="70" t="s">
        <v>159</v>
      </c>
      <c r="AX13" s="70" t="s">
        <v>159</v>
      </c>
      <c r="AY13" s="70" t="s">
        <v>163</v>
      </c>
      <c r="AZ13" s="70" t="s">
        <v>163</v>
      </c>
      <c r="BA13" s="70" t="s">
        <v>159</v>
      </c>
      <c r="BB13" s="70" t="s">
        <v>159</v>
      </c>
      <c r="BC13" s="70" t="s">
        <v>159</v>
      </c>
      <c r="BD13" s="85"/>
      <c r="BE13" s="68" t="s">
        <v>159</v>
      </c>
      <c r="BF13" s="70" t="s">
        <v>157</v>
      </c>
      <c r="BG13" s="68" t="s">
        <v>159</v>
      </c>
      <c r="BH13" s="70" t="s">
        <v>157</v>
      </c>
      <c r="BI13" s="68" t="s">
        <v>159</v>
      </c>
      <c r="BJ13" s="68" t="s">
        <v>159</v>
      </c>
      <c r="BK13" s="70" t="s">
        <v>159</v>
      </c>
      <c r="BL13" s="68" t="s">
        <v>159</v>
      </c>
      <c r="BM13" s="68" t="s">
        <v>157</v>
      </c>
      <c r="BN13" s="68" t="s">
        <v>157</v>
      </c>
      <c r="BO13" s="68" t="s">
        <v>159</v>
      </c>
      <c r="BP13" s="70" t="s">
        <v>159</v>
      </c>
      <c r="BQ13" s="68" t="s">
        <v>157</v>
      </c>
      <c r="BR13" s="70" t="s">
        <v>159</v>
      </c>
      <c r="BS13" s="70" t="s">
        <v>164</v>
      </c>
      <c r="BT13" s="68" t="s">
        <v>159</v>
      </c>
      <c r="BU13" s="68" t="s">
        <v>159</v>
      </c>
      <c r="BV13" s="70" t="s">
        <v>163</v>
      </c>
      <c r="BW13" s="70" t="s">
        <v>163</v>
      </c>
      <c r="BX13" s="68" t="s">
        <v>157</v>
      </c>
      <c r="BY13" s="68" t="s">
        <v>159</v>
      </c>
      <c r="BZ13" s="68" t="s">
        <v>159</v>
      </c>
      <c r="CA13" s="68" t="s">
        <v>159</v>
      </c>
      <c r="CB13" s="70" t="s">
        <v>164</v>
      </c>
      <c r="CC13" s="70" t="s">
        <v>163</v>
      </c>
      <c r="CD13" s="68" t="s">
        <v>157</v>
      </c>
    </row>
    <row r="14" spans="1:82" ht="15">
      <c r="A14" s="67" t="s">
        <v>53</v>
      </c>
      <c r="B14" s="68" t="s">
        <v>156</v>
      </c>
      <c r="C14" s="69" t="s">
        <v>155</v>
      </c>
      <c r="D14" s="70" t="s">
        <v>164</v>
      </c>
      <c r="E14" s="70" t="s">
        <v>164</v>
      </c>
      <c r="F14" s="70" t="s">
        <v>164</v>
      </c>
      <c r="G14" s="70" t="s">
        <v>164</v>
      </c>
      <c r="H14" s="70" t="s">
        <v>164</v>
      </c>
      <c r="I14" s="70" t="s">
        <v>163</v>
      </c>
      <c r="J14" s="70" t="s">
        <v>164</v>
      </c>
      <c r="K14" s="70" t="s">
        <v>164</v>
      </c>
      <c r="L14" s="68"/>
      <c r="M14" s="70" t="s">
        <v>163</v>
      </c>
      <c r="N14" s="70" t="s">
        <v>164</v>
      </c>
      <c r="O14" s="70" t="s">
        <v>164</v>
      </c>
      <c r="P14" s="70" t="s">
        <v>164</v>
      </c>
      <c r="Q14" s="70" t="s">
        <v>164</v>
      </c>
      <c r="R14" s="69" t="s">
        <v>164</v>
      </c>
      <c r="S14" s="68" t="s">
        <v>159</v>
      </c>
      <c r="T14" s="68" t="s">
        <v>157</v>
      </c>
      <c r="U14" s="70" t="s">
        <v>164</v>
      </c>
      <c r="V14" s="70" t="s">
        <v>164</v>
      </c>
      <c r="W14" s="70" t="s">
        <v>164</v>
      </c>
      <c r="X14" s="70" t="s">
        <v>164</v>
      </c>
      <c r="Y14" s="70" t="s">
        <v>164</v>
      </c>
      <c r="Z14" s="70" t="s">
        <v>164</v>
      </c>
      <c r="AA14" s="70" t="s">
        <v>164</v>
      </c>
      <c r="AB14" s="70" t="s">
        <v>164</v>
      </c>
      <c r="AC14" s="70" t="s">
        <v>164</v>
      </c>
      <c r="AD14" s="71" t="s">
        <v>164</v>
      </c>
      <c r="AE14" s="72" t="s">
        <v>164</v>
      </c>
      <c r="AF14" s="73" t="s">
        <v>163</v>
      </c>
      <c r="AG14" s="70" t="s">
        <v>164</v>
      </c>
      <c r="AH14" s="74" t="s">
        <v>164</v>
      </c>
      <c r="AI14" s="70" t="s">
        <v>163</v>
      </c>
      <c r="AJ14" s="75" t="s">
        <v>163</v>
      </c>
      <c r="AK14" s="72" t="s">
        <v>164</v>
      </c>
      <c r="AL14" s="73" t="s">
        <v>164</v>
      </c>
      <c r="AM14" s="70" t="s">
        <v>165</v>
      </c>
      <c r="AN14" s="70" t="s">
        <v>165</v>
      </c>
      <c r="AO14" s="70" t="s">
        <v>164</v>
      </c>
      <c r="AP14" s="70" t="s">
        <v>164</v>
      </c>
      <c r="AQ14" s="70" t="s">
        <v>164</v>
      </c>
      <c r="AR14" s="70" t="s">
        <v>164</v>
      </c>
      <c r="AS14" s="70" t="s">
        <v>164</v>
      </c>
      <c r="AT14" s="70" t="s">
        <v>164</v>
      </c>
      <c r="AU14" s="70" t="s">
        <v>164</v>
      </c>
      <c r="AV14" s="70" t="s">
        <v>164</v>
      </c>
      <c r="AW14" s="70" t="s">
        <v>164</v>
      </c>
      <c r="AX14" s="70" t="s">
        <v>164</v>
      </c>
      <c r="AY14" s="70" t="s">
        <v>163</v>
      </c>
      <c r="AZ14" s="70" t="s">
        <v>163</v>
      </c>
      <c r="BA14" s="70" t="s">
        <v>164</v>
      </c>
      <c r="BB14" s="70" t="s">
        <v>164</v>
      </c>
      <c r="BC14" s="70" t="s">
        <v>164</v>
      </c>
      <c r="BD14" s="85"/>
      <c r="BE14" s="70" t="s">
        <v>164</v>
      </c>
      <c r="BF14" s="70" t="s">
        <v>164</v>
      </c>
      <c r="BG14" s="70" t="s">
        <v>164</v>
      </c>
      <c r="BH14" s="70" t="s">
        <v>164</v>
      </c>
      <c r="BI14" s="70" t="s">
        <v>164</v>
      </c>
      <c r="BJ14" s="70" t="s">
        <v>164</v>
      </c>
      <c r="BK14" s="70" t="s">
        <v>164</v>
      </c>
      <c r="BL14" s="70" t="s">
        <v>164</v>
      </c>
      <c r="BM14" s="70" t="s">
        <v>164</v>
      </c>
      <c r="BN14" s="70" t="s">
        <v>164</v>
      </c>
      <c r="BO14" s="70" t="s">
        <v>164</v>
      </c>
      <c r="BP14" s="70" t="s">
        <v>164</v>
      </c>
      <c r="BQ14" s="70" t="s">
        <v>164</v>
      </c>
      <c r="BR14" s="70" t="s">
        <v>164</v>
      </c>
      <c r="BS14" s="70" t="s">
        <v>164</v>
      </c>
      <c r="BT14" s="70" t="s">
        <v>164</v>
      </c>
      <c r="BU14" s="70" t="s">
        <v>164</v>
      </c>
      <c r="BV14" s="70" t="s">
        <v>163</v>
      </c>
      <c r="BW14" s="70" t="s">
        <v>163</v>
      </c>
      <c r="BX14" s="70" t="s">
        <v>164</v>
      </c>
      <c r="BY14" s="70" t="s">
        <v>164</v>
      </c>
      <c r="BZ14" s="70" t="s">
        <v>164</v>
      </c>
      <c r="CA14" s="70" t="s">
        <v>164</v>
      </c>
      <c r="CB14" s="70" t="s">
        <v>164</v>
      </c>
      <c r="CC14" s="70" t="s">
        <v>163</v>
      </c>
      <c r="CD14" s="70" t="s">
        <v>164</v>
      </c>
    </row>
    <row r="15" spans="1:82" ht="15">
      <c r="A15" s="67" t="s">
        <v>54</v>
      </c>
      <c r="B15" s="68" t="s">
        <v>156</v>
      </c>
      <c r="C15" s="69" t="s">
        <v>159</v>
      </c>
      <c r="D15" s="70" t="s">
        <v>165</v>
      </c>
      <c r="E15" s="70" t="s">
        <v>164</v>
      </c>
      <c r="F15" s="70" t="s">
        <v>159</v>
      </c>
      <c r="G15" s="70" t="s">
        <v>164</v>
      </c>
      <c r="H15" s="70" t="s">
        <v>164</v>
      </c>
      <c r="I15" s="70" t="s">
        <v>163</v>
      </c>
      <c r="J15" s="70" t="s">
        <v>165</v>
      </c>
      <c r="K15" s="70" t="s">
        <v>159</v>
      </c>
      <c r="L15" s="70" t="s">
        <v>159</v>
      </c>
      <c r="M15" s="68"/>
      <c r="N15" s="68" t="s">
        <v>174</v>
      </c>
      <c r="O15" s="70" t="s">
        <v>164</v>
      </c>
      <c r="P15" s="70" t="s">
        <v>159</v>
      </c>
      <c r="Q15" s="70" t="s">
        <v>163</v>
      </c>
      <c r="R15" s="69" t="s">
        <v>164</v>
      </c>
      <c r="S15" s="70" t="s">
        <v>164</v>
      </c>
      <c r="T15" s="70" t="s">
        <v>164</v>
      </c>
      <c r="U15" s="70" t="s">
        <v>163</v>
      </c>
      <c r="V15" s="70" t="s">
        <v>164</v>
      </c>
      <c r="W15" s="70" t="s">
        <v>163</v>
      </c>
      <c r="X15" s="70" t="s">
        <v>178</v>
      </c>
      <c r="Y15" s="70" t="s">
        <v>159</v>
      </c>
      <c r="Z15" s="70" t="s">
        <v>159</v>
      </c>
      <c r="AA15" s="70" t="s">
        <v>164</v>
      </c>
      <c r="AB15" s="70" t="s">
        <v>164</v>
      </c>
      <c r="AC15" s="70" t="s">
        <v>164</v>
      </c>
      <c r="AD15" s="71" t="s">
        <v>159</v>
      </c>
      <c r="AE15" s="72" t="s">
        <v>157</v>
      </c>
      <c r="AF15" s="83" t="s">
        <v>174</v>
      </c>
      <c r="AG15" s="70" t="s">
        <v>164</v>
      </c>
      <c r="AH15" s="74" t="s">
        <v>164</v>
      </c>
      <c r="AI15" s="68" t="s">
        <v>174</v>
      </c>
      <c r="AJ15" s="75" t="s">
        <v>174</v>
      </c>
      <c r="AK15" s="72" t="s">
        <v>164</v>
      </c>
      <c r="AL15" s="73" t="s">
        <v>163</v>
      </c>
      <c r="AM15" s="70" t="s">
        <v>174</v>
      </c>
      <c r="AN15" s="68" t="s">
        <v>174</v>
      </c>
      <c r="AO15" s="70" t="s">
        <v>164</v>
      </c>
      <c r="AP15" s="70" t="s">
        <v>159</v>
      </c>
      <c r="AQ15" s="70" t="s">
        <v>164</v>
      </c>
      <c r="AR15" s="70" t="s">
        <v>157</v>
      </c>
      <c r="AS15" s="70" t="s">
        <v>159</v>
      </c>
      <c r="AT15" s="70" t="s">
        <v>164</v>
      </c>
      <c r="AU15" s="70" t="s">
        <v>163</v>
      </c>
      <c r="AV15" s="70" t="s">
        <v>163</v>
      </c>
      <c r="AW15" s="70" t="s">
        <v>163</v>
      </c>
      <c r="AX15" s="70" t="s">
        <v>174</v>
      </c>
      <c r="AY15" s="70" t="s">
        <v>157</v>
      </c>
      <c r="AZ15" s="68" t="s">
        <v>174</v>
      </c>
      <c r="BA15" s="70" t="s">
        <v>159</v>
      </c>
      <c r="BB15" s="70" t="s">
        <v>159</v>
      </c>
      <c r="BC15" s="70" t="s">
        <v>164</v>
      </c>
      <c r="BD15" s="85"/>
      <c r="BE15" s="70" t="s">
        <v>163</v>
      </c>
      <c r="BF15" s="70" t="s">
        <v>163</v>
      </c>
      <c r="BG15" s="70" t="s">
        <v>163</v>
      </c>
      <c r="BH15" s="70" t="s">
        <v>163</v>
      </c>
      <c r="BI15" s="70" t="s">
        <v>163</v>
      </c>
      <c r="BJ15" s="70" t="s">
        <v>163</v>
      </c>
      <c r="BK15" s="70" t="s">
        <v>163</v>
      </c>
      <c r="BL15" s="70" t="s">
        <v>163</v>
      </c>
      <c r="BM15" s="70" t="s">
        <v>163</v>
      </c>
      <c r="BN15" s="70" t="s">
        <v>163</v>
      </c>
      <c r="BO15" s="70" t="s">
        <v>163</v>
      </c>
      <c r="BP15" s="70" t="s">
        <v>163</v>
      </c>
      <c r="BQ15" s="70" t="s">
        <v>163</v>
      </c>
      <c r="BR15" s="70" t="s">
        <v>163</v>
      </c>
      <c r="BS15" s="70" t="s">
        <v>165</v>
      </c>
      <c r="BT15" s="70" t="s">
        <v>163</v>
      </c>
      <c r="BU15" s="70" t="s">
        <v>163</v>
      </c>
      <c r="BV15" s="68" t="s">
        <v>156</v>
      </c>
      <c r="BW15" s="68" t="s">
        <v>156</v>
      </c>
      <c r="BX15" s="70" t="s">
        <v>164</v>
      </c>
      <c r="BY15" s="70" t="s">
        <v>163</v>
      </c>
      <c r="BZ15" s="70" t="s">
        <v>163</v>
      </c>
      <c r="CA15" s="70" t="s">
        <v>164</v>
      </c>
      <c r="CB15" s="70" t="s">
        <v>179</v>
      </c>
      <c r="CC15" s="70" t="s">
        <v>174</v>
      </c>
      <c r="CD15" s="70" t="s">
        <v>164</v>
      </c>
    </row>
    <row r="16" spans="1:82" ht="15">
      <c r="A16" s="67" t="s">
        <v>55</v>
      </c>
      <c r="B16" s="68" t="s">
        <v>159</v>
      </c>
      <c r="C16" s="69" t="s">
        <v>163</v>
      </c>
      <c r="D16" s="70" t="s">
        <v>171</v>
      </c>
      <c r="E16" s="70" t="s">
        <v>163</v>
      </c>
      <c r="F16" s="70" t="s">
        <v>163</v>
      </c>
      <c r="G16" s="70" t="s">
        <v>165</v>
      </c>
      <c r="H16" s="70" t="s">
        <v>163</v>
      </c>
      <c r="I16" s="70" t="s">
        <v>173</v>
      </c>
      <c r="J16" s="70" t="s">
        <v>171</v>
      </c>
      <c r="K16" s="70" t="s">
        <v>163</v>
      </c>
      <c r="L16" s="70" t="s">
        <v>163</v>
      </c>
      <c r="M16" s="70" t="s">
        <v>173</v>
      </c>
      <c r="N16" s="68"/>
      <c r="O16" s="70" t="s">
        <v>163</v>
      </c>
      <c r="P16" s="70" t="s">
        <v>163</v>
      </c>
      <c r="Q16" s="70" t="s">
        <v>163</v>
      </c>
      <c r="R16" s="69" t="s">
        <v>163</v>
      </c>
      <c r="S16" s="70" t="s">
        <v>163</v>
      </c>
      <c r="T16" s="70" t="s">
        <v>163</v>
      </c>
      <c r="U16" s="70" t="s">
        <v>163</v>
      </c>
      <c r="V16" s="70" t="s">
        <v>163</v>
      </c>
      <c r="W16" s="70" t="s">
        <v>163</v>
      </c>
      <c r="X16" s="70" t="s">
        <v>180</v>
      </c>
      <c r="Y16" s="70" t="s">
        <v>165</v>
      </c>
      <c r="Z16" s="70" t="s">
        <v>163</v>
      </c>
      <c r="AA16" s="70" t="s">
        <v>165</v>
      </c>
      <c r="AB16" s="70" t="s">
        <v>163</v>
      </c>
      <c r="AC16" s="70" t="s">
        <v>163</v>
      </c>
      <c r="AD16" s="71" t="s">
        <v>163</v>
      </c>
      <c r="AE16" s="72" t="s">
        <v>165</v>
      </c>
      <c r="AF16" s="73" t="s">
        <v>165</v>
      </c>
      <c r="AG16" s="70" t="s">
        <v>163</v>
      </c>
      <c r="AH16" s="74" t="s">
        <v>163</v>
      </c>
      <c r="AI16" s="70" t="s">
        <v>165</v>
      </c>
      <c r="AJ16" s="75" t="s">
        <v>163</v>
      </c>
      <c r="AK16" s="72" t="s">
        <v>163</v>
      </c>
      <c r="AL16" s="73" t="s">
        <v>163</v>
      </c>
      <c r="AM16" s="70" t="s">
        <v>173</v>
      </c>
      <c r="AN16" s="70" t="s">
        <v>174</v>
      </c>
      <c r="AO16" s="70" t="s">
        <v>163</v>
      </c>
      <c r="AP16" s="70" t="s">
        <v>165</v>
      </c>
      <c r="AQ16" s="70" t="s">
        <v>165</v>
      </c>
      <c r="AR16" s="70" t="s">
        <v>165</v>
      </c>
      <c r="AS16" s="70" t="s">
        <v>165</v>
      </c>
      <c r="AT16" s="70" t="s">
        <v>163</v>
      </c>
      <c r="AU16" s="70" t="s">
        <v>165</v>
      </c>
      <c r="AV16" s="70" t="s">
        <v>165</v>
      </c>
      <c r="AW16" s="70" t="s">
        <v>165</v>
      </c>
      <c r="AX16" s="70" t="s">
        <v>174</v>
      </c>
      <c r="AY16" s="70" t="s">
        <v>173</v>
      </c>
      <c r="AZ16" s="70" t="s">
        <v>174</v>
      </c>
      <c r="BA16" s="70" t="s">
        <v>163</v>
      </c>
      <c r="BB16" s="70" t="s">
        <v>163</v>
      </c>
      <c r="BC16" s="70" t="s">
        <v>163</v>
      </c>
      <c r="BD16" s="85"/>
      <c r="BE16" s="70" t="s">
        <v>165</v>
      </c>
      <c r="BF16" s="70" t="s">
        <v>165</v>
      </c>
      <c r="BG16" s="70" t="s">
        <v>165</v>
      </c>
      <c r="BH16" s="70" t="s">
        <v>165</v>
      </c>
      <c r="BI16" s="70" t="s">
        <v>165</v>
      </c>
      <c r="BJ16" s="70" t="s">
        <v>169</v>
      </c>
      <c r="BK16" s="70" t="s">
        <v>165</v>
      </c>
      <c r="BL16" s="70" t="s">
        <v>165</v>
      </c>
      <c r="BM16" s="70" t="s">
        <v>165</v>
      </c>
      <c r="BN16" s="70" t="s">
        <v>165</v>
      </c>
      <c r="BO16" s="70" t="s">
        <v>165</v>
      </c>
      <c r="BP16" s="70" t="s">
        <v>165</v>
      </c>
      <c r="BQ16" s="70" t="s">
        <v>165</v>
      </c>
      <c r="BR16" s="70" t="s">
        <v>165</v>
      </c>
      <c r="BS16" s="70" t="s">
        <v>171</v>
      </c>
      <c r="BT16" s="70" t="s">
        <v>165</v>
      </c>
      <c r="BU16" s="70" t="s">
        <v>181</v>
      </c>
      <c r="BV16" s="70" t="s">
        <v>173</v>
      </c>
      <c r="BW16" s="70" t="s">
        <v>173</v>
      </c>
      <c r="BX16" s="70" t="s">
        <v>163</v>
      </c>
      <c r="BY16" s="70" t="s">
        <v>165</v>
      </c>
      <c r="BZ16" s="70" t="s">
        <v>163</v>
      </c>
      <c r="CA16" s="70" t="s">
        <v>163</v>
      </c>
      <c r="CB16" s="70" t="s">
        <v>171</v>
      </c>
      <c r="CC16" s="70" t="s">
        <v>173</v>
      </c>
      <c r="CD16" s="70" t="s">
        <v>165</v>
      </c>
    </row>
    <row r="17" spans="1:82" ht="15">
      <c r="A17" s="67" t="s">
        <v>56</v>
      </c>
      <c r="B17" s="68" t="s">
        <v>155</v>
      </c>
      <c r="C17" s="69" t="s">
        <v>161</v>
      </c>
      <c r="D17" s="70" t="s">
        <v>159</v>
      </c>
      <c r="E17" s="70" t="s">
        <v>159</v>
      </c>
      <c r="F17" s="70" t="s">
        <v>159</v>
      </c>
      <c r="G17" s="70" t="s">
        <v>159</v>
      </c>
      <c r="H17" s="70" t="s">
        <v>159</v>
      </c>
      <c r="I17" s="70" t="s">
        <v>162</v>
      </c>
      <c r="J17" s="70" t="s">
        <v>159</v>
      </c>
      <c r="K17" s="70" t="s">
        <v>159</v>
      </c>
      <c r="L17" s="70" t="s">
        <v>159</v>
      </c>
      <c r="M17" s="70" t="s">
        <v>162</v>
      </c>
      <c r="N17" s="70" t="s">
        <v>159</v>
      </c>
      <c r="O17" s="70"/>
      <c r="P17" s="70" t="s">
        <v>159</v>
      </c>
      <c r="Q17" s="70" t="s">
        <v>159</v>
      </c>
      <c r="R17" s="69" t="s">
        <v>159</v>
      </c>
      <c r="S17" s="70" t="s">
        <v>159</v>
      </c>
      <c r="T17" s="70" t="s">
        <v>158</v>
      </c>
      <c r="U17" s="70" t="s">
        <v>159</v>
      </c>
      <c r="V17" s="70" t="s">
        <v>159</v>
      </c>
      <c r="W17" s="70" t="s">
        <v>159</v>
      </c>
      <c r="X17" s="70" t="s">
        <v>159</v>
      </c>
      <c r="Y17" s="70" t="s">
        <v>159</v>
      </c>
      <c r="Z17" s="70" t="s">
        <v>159</v>
      </c>
      <c r="AA17" s="70" t="s">
        <v>159</v>
      </c>
      <c r="AB17" s="70" t="s">
        <v>159</v>
      </c>
      <c r="AC17" s="70" t="s">
        <v>159</v>
      </c>
      <c r="AD17" s="71" t="s">
        <v>159</v>
      </c>
      <c r="AE17" s="72" t="s">
        <v>159</v>
      </c>
      <c r="AF17" s="73" t="s">
        <v>159</v>
      </c>
      <c r="AG17" s="70" t="s">
        <v>159</v>
      </c>
      <c r="AH17" s="74" t="s">
        <v>159</v>
      </c>
      <c r="AI17" s="70" t="s">
        <v>162</v>
      </c>
      <c r="AJ17" s="71" t="s">
        <v>159</v>
      </c>
      <c r="AK17" s="72" t="s">
        <v>159</v>
      </c>
      <c r="AL17" s="73" t="s">
        <v>159</v>
      </c>
      <c r="AM17" s="70" t="s">
        <v>163</v>
      </c>
      <c r="AN17" s="70" t="s">
        <v>162</v>
      </c>
      <c r="AO17" s="70" t="s">
        <v>167</v>
      </c>
      <c r="AP17" s="70" t="s">
        <v>159</v>
      </c>
      <c r="AQ17" s="70" t="s">
        <v>159</v>
      </c>
      <c r="AR17" s="70" t="s">
        <v>159</v>
      </c>
      <c r="AS17" s="70" t="s">
        <v>159</v>
      </c>
      <c r="AT17" s="70" t="s">
        <v>159</v>
      </c>
      <c r="AU17" s="70" t="s">
        <v>159</v>
      </c>
      <c r="AV17" s="70" t="s">
        <v>159</v>
      </c>
      <c r="AW17" s="70" t="s">
        <v>159</v>
      </c>
      <c r="AX17" s="70" t="s">
        <v>159</v>
      </c>
      <c r="AY17" s="70" t="s">
        <v>162</v>
      </c>
      <c r="AZ17" s="70" t="s">
        <v>162</v>
      </c>
      <c r="BA17" s="70" t="s">
        <v>157</v>
      </c>
      <c r="BB17" s="70" t="s">
        <v>159</v>
      </c>
      <c r="BC17" s="70" t="s">
        <v>159</v>
      </c>
      <c r="BD17" s="85"/>
      <c r="BE17" s="70" t="s">
        <v>159</v>
      </c>
      <c r="BF17" s="70" t="s">
        <v>159</v>
      </c>
      <c r="BG17" s="70" t="s">
        <v>159</v>
      </c>
      <c r="BH17" s="70" t="s">
        <v>159</v>
      </c>
      <c r="BI17" s="70" t="s">
        <v>159</v>
      </c>
      <c r="BJ17" s="70" t="s">
        <v>159</v>
      </c>
      <c r="BK17" s="70" t="s">
        <v>159</v>
      </c>
      <c r="BL17" s="70" t="s">
        <v>159</v>
      </c>
      <c r="BM17" s="70" t="s">
        <v>159</v>
      </c>
      <c r="BN17" s="70" t="s">
        <v>159</v>
      </c>
      <c r="BO17" s="70" t="s">
        <v>159</v>
      </c>
      <c r="BP17" s="70" t="s">
        <v>159</v>
      </c>
      <c r="BQ17" s="70" t="s">
        <v>159</v>
      </c>
      <c r="BR17" s="70" t="s">
        <v>159</v>
      </c>
      <c r="BS17" s="70" t="s">
        <v>159</v>
      </c>
      <c r="BT17" s="70" t="s">
        <v>159</v>
      </c>
      <c r="BU17" s="70" t="s">
        <v>159</v>
      </c>
      <c r="BV17" s="70" t="s">
        <v>163</v>
      </c>
      <c r="BW17" s="70" t="s">
        <v>163</v>
      </c>
      <c r="BX17" s="70" t="s">
        <v>159</v>
      </c>
      <c r="BY17" s="70" t="s">
        <v>159</v>
      </c>
      <c r="BZ17" s="70" t="s">
        <v>159</v>
      </c>
      <c r="CA17" s="70" t="s">
        <v>159</v>
      </c>
      <c r="CB17" s="70" t="s">
        <v>159</v>
      </c>
      <c r="CC17" s="70" t="s">
        <v>162</v>
      </c>
      <c r="CD17" s="70" t="s">
        <v>159</v>
      </c>
    </row>
    <row r="18" spans="1:82" ht="15">
      <c r="A18" s="67" t="s">
        <v>57</v>
      </c>
      <c r="B18" s="68" t="s">
        <v>155</v>
      </c>
      <c r="C18" s="69" t="s">
        <v>157</v>
      </c>
      <c r="D18" s="70" t="s">
        <v>164</v>
      </c>
      <c r="E18" s="68" t="s">
        <v>157</v>
      </c>
      <c r="F18" s="68" t="s">
        <v>156</v>
      </c>
      <c r="G18" s="68" t="s">
        <v>159</v>
      </c>
      <c r="H18" s="70" t="s">
        <v>157</v>
      </c>
      <c r="I18" s="70" t="s">
        <v>163</v>
      </c>
      <c r="J18" s="70" t="s">
        <v>164</v>
      </c>
      <c r="K18" s="70" t="s">
        <v>157</v>
      </c>
      <c r="L18" s="70" t="s">
        <v>157</v>
      </c>
      <c r="M18" s="70" t="s">
        <v>163</v>
      </c>
      <c r="N18" s="68" t="s">
        <v>159</v>
      </c>
      <c r="O18" s="70" t="s">
        <v>157</v>
      </c>
      <c r="P18" s="68"/>
      <c r="Q18" s="68" t="s">
        <v>159</v>
      </c>
      <c r="R18" s="69" t="s">
        <v>157</v>
      </c>
      <c r="S18" s="68" t="s">
        <v>159</v>
      </c>
      <c r="T18" s="68" t="s">
        <v>157</v>
      </c>
      <c r="U18" s="68" t="s">
        <v>159</v>
      </c>
      <c r="V18" s="68" t="s">
        <v>159</v>
      </c>
      <c r="W18" s="68" t="s">
        <v>159</v>
      </c>
      <c r="X18" s="70" t="s">
        <v>157</v>
      </c>
      <c r="Y18" s="70" t="s">
        <v>157</v>
      </c>
      <c r="Z18" s="70" t="s">
        <v>157</v>
      </c>
      <c r="AA18" s="68" t="s">
        <v>159</v>
      </c>
      <c r="AB18" s="68" t="s">
        <v>157</v>
      </c>
      <c r="AC18" s="68" t="s">
        <v>157</v>
      </c>
      <c r="AD18" s="75" t="s">
        <v>159</v>
      </c>
      <c r="AE18" s="72" t="s">
        <v>159</v>
      </c>
      <c r="AF18" s="73" t="s">
        <v>157</v>
      </c>
      <c r="AG18" s="68" t="s">
        <v>157</v>
      </c>
      <c r="AH18" s="88" t="s">
        <v>157</v>
      </c>
      <c r="AI18" s="70" t="s">
        <v>159</v>
      </c>
      <c r="AJ18" s="75" t="s">
        <v>163</v>
      </c>
      <c r="AK18" s="89" t="s">
        <v>157</v>
      </c>
      <c r="AL18" s="83" t="s">
        <v>159</v>
      </c>
      <c r="AM18" s="70" t="s">
        <v>162</v>
      </c>
      <c r="AN18" s="70" t="s">
        <v>163</v>
      </c>
      <c r="AO18" s="68" t="s">
        <v>157</v>
      </c>
      <c r="AP18" s="70" t="s">
        <v>159</v>
      </c>
      <c r="AQ18" s="68" t="s">
        <v>156</v>
      </c>
      <c r="AR18" s="70" t="s">
        <v>159</v>
      </c>
      <c r="AS18" s="70" t="s">
        <v>159</v>
      </c>
      <c r="AT18" s="68" t="s">
        <v>157</v>
      </c>
      <c r="AU18" s="68" t="s">
        <v>159</v>
      </c>
      <c r="AV18" s="68" t="s">
        <v>159</v>
      </c>
      <c r="AW18" s="70" t="s">
        <v>159</v>
      </c>
      <c r="AX18" s="70" t="s">
        <v>159</v>
      </c>
      <c r="AY18" s="70" t="s">
        <v>163</v>
      </c>
      <c r="AZ18" s="70" t="s">
        <v>163</v>
      </c>
      <c r="BA18" s="70" t="s">
        <v>157</v>
      </c>
      <c r="BB18" s="68" t="s">
        <v>155</v>
      </c>
      <c r="BC18" s="68" t="s">
        <v>157</v>
      </c>
      <c r="BD18" s="85"/>
      <c r="BE18" s="68" t="s">
        <v>159</v>
      </c>
      <c r="BF18" s="68" t="s">
        <v>159</v>
      </c>
      <c r="BG18" s="70" t="s">
        <v>155</v>
      </c>
      <c r="BH18" s="70" t="s">
        <v>157</v>
      </c>
      <c r="BI18" s="68" t="s">
        <v>159</v>
      </c>
      <c r="BJ18" s="68" t="s">
        <v>159</v>
      </c>
      <c r="BK18" s="70" t="s">
        <v>159</v>
      </c>
      <c r="BL18" s="68" t="s">
        <v>159</v>
      </c>
      <c r="BM18" s="68" t="s">
        <v>157</v>
      </c>
      <c r="BN18" s="68" t="s">
        <v>157</v>
      </c>
      <c r="BO18" s="68" t="s">
        <v>159</v>
      </c>
      <c r="BP18" s="70" t="s">
        <v>159</v>
      </c>
      <c r="BQ18" s="68" t="s">
        <v>157</v>
      </c>
      <c r="BR18" s="70" t="s">
        <v>159</v>
      </c>
      <c r="BS18" s="70" t="s">
        <v>164</v>
      </c>
      <c r="BT18" s="68" t="s">
        <v>159</v>
      </c>
      <c r="BU18" s="68" t="s">
        <v>159</v>
      </c>
      <c r="BV18" s="70" t="s">
        <v>163</v>
      </c>
      <c r="BW18" s="70" t="s">
        <v>163</v>
      </c>
      <c r="BX18" s="68" t="s">
        <v>157</v>
      </c>
      <c r="BY18" s="68" t="s">
        <v>159</v>
      </c>
      <c r="BZ18" s="68" t="s">
        <v>159</v>
      </c>
      <c r="CA18" s="68" t="s">
        <v>159</v>
      </c>
      <c r="CB18" s="70" t="s">
        <v>164</v>
      </c>
      <c r="CC18" s="70" t="s">
        <v>163</v>
      </c>
      <c r="CD18" s="68" t="s">
        <v>157</v>
      </c>
    </row>
    <row r="19" spans="1:82" ht="15">
      <c r="A19" s="67" t="s">
        <v>58</v>
      </c>
      <c r="B19" s="68" t="s">
        <v>155</v>
      </c>
      <c r="C19" s="69" t="s">
        <v>155</v>
      </c>
      <c r="D19" s="70" t="s">
        <v>164</v>
      </c>
      <c r="E19" s="68" t="s">
        <v>157</v>
      </c>
      <c r="F19" s="70" t="s">
        <v>157</v>
      </c>
      <c r="G19" s="68" t="s">
        <v>159</v>
      </c>
      <c r="H19" s="70" t="s">
        <v>157</v>
      </c>
      <c r="I19" s="70" t="s">
        <v>163</v>
      </c>
      <c r="J19" s="70" t="s">
        <v>164</v>
      </c>
      <c r="K19" s="70" t="s">
        <v>157</v>
      </c>
      <c r="L19" s="70" t="s">
        <v>157</v>
      </c>
      <c r="M19" s="70" t="s">
        <v>163</v>
      </c>
      <c r="N19" s="68" t="s">
        <v>157</v>
      </c>
      <c r="O19" s="70" t="s">
        <v>157</v>
      </c>
      <c r="P19" s="70" t="s">
        <v>157</v>
      </c>
      <c r="Q19" s="68"/>
      <c r="R19" s="69" t="s">
        <v>157</v>
      </c>
      <c r="S19" s="68" t="s">
        <v>159</v>
      </c>
      <c r="T19" s="70" t="s">
        <v>167</v>
      </c>
      <c r="U19" s="68" t="s">
        <v>159</v>
      </c>
      <c r="V19" s="68" t="s">
        <v>159</v>
      </c>
      <c r="W19" s="68" t="s">
        <v>159</v>
      </c>
      <c r="X19" s="70" t="s">
        <v>157</v>
      </c>
      <c r="Y19" s="70" t="s">
        <v>157</v>
      </c>
      <c r="Z19" s="70" t="s">
        <v>157</v>
      </c>
      <c r="AA19" s="68" t="s">
        <v>159</v>
      </c>
      <c r="AB19" s="68" t="s">
        <v>157</v>
      </c>
      <c r="AC19" s="70" t="s">
        <v>155</v>
      </c>
      <c r="AD19" s="71" t="s">
        <v>157</v>
      </c>
      <c r="AE19" s="72" t="s">
        <v>159</v>
      </c>
      <c r="AF19" s="73" t="s">
        <v>159</v>
      </c>
      <c r="AG19" s="68" t="s">
        <v>157</v>
      </c>
      <c r="AH19" s="88" t="s">
        <v>157</v>
      </c>
      <c r="AI19" s="70" t="s">
        <v>159</v>
      </c>
      <c r="AJ19" s="75" t="s">
        <v>157</v>
      </c>
      <c r="AK19" s="89" t="s">
        <v>157</v>
      </c>
      <c r="AL19" s="83" t="s">
        <v>159</v>
      </c>
      <c r="AM19" s="70" t="s">
        <v>165</v>
      </c>
      <c r="AN19" s="70" t="s">
        <v>163</v>
      </c>
      <c r="AO19" s="68" t="s">
        <v>157</v>
      </c>
      <c r="AP19" s="70" t="s">
        <v>159</v>
      </c>
      <c r="AQ19" s="70" t="s">
        <v>159</v>
      </c>
      <c r="AR19" s="70" t="s">
        <v>159</v>
      </c>
      <c r="AS19" s="70" t="s">
        <v>159</v>
      </c>
      <c r="AT19" s="68" t="s">
        <v>157</v>
      </c>
      <c r="AU19" s="68" t="s">
        <v>159</v>
      </c>
      <c r="AV19" s="68" t="s">
        <v>159</v>
      </c>
      <c r="AW19" s="70" t="s">
        <v>159</v>
      </c>
      <c r="AX19" s="70" t="s">
        <v>159</v>
      </c>
      <c r="AY19" s="70" t="s">
        <v>163</v>
      </c>
      <c r="AZ19" s="70" t="s">
        <v>159</v>
      </c>
      <c r="BA19" s="70" t="s">
        <v>159</v>
      </c>
      <c r="BB19" s="70" t="s">
        <v>159</v>
      </c>
      <c r="BC19" s="68" t="s">
        <v>157</v>
      </c>
      <c r="BD19" s="85"/>
      <c r="BE19" s="68" t="s">
        <v>159</v>
      </c>
      <c r="BF19" s="68" t="s">
        <v>159</v>
      </c>
      <c r="BG19" s="68" t="s">
        <v>159</v>
      </c>
      <c r="BH19" s="70" t="s">
        <v>157</v>
      </c>
      <c r="BI19" s="68" t="s">
        <v>159</v>
      </c>
      <c r="BJ19" s="68" t="s">
        <v>159</v>
      </c>
      <c r="BK19" s="70" t="s">
        <v>159</v>
      </c>
      <c r="BL19" s="68" t="s">
        <v>159</v>
      </c>
      <c r="BM19" s="68" t="s">
        <v>157</v>
      </c>
      <c r="BN19" s="68" t="s">
        <v>157</v>
      </c>
      <c r="BO19" s="68" t="s">
        <v>159</v>
      </c>
      <c r="BP19" s="70" t="s">
        <v>159</v>
      </c>
      <c r="BQ19" s="68" t="s">
        <v>157</v>
      </c>
      <c r="BR19" s="70" t="s">
        <v>159</v>
      </c>
      <c r="BS19" s="70" t="s">
        <v>164</v>
      </c>
      <c r="BT19" s="68" t="s">
        <v>159</v>
      </c>
      <c r="BU19" s="68" t="s">
        <v>159</v>
      </c>
      <c r="BV19" s="70" t="s">
        <v>163</v>
      </c>
      <c r="BW19" s="70" t="s">
        <v>163</v>
      </c>
      <c r="BX19" s="68" t="s">
        <v>157</v>
      </c>
      <c r="BY19" s="68" t="s">
        <v>159</v>
      </c>
      <c r="BZ19" s="68" t="s">
        <v>159</v>
      </c>
      <c r="CA19" s="68" t="s">
        <v>159</v>
      </c>
      <c r="CB19" s="70" t="s">
        <v>164</v>
      </c>
      <c r="CC19" s="70" t="s">
        <v>163</v>
      </c>
      <c r="CD19" s="70" t="s">
        <v>158</v>
      </c>
    </row>
    <row r="20" spans="1:82" s="27" customFormat="1" ht="15">
      <c r="A20" s="90" t="s">
        <v>59</v>
      </c>
      <c r="B20" s="87" t="s">
        <v>155</v>
      </c>
      <c r="C20" s="69" t="s">
        <v>159</v>
      </c>
      <c r="D20" s="69" t="s">
        <v>159</v>
      </c>
      <c r="E20" s="69" t="s">
        <v>159</v>
      </c>
      <c r="F20" s="69" t="s">
        <v>159</v>
      </c>
      <c r="G20" s="69" t="s">
        <v>159</v>
      </c>
      <c r="H20" s="87" t="s">
        <v>156</v>
      </c>
      <c r="I20" s="87" t="s">
        <v>162</v>
      </c>
      <c r="J20" s="69" t="s">
        <v>159</v>
      </c>
      <c r="K20" s="69" t="s">
        <v>157</v>
      </c>
      <c r="L20" s="69" t="s">
        <v>157</v>
      </c>
      <c r="M20" s="87" t="s">
        <v>162</v>
      </c>
      <c r="N20" s="69" t="s">
        <v>159</v>
      </c>
      <c r="O20" s="87" t="s">
        <v>157</v>
      </c>
      <c r="P20" s="69" t="s">
        <v>157</v>
      </c>
      <c r="Q20" s="69" t="s">
        <v>157</v>
      </c>
      <c r="R20" s="87"/>
      <c r="S20" s="69" t="s">
        <v>159</v>
      </c>
      <c r="T20" s="87" t="s">
        <v>157</v>
      </c>
      <c r="U20" s="69" t="s">
        <v>157</v>
      </c>
      <c r="V20" s="69" t="s">
        <v>159</v>
      </c>
      <c r="W20" s="69" t="s">
        <v>157</v>
      </c>
      <c r="X20" s="87" t="s">
        <v>157</v>
      </c>
      <c r="Y20" s="69" t="s">
        <v>159</v>
      </c>
      <c r="Z20" s="69" t="s">
        <v>157</v>
      </c>
      <c r="AA20" s="69" t="s">
        <v>159</v>
      </c>
      <c r="AB20" s="69" t="s">
        <v>157</v>
      </c>
      <c r="AC20" s="69" t="s">
        <v>157</v>
      </c>
      <c r="AD20" s="91" t="s">
        <v>159</v>
      </c>
      <c r="AE20" s="92" t="s">
        <v>159</v>
      </c>
      <c r="AF20" s="93" t="s">
        <v>162</v>
      </c>
      <c r="AG20" s="87" t="s">
        <v>157</v>
      </c>
      <c r="AH20" s="74" t="s">
        <v>157</v>
      </c>
      <c r="AI20" s="69" t="s">
        <v>162</v>
      </c>
      <c r="AJ20" s="94" t="s">
        <v>159</v>
      </c>
      <c r="AK20" s="92" t="s">
        <v>159</v>
      </c>
      <c r="AL20" s="93" t="s">
        <v>157</v>
      </c>
      <c r="AM20" s="69" t="s">
        <v>163</v>
      </c>
      <c r="AN20" s="69" t="s">
        <v>162</v>
      </c>
      <c r="AO20" s="69" t="s">
        <v>157</v>
      </c>
      <c r="AP20" s="69" t="s">
        <v>159</v>
      </c>
      <c r="AQ20" s="69" t="s">
        <v>159</v>
      </c>
      <c r="AR20" s="69" t="s">
        <v>159</v>
      </c>
      <c r="AS20" s="69" t="s">
        <v>159</v>
      </c>
      <c r="AT20" s="87" t="s">
        <v>157</v>
      </c>
      <c r="AU20" s="69" t="s">
        <v>159</v>
      </c>
      <c r="AV20" s="69" t="s">
        <v>159</v>
      </c>
      <c r="AW20" s="69" t="s">
        <v>159</v>
      </c>
      <c r="AX20" s="69" t="s">
        <v>159</v>
      </c>
      <c r="AY20" s="87" t="s">
        <v>163</v>
      </c>
      <c r="AZ20" s="69" t="s">
        <v>162</v>
      </c>
      <c r="BA20" s="69" t="s">
        <v>159</v>
      </c>
      <c r="BB20" s="69" t="s">
        <v>159</v>
      </c>
      <c r="BC20" s="87" t="s">
        <v>157</v>
      </c>
      <c r="BD20" s="95"/>
      <c r="BE20" s="69" t="s">
        <v>159</v>
      </c>
      <c r="BF20" s="69" t="s">
        <v>159</v>
      </c>
      <c r="BG20" s="69" t="s">
        <v>159</v>
      </c>
      <c r="BH20" s="69" t="s">
        <v>157</v>
      </c>
      <c r="BI20" s="69" t="s">
        <v>159</v>
      </c>
      <c r="BJ20" s="69" t="s">
        <v>159</v>
      </c>
      <c r="BK20" s="69" t="s">
        <v>159</v>
      </c>
      <c r="BL20" s="69" t="s">
        <v>159</v>
      </c>
      <c r="BM20" s="87" t="s">
        <v>157</v>
      </c>
      <c r="BN20" s="87" t="s">
        <v>157</v>
      </c>
      <c r="BO20" s="69" t="s">
        <v>159</v>
      </c>
      <c r="BP20" s="69" t="s">
        <v>159</v>
      </c>
      <c r="BQ20" s="87" t="s">
        <v>157</v>
      </c>
      <c r="BR20" s="69" t="s">
        <v>159</v>
      </c>
      <c r="BS20" s="69" t="s">
        <v>164</v>
      </c>
      <c r="BT20" s="69" t="s">
        <v>157</v>
      </c>
      <c r="BU20" s="69" t="s">
        <v>157</v>
      </c>
      <c r="BV20" s="69" t="s">
        <v>163</v>
      </c>
      <c r="BW20" s="69" t="s">
        <v>163</v>
      </c>
      <c r="BX20" s="87" t="s">
        <v>157</v>
      </c>
      <c r="BY20" s="69" t="s">
        <v>159</v>
      </c>
      <c r="BZ20" s="69" t="s">
        <v>159</v>
      </c>
      <c r="CA20" s="69" t="s">
        <v>159</v>
      </c>
      <c r="CB20" s="69" t="s">
        <v>159</v>
      </c>
      <c r="CC20" s="87" t="s">
        <v>163</v>
      </c>
      <c r="CD20" s="87" t="s">
        <v>157</v>
      </c>
    </row>
    <row r="21" spans="1:82" ht="15">
      <c r="A21" s="67" t="s">
        <v>139</v>
      </c>
      <c r="B21" s="68" t="s">
        <v>159</v>
      </c>
      <c r="C21" s="69" t="s">
        <v>174</v>
      </c>
      <c r="D21" s="70" t="s">
        <v>165</v>
      </c>
      <c r="E21" s="70" t="s">
        <v>165</v>
      </c>
      <c r="F21" s="70" t="s">
        <v>165</v>
      </c>
      <c r="G21" s="70" t="s">
        <v>155</v>
      </c>
      <c r="H21" s="70" t="s">
        <v>165</v>
      </c>
      <c r="I21" s="70" t="s">
        <v>173</v>
      </c>
      <c r="J21" s="70" t="s">
        <v>165</v>
      </c>
      <c r="K21" s="70" t="s">
        <v>165</v>
      </c>
      <c r="L21" s="70" t="s">
        <v>165</v>
      </c>
      <c r="M21" s="70" t="s">
        <v>173</v>
      </c>
      <c r="N21" s="68" t="s">
        <v>174</v>
      </c>
      <c r="O21" s="70" t="s">
        <v>165</v>
      </c>
      <c r="P21" s="70" t="s">
        <v>165</v>
      </c>
      <c r="Q21" s="70" t="s">
        <v>174</v>
      </c>
      <c r="R21" s="69" t="s">
        <v>165</v>
      </c>
      <c r="S21" s="70" t="s">
        <v>174</v>
      </c>
      <c r="T21" s="70" t="s">
        <v>165</v>
      </c>
      <c r="U21" s="70" t="s">
        <v>174</v>
      </c>
      <c r="V21" s="70" t="s">
        <v>165</v>
      </c>
      <c r="W21" s="70" t="s">
        <v>174</v>
      </c>
      <c r="X21" s="70" t="s">
        <v>165</v>
      </c>
      <c r="Y21" s="70" t="s">
        <v>165</v>
      </c>
      <c r="Z21" s="70" t="s">
        <v>165</v>
      </c>
      <c r="AA21" s="70" t="s">
        <v>165</v>
      </c>
      <c r="AB21" s="70" t="s">
        <v>165</v>
      </c>
      <c r="AC21" s="70" t="s">
        <v>165</v>
      </c>
      <c r="AD21" s="71" t="s">
        <v>165</v>
      </c>
      <c r="AE21" s="72" t="s">
        <v>163</v>
      </c>
      <c r="AF21" s="73" t="s">
        <v>165</v>
      </c>
      <c r="AG21" s="70" t="s">
        <v>165</v>
      </c>
      <c r="AH21" s="74" t="s">
        <v>165</v>
      </c>
      <c r="AI21" s="70" t="s">
        <v>165</v>
      </c>
      <c r="AJ21" s="75" t="s">
        <v>165</v>
      </c>
      <c r="AK21" s="72" t="s">
        <v>165</v>
      </c>
      <c r="AL21" s="73" t="s">
        <v>165</v>
      </c>
      <c r="AM21" s="70" t="s">
        <v>174</v>
      </c>
      <c r="AN21" s="70" t="s">
        <v>174</v>
      </c>
      <c r="AO21" s="70" t="s">
        <v>165</v>
      </c>
      <c r="AP21" s="70" t="s">
        <v>165</v>
      </c>
      <c r="AQ21" s="70" t="s">
        <v>165</v>
      </c>
      <c r="AR21" s="70" t="s">
        <v>169</v>
      </c>
      <c r="AS21" s="70" t="s">
        <v>165</v>
      </c>
      <c r="AT21" s="70" t="s">
        <v>165</v>
      </c>
      <c r="AU21" s="70" t="s">
        <v>165</v>
      </c>
      <c r="AV21" s="70" t="s">
        <v>165</v>
      </c>
      <c r="AW21" s="70" t="s">
        <v>165</v>
      </c>
      <c r="AX21" s="70" t="s">
        <v>174</v>
      </c>
      <c r="AY21" s="70" t="s">
        <v>173</v>
      </c>
      <c r="AZ21" s="70" t="s">
        <v>174</v>
      </c>
      <c r="BA21" s="70" t="s">
        <v>165</v>
      </c>
      <c r="BB21" s="70" t="s">
        <v>165</v>
      </c>
      <c r="BC21" s="70" t="s">
        <v>165</v>
      </c>
      <c r="BD21" s="85"/>
      <c r="BE21" s="70" t="s">
        <v>165</v>
      </c>
      <c r="BF21" s="70" t="s">
        <v>165</v>
      </c>
      <c r="BG21" s="70" t="s">
        <v>165</v>
      </c>
      <c r="BH21" s="70" t="s">
        <v>165</v>
      </c>
      <c r="BI21" s="70" t="s">
        <v>165</v>
      </c>
      <c r="BJ21" s="70" t="s">
        <v>165</v>
      </c>
      <c r="BK21" s="70" t="s">
        <v>165</v>
      </c>
      <c r="BL21" s="70" t="s">
        <v>165</v>
      </c>
      <c r="BM21" s="70" t="s">
        <v>165</v>
      </c>
      <c r="BN21" s="70" t="s">
        <v>165</v>
      </c>
      <c r="BO21" s="70" t="s">
        <v>165</v>
      </c>
      <c r="BP21" s="70" t="s">
        <v>165</v>
      </c>
      <c r="BQ21" s="70" t="s">
        <v>165</v>
      </c>
      <c r="BR21" s="70" t="s">
        <v>165</v>
      </c>
      <c r="BS21" s="70" t="s">
        <v>165</v>
      </c>
      <c r="BT21" s="70" t="s">
        <v>165</v>
      </c>
      <c r="BU21" s="70" t="s">
        <v>165</v>
      </c>
      <c r="BV21" s="70" t="s">
        <v>173</v>
      </c>
      <c r="BW21" s="70" t="s">
        <v>173</v>
      </c>
      <c r="BX21" s="70" t="s">
        <v>165</v>
      </c>
      <c r="BY21" s="70" t="s">
        <v>165</v>
      </c>
      <c r="BZ21" s="70" t="s">
        <v>174</v>
      </c>
      <c r="CA21" s="70" t="s">
        <v>165</v>
      </c>
      <c r="CB21" s="70" t="s">
        <v>165</v>
      </c>
      <c r="CC21" s="70" t="s">
        <v>173</v>
      </c>
      <c r="CD21" s="70" t="s">
        <v>165</v>
      </c>
    </row>
    <row r="22" spans="1:82" ht="15">
      <c r="A22" s="67" t="s">
        <v>140</v>
      </c>
      <c r="B22" s="68" t="s">
        <v>163</v>
      </c>
      <c r="C22" s="69" t="s">
        <v>174</v>
      </c>
      <c r="D22" s="70" t="s">
        <v>172</v>
      </c>
      <c r="E22" s="70" t="s">
        <v>174</v>
      </c>
      <c r="F22" s="70" t="s">
        <v>174</v>
      </c>
      <c r="G22" s="70" t="s">
        <v>173</v>
      </c>
      <c r="H22" s="70" t="s">
        <v>174</v>
      </c>
      <c r="I22" s="70" t="s">
        <v>182</v>
      </c>
      <c r="J22" s="70" t="s">
        <v>172</v>
      </c>
      <c r="K22" s="70" t="s">
        <v>174</v>
      </c>
      <c r="L22" s="70" t="s">
        <v>174</v>
      </c>
      <c r="M22" s="70" t="s">
        <v>182</v>
      </c>
      <c r="N22" s="68" t="s">
        <v>174</v>
      </c>
      <c r="O22" s="70" t="s">
        <v>174</v>
      </c>
      <c r="P22" s="70" t="s">
        <v>174</v>
      </c>
      <c r="Q22" s="70" t="s">
        <v>174</v>
      </c>
      <c r="R22" s="69" t="s">
        <v>174</v>
      </c>
      <c r="S22" s="70" t="s">
        <v>173</v>
      </c>
      <c r="T22" s="70" t="s">
        <v>174</v>
      </c>
      <c r="U22" s="70" t="s">
        <v>174</v>
      </c>
      <c r="V22" s="70" t="s">
        <v>173</v>
      </c>
      <c r="W22" s="70" t="s">
        <v>173</v>
      </c>
      <c r="X22" s="70" t="s">
        <v>174</v>
      </c>
      <c r="Y22" s="70" t="s">
        <v>174</v>
      </c>
      <c r="Z22" s="70" t="s">
        <v>174</v>
      </c>
      <c r="AA22" s="70" t="s">
        <v>173</v>
      </c>
      <c r="AB22" s="70" t="s">
        <v>174</v>
      </c>
      <c r="AC22" s="70" t="s">
        <v>174</v>
      </c>
      <c r="AD22" s="71" t="s">
        <v>174</v>
      </c>
      <c r="AE22" s="72" t="s">
        <v>173</v>
      </c>
      <c r="AF22" s="73" t="s">
        <v>173</v>
      </c>
      <c r="AG22" s="70" t="s">
        <v>174</v>
      </c>
      <c r="AH22" s="74" t="s">
        <v>174</v>
      </c>
      <c r="AI22" s="70" t="s">
        <v>173</v>
      </c>
      <c r="AJ22" s="75" t="s">
        <v>174</v>
      </c>
      <c r="AK22" s="72" t="s">
        <v>174</v>
      </c>
      <c r="AL22" s="73" t="s">
        <v>174</v>
      </c>
      <c r="AM22" s="70" t="s">
        <v>182</v>
      </c>
      <c r="AN22" s="70" t="s">
        <v>182</v>
      </c>
      <c r="AO22" s="70" t="s">
        <v>174</v>
      </c>
      <c r="AP22" s="70" t="s">
        <v>173</v>
      </c>
      <c r="AQ22" s="70" t="s">
        <v>173</v>
      </c>
      <c r="AR22" s="70" t="s">
        <v>173</v>
      </c>
      <c r="AS22" s="70" t="s">
        <v>173</v>
      </c>
      <c r="AT22" s="70" t="s">
        <v>174</v>
      </c>
      <c r="AU22" s="70" t="s">
        <v>173</v>
      </c>
      <c r="AV22" s="70" t="s">
        <v>173</v>
      </c>
      <c r="AW22" s="70" t="s">
        <v>173</v>
      </c>
      <c r="AX22" s="70" t="s">
        <v>173</v>
      </c>
      <c r="AY22" s="70" t="s">
        <v>182</v>
      </c>
      <c r="AZ22" s="70" t="s">
        <v>173</v>
      </c>
      <c r="BA22" s="70" t="s">
        <v>174</v>
      </c>
      <c r="BB22" s="70" t="s">
        <v>174</v>
      </c>
      <c r="BC22" s="70" t="s">
        <v>174</v>
      </c>
      <c r="BD22" s="85"/>
      <c r="BE22" s="70" t="s">
        <v>173</v>
      </c>
      <c r="BF22" s="70" t="s">
        <v>173</v>
      </c>
      <c r="BG22" s="70" t="s">
        <v>173</v>
      </c>
      <c r="BH22" s="70" t="s">
        <v>173</v>
      </c>
      <c r="BI22" s="70" t="s">
        <v>173</v>
      </c>
      <c r="BJ22" s="70" t="s">
        <v>173</v>
      </c>
      <c r="BK22" s="70" t="s">
        <v>173</v>
      </c>
      <c r="BL22" s="70" t="s">
        <v>173</v>
      </c>
      <c r="BM22" s="70" t="s">
        <v>173</v>
      </c>
      <c r="BN22" s="70" t="s">
        <v>173</v>
      </c>
      <c r="BO22" s="70" t="s">
        <v>173</v>
      </c>
      <c r="BP22" s="70" t="s">
        <v>173</v>
      </c>
      <c r="BQ22" s="70" t="s">
        <v>173</v>
      </c>
      <c r="BR22" s="70" t="s">
        <v>173</v>
      </c>
      <c r="BS22" s="70" t="s">
        <v>172</v>
      </c>
      <c r="BT22" s="70" t="s">
        <v>173</v>
      </c>
      <c r="BU22" s="70" t="s">
        <v>173</v>
      </c>
      <c r="BV22" s="70" t="s">
        <v>182</v>
      </c>
      <c r="BW22" s="70" t="s">
        <v>182</v>
      </c>
      <c r="BX22" s="70" t="s">
        <v>173</v>
      </c>
      <c r="BY22" s="70" t="s">
        <v>173</v>
      </c>
      <c r="BZ22" s="70" t="s">
        <v>173</v>
      </c>
      <c r="CA22" s="70" t="s">
        <v>173</v>
      </c>
      <c r="CB22" s="70" t="s">
        <v>172</v>
      </c>
      <c r="CC22" s="70" t="s">
        <v>182</v>
      </c>
      <c r="CD22" s="70" t="s">
        <v>173</v>
      </c>
    </row>
    <row r="23" spans="1:82" ht="15">
      <c r="A23" s="67" t="s">
        <v>62</v>
      </c>
      <c r="B23" s="68" t="s">
        <v>156</v>
      </c>
      <c r="C23" s="69" t="s">
        <v>156</v>
      </c>
      <c r="D23" s="70" t="s">
        <v>159</v>
      </c>
      <c r="E23" s="68" t="s">
        <v>157</v>
      </c>
      <c r="F23" s="70" t="s">
        <v>157</v>
      </c>
      <c r="G23" s="68" t="s">
        <v>159</v>
      </c>
      <c r="H23" s="68" t="s">
        <v>157</v>
      </c>
      <c r="I23" s="70" t="s">
        <v>163</v>
      </c>
      <c r="J23" s="70" t="s">
        <v>164</v>
      </c>
      <c r="K23" s="70" t="s">
        <v>157</v>
      </c>
      <c r="L23" s="70" t="s">
        <v>157</v>
      </c>
      <c r="M23" s="70" t="s">
        <v>163</v>
      </c>
      <c r="N23" s="68" t="s">
        <v>163</v>
      </c>
      <c r="O23" s="68" t="s">
        <v>157</v>
      </c>
      <c r="P23" s="70" t="s">
        <v>157</v>
      </c>
      <c r="Q23" s="68" t="s">
        <v>159</v>
      </c>
      <c r="R23" s="87" t="s">
        <v>157</v>
      </c>
      <c r="S23" s="68"/>
      <c r="T23" s="68" t="s">
        <v>157</v>
      </c>
      <c r="U23" s="68" t="s">
        <v>159</v>
      </c>
      <c r="V23" s="68" t="s">
        <v>159</v>
      </c>
      <c r="W23" s="68" t="s">
        <v>159</v>
      </c>
      <c r="X23" s="70" t="s">
        <v>157</v>
      </c>
      <c r="Y23" s="70" t="s">
        <v>157</v>
      </c>
      <c r="Z23" s="70" t="s">
        <v>157</v>
      </c>
      <c r="AA23" s="68" t="s">
        <v>159</v>
      </c>
      <c r="AB23" s="68" t="s">
        <v>157</v>
      </c>
      <c r="AC23" s="68" t="s">
        <v>157</v>
      </c>
      <c r="AD23" s="71" t="s">
        <v>157</v>
      </c>
      <c r="AE23" s="72" t="s">
        <v>159</v>
      </c>
      <c r="AF23" s="73" t="s">
        <v>155</v>
      </c>
      <c r="AG23" s="68" t="s">
        <v>157</v>
      </c>
      <c r="AH23" s="88" t="s">
        <v>157</v>
      </c>
      <c r="AI23" s="70" t="s">
        <v>155</v>
      </c>
      <c r="AJ23" s="75" t="s">
        <v>163</v>
      </c>
      <c r="AK23" s="89" t="s">
        <v>157</v>
      </c>
      <c r="AL23" s="83" t="s">
        <v>159</v>
      </c>
      <c r="AM23" s="70" t="s">
        <v>163</v>
      </c>
      <c r="AN23" s="70" t="s">
        <v>163</v>
      </c>
      <c r="AO23" s="68" t="s">
        <v>157</v>
      </c>
      <c r="AP23" s="70" t="s">
        <v>159</v>
      </c>
      <c r="AQ23" s="70" t="s">
        <v>159</v>
      </c>
      <c r="AR23" s="70" t="s">
        <v>159</v>
      </c>
      <c r="AS23" s="70" t="s">
        <v>159</v>
      </c>
      <c r="AT23" s="68" t="s">
        <v>157</v>
      </c>
      <c r="AU23" s="68" t="s">
        <v>159</v>
      </c>
      <c r="AV23" s="68" t="s">
        <v>159</v>
      </c>
      <c r="AW23" s="70" t="s">
        <v>155</v>
      </c>
      <c r="AX23" s="70" t="s">
        <v>159</v>
      </c>
      <c r="AY23" s="70" t="s">
        <v>163</v>
      </c>
      <c r="AZ23" s="70" t="s">
        <v>163</v>
      </c>
      <c r="BA23" s="70" t="s">
        <v>159</v>
      </c>
      <c r="BB23" s="70" t="s">
        <v>159</v>
      </c>
      <c r="BC23" s="68" t="s">
        <v>157</v>
      </c>
      <c r="BD23" s="85"/>
      <c r="BE23" s="68" t="s">
        <v>159</v>
      </c>
      <c r="BF23" s="68" t="s">
        <v>159</v>
      </c>
      <c r="BG23" s="68" t="s">
        <v>159</v>
      </c>
      <c r="BH23" s="70" t="s">
        <v>157</v>
      </c>
      <c r="BI23" s="68" t="s">
        <v>159</v>
      </c>
      <c r="BJ23" s="68" t="s">
        <v>159</v>
      </c>
      <c r="BK23" s="70" t="s">
        <v>159</v>
      </c>
      <c r="BL23" s="68" t="s">
        <v>159</v>
      </c>
      <c r="BM23" s="68" t="s">
        <v>157</v>
      </c>
      <c r="BN23" s="68" t="s">
        <v>157</v>
      </c>
      <c r="BO23" s="68" t="s">
        <v>159</v>
      </c>
      <c r="BP23" s="70" t="s">
        <v>159</v>
      </c>
      <c r="BQ23" s="68" t="s">
        <v>157</v>
      </c>
      <c r="BR23" s="70" t="s">
        <v>155</v>
      </c>
      <c r="BS23" s="70" t="s">
        <v>164</v>
      </c>
      <c r="BT23" s="68" t="s">
        <v>159</v>
      </c>
      <c r="BU23" s="68" t="s">
        <v>156</v>
      </c>
      <c r="BV23" s="70" t="s">
        <v>163</v>
      </c>
      <c r="BW23" s="70" t="s">
        <v>163</v>
      </c>
      <c r="BX23" s="68" t="s">
        <v>157</v>
      </c>
      <c r="BY23" s="68" t="s">
        <v>155</v>
      </c>
      <c r="BZ23" s="68" t="s">
        <v>159</v>
      </c>
      <c r="CA23" s="68" t="s">
        <v>159</v>
      </c>
      <c r="CB23" s="70" t="s">
        <v>164</v>
      </c>
      <c r="CC23" s="70" t="s">
        <v>163</v>
      </c>
      <c r="CD23" s="68" t="s">
        <v>157</v>
      </c>
    </row>
    <row r="24" spans="1:82" ht="15">
      <c r="A24" s="67" t="s">
        <v>63</v>
      </c>
      <c r="B24" s="68" t="s">
        <v>155</v>
      </c>
      <c r="C24" s="69" t="s">
        <v>157</v>
      </c>
      <c r="D24" s="70" t="s">
        <v>159</v>
      </c>
      <c r="E24" s="70" t="s">
        <v>159</v>
      </c>
      <c r="F24" s="70" t="s">
        <v>159</v>
      </c>
      <c r="G24" s="70" t="s">
        <v>159</v>
      </c>
      <c r="H24" s="70" t="s">
        <v>157</v>
      </c>
      <c r="I24" s="70" t="s">
        <v>162</v>
      </c>
      <c r="J24" s="70" t="s">
        <v>159</v>
      </c>
      <c r="K24" s="70" t="s">
        <v>157</v>
      </c>
      <c r="L24" s="70" t="s">
        <v>157</v>
      </c>
      <c r="M24" s="70" t="s">
        <v>162</v>
      </c>
      <c r="N24" s="68" t="s">
        <v>159</v>
      </c>
      <c r="O24" s="70" t="s">
        <v>157</v>
      </c>
      <c r="P24" s="70" t="s">
        <v>157</v>
      </c>
      <c r="Q24" s="70" t="s">
        <v>157</v>
      </c>
      <c r="R24" s="69" t="s">
        <v>157</v>
      </c>
      <c r="S24" s="70" t="s">
        <v>159</v>
      </c>
      <c r="T24" s="70" t="s">
        <v>183</v>
      </c>
      <c r="U24" s="70" t="s">
        <v>157</v>
      </c>
      <c r="V24" s="70" t="s">
        <v>159</v>
      </c>
      <c r="W24" s="70" t="s">
        <v>157</v>
      </c>
      <c r="X24" s="70" t="s">
        <v>157</v>
      </c>
      <c r="Y24" s="70" t="s">
        <v>159</v>
      </c>
      <c r="Z24" s="70" t="s">
        <v>157</v>
      </c>
      <c r="AA24" s="70" t="s">
        <v>159</v>
      </c>
      <c r="AB24" s="70" t="s">
        <v>157</v>
      </c>
      <c r="AC24" s="70" t="s">
        <v>158</v>
      </c>
      <c r="AD24" s="71" t="s">
        <v>159</v>
      </c>
      <c r="AE24" s="72" t="s">
        <v>159</v>
      </c>
      <c r="AF24" s="73" t="s">
        <v>157</v>
      </c>
      <c r="AG24" s="70" t="s">
        <v>157</v>
      </c>
      <c r="AH24" s="74" t="s">
        <v>157</v>
      </c>
      <c r="AI24" s="70" t="s">
        <v>159</v>
      </c>
      <c r="AJ24" s="75" t="s">
        <v>159</v>
      </c>
      <c r="AK24" s="72" t="s">
        <v>159</v>
      </c>
      <c r="AL24" s="73" t="s">
        <v>157</v>
      </c>
      <c r="AM24" s="70" t="s">
        <v>163</v>
      </c>
      <c r="AN24" s="70" t="s">
        <v>162</v>
      </c>
      <c r="AO24" s="70" t="s">
        <v>157</v>
      </c>
      <c r="AP24" s="70" t="s">
        <v>159</v>
      </c>
      <c r="AQ24" s="70" t="s">
        <v>159</v>
      </c>
      <c r="AR24" s="70" t="s">
        <v>159</v>
      </c>
      <c r="AS24" s="70" t="s">
        <v>159</v>
      </c>
      <c r="AT24" s="70" t="s">
        <v>157</v>
      </c>
      <c r="AU24" s="70" t="s">
        <v>159</v>
      </c>
      <c r="AV24" s="70" t="s">
        <v>157</v>
      </c>
      <c r="AW24" s="70" t="s">
        <v>159</v>
      </c>
      <c r="AX24" s="70" t="s">
        <v>159</v>
      </c>
      <c r="AY24" s="70" t="s">
        <v>163</v>
      </c>
      <c r="AZ24" s="70" t="s">
        <v>162</v>
      </c>
      <c r="BA24" s="70" t="s">
        <v>159</v>
      </c>
      <c r="BB24" s="70" t="s">
        <v>159</v>
      </c>
      <c r="BC24" s="70" t="s">
        <v>157</v>
      </c>
      <c r="BD24" s="85"/>
      <c r="BE24" s="70" t="s">
        <v>159</v>
      </c>
      <c r="BF24" s="70" t="s">
        <v>157</v>
      </c>
      <c r="BG24" s="70" t="s">
        <v>157</v>
      </c>
      <c r="BH24" s="70" t="s">
        <v>157</v>
      </c>
      <c r="BI24" s="70" t="s">
        <v>159</v>
      </c>
      <c r="BJ24" s="70" t="s">
        <v>159</v>
      </c>
      <c r="BK24" s="70" t="s">
        <v>159</v>
      </c>
      <c r="BL24" s="70" t="s">
        <v>159</v>
      </c>
      <c r="BM24" s="70" t="s">
        <v>157</v>
      </c>
      <c r="BN24" s="70" t="s">
        <v>157</v>
      </c>
      <c r="BO24" s="70" t="s">
        <v>157</v>
      </c>
      <c r="BP24" s="70" t="s">
        <v>157</v>
      </c>
      <c r="BQ24" s="70" t="s">
        <v>157</v>
      </c>
      <c r="BR24" s="70" t="s">
        <v>159</v>
      </c>
      <c r="BS24" s="70" t="s">
        <v>159</v>
      </c>
      <c r="BT24" s="70" t="s">
        <v>159</v>
      </c>
      <c r="BU24" s="70" t="s">
        <v>159</v>
      </c>
      <c r="BV24" s="70" t="s">
        <v>163</v>
      </c>
      <c r="BW24" s="70" t="s">
        <v>163</v>
      </c>
      <c r="BX24" s="70" t="s">
        <v>157</v>
      </c>
      <c r="BY24" s="70" t="s">
        <v>159</v>
      </c>
      <c r="BZ24" s="70" t="s">
        <v>157</v>
      </c>
      <c r="CA24" s="70" t="s">
        <v>159</v>
      </c>
      <c r="CB24" s="70" t="s">
        <v>159</v>
      </c>
      <c r="CC24" s="70" t="s">
        <v>163</v>
      </c>
      <c r="CD24" s="70" t="s">
        <v>158</v>
      </c>
    </row>
    <row r="25" spans="1:82" ht="15">
      <c r="A25" s="67" t="s">
        <v>64</v>
      </c>
      <c r="B25" s="68" t="s">
        <v>156</v>
      </c>
      <c r="C25" s="69" t="s">
        <v>157</v>
      </c>
      <c r="D25" s="70" t="s">
        <v>164</v>
      </c>
      <c r="E25" s="68" t="s">
        <v>159</v>
      </c>
      <c r="F25" s="68" t="s">
        <v>159</v>
      </c>
      <c r="G25" s="68" t="s">
        <v>159</v>
      </c>
      <c r="H25" s="70" t="s">
        <v>157</v>
      </c>
      <c r="I25" s="70" t="s">
        <v>163</v>
      </c>
      <c r="J25" s="70" t="s">
        <v>164</v>
      </c>
      <c r="K25" s="68" t="s">
        <v>159</v>
      </c>
      <c r="L25" s="68" t="s">
        <v>159</v>
      </c>
      <c r="M25" s="70" t="s">
        <v>163</v>
      </c>
      <c r="N25" s="68" t="s">
        <v>163</v>
      </c>
      <c r="O25" s="68" t="s">
        <v>159</v>
      </c>
      <c r="P25" s="68" t="s">
        <v>159</v>
      </c>
      <c r="Q25" s="68" t="s">
        <v>159</v>
      </c>
      <c r="R25" s="87" t="s">
        <v>159</v>
      </c>
      <c r="S25" s="68" t="s">
        <v>159</v>
      </c>
      <c r="T25" s="68" t="s">
        <v>159</v>
      </c>
      <c r="U25" s="68"/>
      <c r="V25" s="68" t="s">
        <v>159</v>
      </c>
      <c r="W25" s="68" t="s">
        <v>159</v>
      </c>
      <c r="X25" s="70" t="s">
        <v>155</v>
      </c>
      <c r="Y25" s="68" t="s">
        <v>159</v>
      </c>
      <c r="Z25" s="68" t="s">
        <v>159</v>
      </c>
      <c r="AA25" s="68" t="s">
        <v>159</v>
      </c>
      <c r="AB25" s="68" t="s">
        <v>159</v>
      </c>
      <c r="AC25" s="68" t="s">
        <v>159</v>
      </c>
      <c r="AD25" s="75" t="s">
        <v>159</v>
      </c>
      <c r="AE25" s="72" t="s">
        <v>159</v>
      </c>
      <c r="AF25" s="83" t="s">
        <v>159</v>
      </c>
      <c r="AG25" s="68" t="s">
        <v>159</v>
      </c>
      <c r="AH25" s="88" t="s">
        <v>159</v>
      </c>
      <c r="AI25" s="70" t="s">
        <v>159</v>
      </c>
      <c r="AJ25" s="75" t="s">
        <v>159</v>
      </c>
      <c r="AK25" s="89" t="s">
        <v>159</v>
      </c>
      <c r="AL25" s="83" t="s">
        <v>159</v>
      </c>
      <c r="AM25" s="70" t="s">
        <v>163</v>
      </c>
      <c r="AN25" s="70" t="s">
        <v>163</v>
      </c>
      <c r="AO25" s="68" t="s">
        <v>159</v>
      </c>
      <c r="AP25" s="70" t="s">
        <v>159</v>
      </c>
      <c r="AQ25" s="70" t="s">
        <v>159</v>
      </c>
      <c r="AR25" s="70" t="s">
        <v>159</v>
      </c>
      <c r="AS25" s="70" t="s">
        <v>159</v>
      </c>
      <c r="AT25" s="68" t="s">
        <v>159</v>
      </c>
      <c r="AU25" s="68" t="s">
        <v>159</v>
      </c>
      <c r="AV25" s="68" t="s">
        <v>159</v>
      </c>
      <c r="AW25" s="70" t="s">
        <v>156</v>
      </c>
      <c r="AX25" s="68" t="s">
        <v>159</v>
      </c>
      <c r="AY25" s="70" t="s">
        <v>163</v>
      </c>
      <c r="AZ25" s="70" t="s">
        <v>163</v>
      </c>
      <c r="BA25" s="68" t="s">
        <v>159</v>
      </c>
      <c r="BB25" s="68" t="s">
        <v>159</v>
      </c>
      <c r="BC25" s="70" t="s">
        <v>159</v>
      </c>
      <c r="BD25" s="85"/>
      <c r="BE25" s="68" t="s">
        <v>159</v>
      </c>
      <c r="BF25" s="68" t="s">
        <v>159</v>
      </c>
      <c r="BG25" s="68" t="s">
        <v>159</v>
      </c>
      <c r="BH25" s="68" t="s">
        <v>159</v>
      </c>
      <c r="BI25" s="68" t="s">
        <v>159</v>
      </c>
      <c r="BJ25" s="68" t="s">
        <v>159</v>
      </c>
      <c r="BK25" s="70" t="s">
        <v>159</v>
      </c>
      <c r="BL25" s="68" t="s">
        <v>159</v>
      </c>
      <c r="BM25" s="68" t="s">
        <v>159</v>
      </c>
      <c r="BN25" s="68" t="s">
        <v>159</v>
      </c>
      <c r="BO25" s="68" t="s">
        <v>159</v>
      </c>
      <c r="BP25" s="70" t="s">
        <v>159</v>
      </c>
      <c r="BQ25" s="68" t="s">
        <v>159</v>
      </c>
      <c r="BR25" s="70" t="s">
        <v>159</v>
      </c>
      <c r="BS25" s="70" t="s">
        <v>164</v>
      </c>
      <c r="BT25" s="68" t="s">
        <v>159</v>
      </c>
      <c r="BU25" s="68" t="s">
        <v>159</v>
      </c>
      <c r="BV25" s="70" t="s">
        <v>163</v>
      </c>
      <c r="BW25" s="70" t="s">
        <v>163</v>
      </c>
      <c r="BX25" s="68" t="s">
        <v>159</v>
      </c>
      <c r="BY25" s="68" t="s">
        <v>159</v>
      </c>
      <c r="BZ25" s="68" t="s">
        <v>159</v>
      </c>
      <c r="CA25" s="68" t="s">
        <v>159</v>
      </c>
      <c r="CB25" s="70" t="s">
        <v>164</v>
      </c>
      <c r="CC25" s="70" t="s">
        <v>163</v>
      </c>
      <c r="CD25" s="68" t="s">
        <v>159</v>
      </c>
    </row>
    <row r="26" spans="1:82" ht="15">
      <c r="A26" s="67" t="s">
        <v>65</v>
      </c>
      <c r="B26" s="68" t="s">
        <v>155</v>
      </c>
      <c r="C26" s="69" t="s">
        <v>156</v>
      </c>
      <c r="D26" s="70" t="s">
        <v>164</v>
      </c>
      <c r="E26" s="70" t="s">
        <v>157</v>
      </c>
      <c r="F26" s="70" t="s">
        <v>157</v>
      </c>
      <c r="G26" s="68" t="s">
        <v>159</v>
      </c>
      <c r="H26" s="70" t="s">
        <v>157</v>
      </c>
      <c r="I26" s="70" t="s">
        <v>163</v>
      </c>
      <c r="J26" s="70" t="s">
        <v>155</v>
      </c>
      <c r="K26" s="70" t="s">
        <v>157</v>
      </c>
      <c r="L26" s="70" t="s">
        <v>157</v>
      </c>
      <c r="M26" s="70" t="s">
        <v>163</v>
      </c>
      <c r="N26" s="68" t="s">
        <v>163</v>
      </c>
      <c r="O26" s="70" t="s">
        <v>157</v>
      </c>
      <c r="P26" s="70" t="s">
        <v>157</v>
      </c>
      <c r="Q26" s="68" t="s">
        <v>159</v>
      </c>
      <c r="R26" s="69" t="s">
        <v>157</v>
      </c>
      <c r="S26" s="68" t="s">
        <v>159</v>
      </c>
      <c r="T26" s="70" t="s">
        <v>157</v>
      </c>
      <c r="U26" s="68" t="s">
        <v>159</v>
      </c>
      <c r="V26" s="68"/>
      <c r="W26" s="68" t="s">
        <v>159</v>
      </c>
      <c r="X26" s="70" t="s">
        <v>157</v>
      </c>
      <c r="Y26" s="70" t="s">
        <v>157</v>
      </c>
      <c r="Z26" s="70" t="s">
        <v>157</v>
      </c>
      <c r="AA26" s="68" t="s">
        <v>159</v>
      </c>
      <c r="AB26" s="70" t="s">
        <v>157</v>
      </c>
      <c r="AC26" s="70" t="s">
        <v>157</v>
      </c>
      <c r="AD26" s="71" t="s">
        <v>157</v>
      </c>
      <c r="AE26" s="72" t="s">
        <v>179</v>
      </c>
      <c r="AF26" s="73" t="s">
        <v>162</v>
      </c>
      <c r="AG26" s="70" t="s">
        <v>157</v>
      </c>
      <c r="AH26" s="74" t="s">
        <v>157</v>
      </c>
      <c r="AI26" s="70" t="s">
        <v>159</v>
      </c>
      <c r="AJ26" s="75" t="s">
        <v>163</v>
      </c>
      <c r="AK26" s="72" t="s">
        <v>157</v>
      </c>
      <c r="AL26" s="83" t="s">
        <v>159</v>
      </c>
      <c r="AM26" s="70" t="s">
        <v>163</v>
      </c>
      <c r="AN26" s="70" t="s">
        <v>163</v>
      </c>
      <c r="AO26" s="70" t="s">
        <v>157</v>
      </c>
      <c r="AP26" s="70" t="s">
        <v>159</v>
      </c>
      <c r="AQ26" s="70" t="s">
        <v>159</v>
      </c>
      <c r="AR26" s="70" t="s">
        <v>159</v>
      </c>
      <c r="AS26" s="70" t="s">
        <v>159</v>
      </c>
      <c r="AT26" s="70" t="s">
        <v>157</v>
      </c>
      <c r="AU26" s="68" t="s">
        <v>159</v>
      </c>
      <c r="AV26" s="68" t="s">
        <v>159</v>
      </c>
      <c r="AW26" s="70" t="s">
        <v>159</v>
      </c>
      <c r="AX26" s="70" t="s">
        <v>157</v>
      </c>
      <c r="AY26" s="70" t="s">
        <v>163</v>
      </c>
      <c r="AZ26" s="70" t="s">
        <v>163</v>
      </c>
      <c r="BA26" s="70" t="s">
        <v>157</v>
      </c>
      <c r="BB26" s="70" t="s">
        <v>157</v>
      </c>
      <c r="BC26" s="70" t="s">
        <v>159</v>
      </c>
      <c r="BD26" s="85"/>
      <c r="BE26" s="68" t="s">
        <v>159</v>
      </c>
      <c r="BF26" s="68" t="s">
        <v>159</v>
      </c>
      <c r="BG26" s="68" t="s">
        <v>159</v>
      </c>
      <c r="BH26" s="70" t="s">
        <v>157</v>
      </c>
      <c r="BI26" s="68" t="s">
        <v>159</v>
      </c>
      <c r="BJ26" s="68" t="s">
        <v>159</v>
      </c>
      <c r="BK26" s="70" t="s">
        <v>159</v>
      </c>
      <c r="BL26" s="68" t="s">
        <v>159</v>
      </c>
      <c r="BM26" s="68" t="s">
        <v>157</v>
      </c>
      <c r="BN26" s="68" t="s">
        <v>157</v>
      </c>
      <c r="BO26" s="68" t="s">
        <v>159</v>
      </c>
      <c r="BP26" s="70" t="s">
        <v>159</v>
      </c>
      <c r="BQ26" s="68" t="s">
        <v>157</v>
      </c>
      <c r="BR26" s="70" t="s">
        <v>159</v>
      </c>
      <c r="BS26" s="70" t="s">
        <v>155</v>
      </c>
      <c r="BT26" s="68" t="s">
        <v>159</v>
      </c>
      <c r="BU26" s="68" t="s">
        <v>159</v>
      </c>
      <c r="BV26" s="70" t="s">
        <v>163</v>
      </c>
      <c r="BW26" s="70" t="s">
        <v>163</v>
      </c>
      <c r="BX26" s="70" t="s">
        <v>157</v>
      </c>
      <c r="BY26" s="68" t="s">
        <v>159</v>
      </c>
      <c r="BZ26" s="68" t="s">
        <v>159</v>
      </c>
      <c r="CA26" s="68" t="s">
        <v>159</v>
      </c>
      <c r="CB26" s="70" t="s">
        <v>184</v>
      </c>
      <c r="CC26" s="70" t="s">
        <v>163</v>
      </c>
      <c r="CD26" s="70" t="s">
        <v>157</v>
      </c>
    </row>
    <row r="27" spans="1:82" ht="15">
      <c r="A27" s="67" t="s">
        <v>66</v>
      </c>
      <c r="B27" s="68" t="s">
        <v>155</v>
      </c>
      <c r="C27" s="69" t="s">
        <v>157</v>
      </c>
      <c r="D27" s="70" t="s">
        <v>164</v>
      </c>
      <c r="E27" s="70" t="s">
        <v>157</v>
      </c>
      <c r="F27" s="70" t="s">
        <v>157</v>
      </c>
      <c r="G27" s="68" t="s">
        <v>159</v>
      </c>
      <c r="H27" s="70" t="s">
        <v>157</v>
      </c>
      <c r="I27" s="70" t="s">
        <v>163</v>
      </c>
      <c r="J27" s="70" t="s">
        <v>164</v>
      </c>
      <c r="K27" s="70" t="s">
        <v>157</v>
      </c>
      <c r="L27" s="70" t="s">
        <v>157</v>
      </c>
      <c r="M27" s="70" t="s">
        <v>163</v>
      </c>
      <c r="N27" s="68" t="s">
        <v>163</v>
      </c>
      <c r="O27" s="70" t="s">
        <v>157</v>
      </c>
      <c r="P27" s="70" t="s">
        <v>157</v>
      </c>
      <c r="Q27" s="68" t="s">
        <v>159</v>
      </c>
      <c r="R27" s="69" t="s">
        <v>157</v>
      </c>
      <c r="S27" s="68" t="s">
        <v>159</v>
      </c>
      <c r="T27" s="70" t="s">
        <v>157</v>
      </c>
      <c r="U27" s="68" t="s">
        <v>159</v>
      </c>
      <c r="V27" s="68" t="s">
        <v>159</v>
      </c>
      <c r="W27" s="68"/>
      <c r="X27" s="70" t="s">
        <v>155</v>
      </c>
      <c r="Y27" s="70" t="s">
        <v>157</v>
      </c>
      <c r="Z27" s="70" t="s">
        <v>157</v>
      </c>
      <c r="AA27" s="68" t="s">
        <v>159</v>
      </c>
      <c r="AB27" s="70" t="s">
        <v>157</v>
      </c>
      <c r="AC27" s="70" t="s">
        <v>157</v>
      </c>
      <c r="AD27" s="71" t="s">
        <v>157</v>
      </c>
      <c r="AE27" s="72" t="s">
        <v>159</v>
      </c>
      <c r="AF27" s="73" t="s">
        <v>163</v>
      </c>
      <c r="AG27" s="70" t="s">
        <v>157</v>
      </c>
      <c r="AH27" s="74" t="s">
        <v>157</v>
      </c>
      <c r="AI27" s="70" t="s">
        <v>159</v>
      </c>
      <c r="AJ27" s="75" t="s">
        <v>163</v>
      </c>
      <c r="AK27" s="72" t="s">
        <v>157</v>
      </c>
      <c r="AL27" s="83" t="s">
        <v>159</v>
      </c>
      <c r="AM27" s="70" t="s">
        <v>163</v>
      </c>
      <c r="AN27" s="70" t="s">
        <v>163</v>
      </c>
      <c r="AO27" s="70" t="s">
        <v>157</v>
      </c>
      <c r="AP27" s="70" t="s">
        <v>159</v>
      </c>
      <c r="AQ27" s="70" t="s">
        <v>159</v>
      </c>
      <c r="AR27" s="70" t="s">
        <v>159</v>
      </c>
      <c r="AS27" s="70" t="s">
        <v>159</v>
      </c>
      <c r="AT27" s="70" t="s">
        <v>157</v>
      </c>
      <c r="AU27" s="68" t="s">
        <v>159</v>
      </c>
      <c r="AV27" s="68" t="s">
        <v>159</v>
      </c>
      <c r="AW27" s="70" t="s">
        <v>159</v>
      </c>
      <c r="AX27" s="70" t="s">
        <v>157</v>
      </c>
      <c r="AY27" s="70" t="s">
        <v>163</v>
      </c>
      <c r="AZ27" s="70" t="s">
        <v>163</v>
      </c>
      <c r="BA27" s="70" t="s">
        <v>157</v>
      </c>
      <c r="BB27" s="70" t="s">
        <v>157</v>
      </c>
      <c r="BC27" s="70" t="s">
        <v>159</v>
      </c>
      <c r="BD27" s="85"/>
      <c r="BE27" s="68" t="s">
        <v>159</v>
      </c>
      <c r="BF27" s="68" t="s">
        <v>159</v>
      </c>
      <c r="BG27" s="68" t="s">
        <v>159</v>
      </c>
      <c r="BH27" s="70" t="s">
        <v>157</v>
      </c>
      <c r="BI27" s="68" t="s">
        <v>159</v>
      </c>
      <c r="BJ27" s="68" t="s">
        <v>159</v>
      </c>
      <c r="BK27" s="70" t="s">
        <v>159</v>
      </c>
      <c r="BL27" s="68" t="s">
        <v>159</v>
      </c>
      <c r="BM27" s="68" t="s">
        <v>157</v>
      </c>
      <c r="BN27" s="68" t="s">
        <v>157</v>
      </c>
      <c r="BO27" s="68" t="s">
        <v>159</v>
      </c>
      <c r="BP27" s="70" t="s">
        <v>159</v>
      </c>
      <c r="BQ27" s="68" t="s">
        <v>157</v>
      </c>
      <c r="BR27" s="70" t="s">
        <v>159</v>
      </c>
      <c r="BS27" s="70" t="s">
        <v>164</v>
      </c>
      <c r="BT27" s="68" t="s">
        <v>159</v>
      </c>
      <c r="BU27" s="68" t="s">
        <v>159</v>
      </c>
      <c r="BV27" s="70" t="s">
        <v>163</v>
      </c>
      <c r="BW27" s="70" t="s">
        <v>163</v>
      </c>
      <c r="BX27" s="70" t="s">
        <v>157</v>
      </c>
      <c r="BY27" s="68" t="s">
        <v>159</v>
      </c>
      <c r="BZ27" s="68"/>
      <c r="CA27" s="68" t="s">
        <v>159</v>
      </c>
      <c r="CB27" s="70" t="s">
        <v>164</v>
      </c>
      <c r="CC27" s="70" t="s">
        <v>163</v>
      </c>
      <c r="CD27" s="70" t="s">
        <v>157</v>
      </c>
    </row>
    <row r="28" spans="1:82" ht="15">
      <c r="A28" s="67" t="s">
        <v>67</v>
      </c>
      <c r="B28" s="68" t="s">
        <v>155</v>
      </c>
      <c r="C28" s="69" t="s">
        <v>156</v>
      </c>
      <c r="D28" s="70" t="s">
        <v>164</v>
      </c>
      <c r="E28" s="70" t="s">
        <v>157</v>
      </c>
      <c r="F28" s="70" t="s">
        <v>157</v>
      </c>
      <c r="G28" s="70" t="s">
        <v>159</v>
      </c>
      <c r="H28" s="70" t="s">
        <v>161</v>
      </c>
      <c r="I28" s="70" t="s">
        <v>163</v>
      </c>
      <c r="J28" s="70" t="s">
        <v>164</v>
      </c>
      <c r="K28" s="70" t="s">
        <v>157</v>
      </c>
      <c r="L28" s="70" t="s">
        <v>157</v>
      </c>
      <c r="M28" s="70" t="s">
        <v>157</v>
      </c>
      <c r="N28" s="70" t="s">
        <v>157</v>
      </c>
      <c r="O28" s="70" t="s">
        <v>157</v>
      </c>
      <c r="P28" s="70" t="s">
        <v>157</v>
      </c>
      <c r="Q28" s="70" t="s">
        <v>157</v>
      </c>
      <c r="R28" s="69" t="s">
        <v>157</v>
      </c>
      <c r="S28" s="70" t="s">
        <v>157</v>
      </c>
      <c r="T28" s="70" t="s">
        <v>157</v>
      </c>
      <c r="U28" s="70" t="s">
        <v>157</v>
      </c>
      <c r="V28" s="70" t="s">
        <v>157</v>
      </c>
      <c r="W28" s="70" t="s">
        <v>157</v>
      </c>
      <c r="X28" s="70"/>
      <c r="Y28" s="70" t="s">
        <v>157</v>
      </c>
      <c r="Z28" s="70" t="s">
        <v>157</v>
      </c>
      <c r="AA28" s="70" t="s">
        <v>157</v>
      </c>
      <c r="AB28" s="70" t="s">
        <v>157</v>
      </c>
      <c r="AC28" s="70" t="s">
        <v>157</v>
      </c>
      <c r="AD28" s="71" t="s">
        <v>157</v>
      </c>
      <c r="AE28" s="72" t="s">
        <v>157</v>
      </c>
      <c r="AF28" s="73" t="s">
        <v>157</v>
      </c>
      <c r="AG28" s="70" t="s">
        <v>157</v>
      </c>
      <c r="AH28" s="74" t="s">
        <v>157</v>
      </c>
      <c r="AI28" s="70" t="s">
        <v>157</v>
      </c>
      <c r="AJ28" s="71" t="s">
        <v>157</v>
      </c>
      <c r="AK28" s="72" t="s">
        <v>157</v>
      </c>
      <c r="AL28" s="73" t="s">
        <v>157</v>
      </c>
      <c r="AM28" s="70" t="s">
        <v>163</v>
      </c>
      <c r="AN28" s="70" t="s">
        <v>163</v>
      </c>
      <c r="AO28" s="70" t="s">
        <v>157</v>
      </c>
      <c r="AP28" s="70" t="s">
        <v>159</v>
      </c>
      <c r="AQ28" s="70" t="s">
        <v>159</v>
      </c>
      <c r="AR28" s="70" t="s">
        <v>159</v>
      </c>
      <c r="AS28" s="70" t="s">
        <v>159</v>
      </c>
      <c r="AT28" s="70" t="s">
        <v>157</v>
      </c>
      <c r="AU28" s="70" t="s">
        <v>159</v>
      </c>
      <c r="AV28" s="70" t="s">
        <v>159</v>
      </c>
      <c r="AW28" s="70" t="s">
        <v>159</v>
      </c>
      <c r="AX28" s="70" t="s">
        <v>159</v>
      </c>
      <c r="AY28" s="70" t="s">
        <v>163</v>
      </c>
      <c r="AZ28" s="70" t="s">
        <v>162</v>
      </c>
      <c r="BA28" s="70" t="s">
        <v>159</v>
      </c>
      <c r="BB28" s="70" t="s">
        <v>159</v>
      </c>
      <c r="BC28" s="70" t="s">
        <v>159</v>
      </c>
      <c r="BD28" s="85"/>
      <c r="BE28" s="70" t="s">
        <v>155</v>
      </c>
      <c r="BF28" s="68" t="s">
        <v>159</v>
      </c>
      <c r="BG28" s="68" t="s">
        <v>159</v>
      </c>
      <c r="BH28" s="70" t="s">
        <v>157</v>
      </c>
      <c r="BI28" s="68" t="s">
        <v>159</v>
      </c>
      <c r="BJ28" s="68" t="s">
        <v>159</v>
      </c>
      <c r="BK28" s="70" t="s">
        <v>159</v>
      </c>
      <c r="BL28" s="68" t="s">
        <v>159</v>
      </c>
      <c r="BM28" s="68" t="s">
        <v>157</v>
      </c>
      <c r="BN28" s="68" t="s">
        <v>157</v>
      </c>
      <c r="BO28" s="68" t="s">
        <v>159</v>
      </c>
      <c r="BP28" s="70" t="s">
        <v>159</v>
      </c>
      <c r="BQ28" s="68" t="s">
        <v>157</v>
      </c>
      <c r="BR28" s="70" t="s">
        <v>159</v>
      </c>
      <c r="BS28" s="70" t="s">
        <v>164</v>
      </c>
      <c r="BT28" s="70" t="s">
        <v>155</v>
      </c>
      <c r="BU28" s="70" t="s">
        <v>157</v>
      </c>
      <c r="BV28" s="70" t="s">
        <v>163</v>
      </c>
      <c r="BW28" s="70" t="s">
        <v>163</v>
      </c>
      <c r="BX28" s="70" t="s">
        <v>155</v>
      </c>
      <c r="BY28" s="70" t="s">
        <v>157</v>
      </c>
      <c r="BZ28" s="70" t="s">
        <v>157</v>
      </c>
      <c r="CA28" s="70" t="s">
        <v>157</v>
      </c>
      <c r="CB28" s="70" t="s">
        <v>164</v>
      </c>
      <c r="CC28" s="70" t="s">
        <v>163</v>
      </c>
      <c r="CD28" s="70" t="s">
        <v>161</v>
      </c>
    </row>
    <row r="29" spans="1:82" ht="15">
      <c r="A29" s="67" t="s">
        <v>68</v>
      </c>
      <c r="B29" s="68" t="s">
        <v>155</v>
      </c>
      <c r="C29" s="69" t="s">
        <v>179</v>
      </c>
      <c r="D29" s="70" t="s">
        <v>164</v>
      </c>
      <c r="E29" s="70" t="s">
        <v>157</v>
      </c>
      <c r="F29" s="70" t="s">
        <v>157</v>
      </c>
      <c r="G29" s="70" t="s">
        <v>157</v>
      </c>
      <c r="H29" s="70" t="s">
        <v>157</v>
      </c>
      <c r="I29" s="70" t="s">
        <v>157</v>
      </c>
      <c r="J29" s="70" t="s">
        <v>157</v>
      </c>
      <c r="K29" s="70" t="s">
        <v>157</v>
      </c>
      <c r="L29" s="70" t="s">
        <v>157</v>
      </c>
      <c r="M29" s="70" t="s">
        <v>157</v>
      </c>
      <c r="N29" s="70" t="s">
        <v>157</v>
      </c>
      <c r="O29" s="70" t="s">
        <v>157</v>
      </c>
      <c r="P29" s="70" t="s">
        <v>157</v>
      </c>
      <c r="Q29" s="70" t="s">
        <v>159</v>
      </c>
      <c r="R29" s="69" t="s">
        <v>157</v>
      </c>
      <c r="S29" s="70" t="s">
        <v>159</v>
      </c>
      <c r="T29" s="70" t="s">
        <v>157</v>
      </c>
      <c r="U29" s="70" t="s">
        <v>159</v>
      </c>
      <c r="V29" s="68" t="s">
        <v>159</v>
      </c>
      <c r="W29" s="70" t="s">
        <v>159</v>
      </c>
      <c r="X29" s="70" t="s">
        <v>157</v>
      </c>
      <c r="Y29" s="68"/>
      <c r="Z29" s="70" t="s">
        <v>157</v>
      </c>
      <c r="AA29" s="70" t="s">
        <v>157</v>
      </c>
      <c r="AB29" s="70" t="s">
        <v>157</v>
      </c>
      <c r="AC29" s="70" t="s">
        <v>157</v>
      </c>
      <c r="AD29" s="71" t="s">
        <v>157</v>
      </c>
      <c r="AE29" s="72" t="s">
        <v>157</v>
      </c>
      <c r="AF29" s="73" t="s">
        <v>157</v>
      </c>
      <c r="AG29" s="70" t="s">
        <v>157</v>
      </c>
      <c r="AH29" s="74" t="s">
        <v>157</v>
      </c>
      <c r="AI29" s="70" t="s">
        <v>157</v>
      </c>
      <c r="AJ29" s="71" t="s">
        <v>157</v>
      </c>
      <c r="AK29" s="72" t="s">
        <v>157</v>
      </c>
      <c r="AL29" s="73" t="s">
        <v>157</v>
      </c>
      <c r="AM29" s="70" t="s">
        <v>163</v>
      </c>
      <c r="AN29" s="70" t="s">
        <v>163</v>
      </c>
      <c r="AO29" s="70" t="s">
        <v>157</v>
      </c>
      <c r="AP29" s="70" t="s">
        <v>159</v>
      </c>
      <c r="AQ29" s="70" t="s">
        <v>159</v>
      </c>
      <c r="AR29" s="70" t="s">
        <v>159</v>
      </c>
      <c r="AS29" s="70" t="s">
        <v>159</v>
      </c>
      <c r="AT29" s="70" t="s">
        <v>157</v>
      </c>
      <c r="AU29" s="70" t="s">
        <v>159</v>
      </c>
      <c r="AV29" s="70" t="s">
        <v>159</v>
      </c>
      <c r="AW29" s="70" t="s">
        <v>159</v>
      </c>
      <c r="AX29" s="70" t="s">
        <v>159</v>
      </c>
      <c r="AY29" s="70" t="s">
        <v>163</v>
      </c>
      <c r="AZ29" s="70" t="s">
        <v>163</v>
      </c>
      <c r="BA29" s="70" t="s">
        <v>159</v>
      </c>
      <c r="BB29" s="70" t="s">
        <v>159</v>
      </c>
      <c r="BC29" s="70" t="s">
        <v>159</v>
      </c>
      <c r="BD29" s="85"/>
      <c r="BE29" s="68" t="s">
        <v>159</v>
      </c>
      <c r="BF29" s="68" t="s">
        <v>159</v>
      </c>
      <c r="BG29" s="68" t="s">
        <v>159</v>
      </c>
      <c r="BH29" s="68" t="s">
        <v>159</v>
      </c>
      <c r="BI29" s="68" t="s">
        <v>159</v>
      </c>
      <c r="BJ29" s="68" t="s">
        <v>159</v>
      </c>
      <c r="BK29" s="70" t="s">
        <v>159</v>
      </c>
      <c r="BL29" s="68" t="s">
        <v>159</v>
      </c>
      <c r="BM29" s="68" t="s">
        <v>159</v>
      </c>
      <c r="BN29" s="68" t="s">
        <v>159</v>
      </c>
      <c r="BO29" s="68" t="s">
        <v>159</v>
      </c>
      <c r="BP29" s="68" t="s">
        <v>159</v>
      </c>
      <c r="BQ29" s="68" t="s">
        <v>159</v>
      </c>
      <c r="BR29" s="68" t="s">
        <v>159</v>
      </c>
      <c r="BS29" s="70" t="s">
        <v>164</v>
      </c>
      <c r="BT29" s="70" t="s">
        <v>159</v>
      </c>
      <c r="BU29" s="70" t="s">
        <v>159</v>
      </c>
      <c r="BV29" s="70" t="s">
        <v>163</v>
      </c>
      <c r="BW29" s="70" t="s">
        <v>163</v>
      </c>
      <c r="BX29" s="70" t="s">
        <v>157</v>
      </c>
      <c r="BY29" s="70" t="s">
        <v>159</v>
      </c>
      <c r="BZ29" s="70" t="s">
        <v>159</v>
      </c>
      <c r="CA29" s="68" t="s">
        <v>159</v>
      </c>
      <c r="CB29" s="70" t="s">
        <v>164</v>
      </c>
      <c r="CC29" s="70" t="s">
        <v>163</v>
      </c>
      <c r="CD29" s="70" t="s">
        <v>157</v>
      </c>
    </row>
    <row r="30" spans="1:82" ht="15">
      <c r="A30" s="67" t="s">
        <v>69</v>
      </c>
      <c r="B30" s="68" t="s">
        <v>155</v>
      </c>
      <c r="C30" s="87" t="s">
        <v>161</v>
      </c>
      <c r="D30" s="70" t="s">
        <v>159</v>
      </c>
      <c r="E30" s="70" t="s">
        <v>157</v>
      </c>
      <c r="F30" s="70" t="s">
        <v>157</v>
      </c>
      <c r="G30" s="70" t="s">
        <v>157</v>
      </c>
      <c r="H30" s="68" t="s">
        <v>161</v>
      </c>
      <c r="I30" s="68" t="s">
        <v>162</v>
      </c>
      <c r="J30" s="70" t="s">
        <v>159</v>
      </c>
      <c r="K30" s="70" t="s">
        <v>155</v>
      </c>
      <c r="L30" s="70" t="s">
        <v>157</v>
      </c>
      <c r="M30" s="68" t="s">
        <v>162</v>
      </c>
      <c r="N30" s="68" t="s">
        <v>157</v>
      </c>
      <c r="O30" s="68" t="s">
        <v>161</v>
      </c>
      <c r="P30" s="70" t="s">
        <v>157</v>
      </c>
      <c r="Q30" s="70" t="s">
        <v>157</v>
      </c>
      <c r="R30" s="87"/>
      <c r="S30" s="70" t="s">
        <v>157</v>
      </c>
      <c r="T30" s="68" t="s">
        <v>161</v>
      </c>
      <c r="U30" s="70" t="s">
        <v>157</v>
      </c>
      <c r="V30" s="70" t="s">
        <v>157</v>
      </c>
      <c r="W30" s="70" t="s">
        <v>157</v>
      </c>
      <c r="X30" s="68" t="s">
        <v>161</v>
      </c>
      <c r="Y30" s="70" t="s">
        <v>157</v>
      </c>
      <c r="Z30" s="68"/>
      <c r="AA30" s="70" t="s">
        <v>157</v>
      </c>
      <c r="AB30" s="70" t="s">
        <v>157</v>
      </c>
      <c r="AC30" s="70" t="s">
        <v>157</v>
      </c>
      <c r="AD30" s="71" t="s">
        <v>157</v>
      </c>
      <c r="AE30" s="72" t="s">
        <v>157</v>
      </c>
      <c r="AF30" s="73" t="s">
        <v>157</v>
      </c>
      <c r="AG30" s="70" t="s">
        <v>157</v>
      </c>
      <c r="AH30" s="74" t="s">
        <v>157</v>
      </c>
      <c r="AI30" s="70" t="s">
        <v>157</v>
      </c>
      <c r="AJ30" s="75" t="s">
        <v>159</v>
      </c>
      <c r="AK30" s="72" t="s">
        <v>157</v>
      </c>
      <c r="AL30" s="73" t="s">
        <v>157</v>
      </c>
      <c r="AM30" s="70" t="s">
        <v>163</v>
      </c>
      <c r="AN30" s="70" t="s">
        <v>162</v>
      </c>
      <c r="AO30" s="70" t="s">
        <v>157</v>
      </c>
      <c r="AP30" s="70" t="s">
        <v>157</v>
      </c>
      <c r="AQ30" s="70" t="s">
        <v>157</v>
      </c>
      <c r="AR30" s="70" t="s">
        <v>157</v>
      </c>
      <c r="AS30" s="70" t="s">
        <v>157</v>
      </c>
      <c r="AT30" s="70" t="s">
        <v>157</v>
      </c>
      <c r="AU30" s="70" t="s">
        <v>157</v>
      </c>
      <c r="AV30" s="70" t="s">
        <v>157</v>
      </c>
      <c r="AW30" s="70" t="s">
        <v>157</v>
      </c>
      <c r="AX30" s="70" t="s">
        <v>157</v>
      </c>
      <c r="AY30" s="68" t="s">
        <v>162</v>
      </c>
      <c r="AZ30" s="70" t="s">
        <v>162</v>
      </c>
      <c r="BA30" s="70" t="s">
        <v>157</v>
      </c>
      <c r="BB30" s="70" t="s">
        <v>157</v>
      </c>
      <c r="BC30" s="68" t="s">
        <v>161</v>
      </c>
      <c r="BD30" s="85"/>
      <c r="BE30" s="70" t="s">
        <v>157</v>
      </c>
      <c r="BF30" s="68" t="s">
        <v>157</v>
      </c>
      <c r="BG30" s="68" t="s">
        <v>161</v>
      </c>
      <c r="BH30" s="70" t="s">
        <v>157</v>
      </c>
      <c r="BI30" s="70" t="s">
        <v>157</v>
      </c>
      <c r="BJ30" s="70" t="s">
        <v>157</v>
      </c>
      <c r="BK30" s="70" t="s">
        <v>157</v>
      </c>
      <c r="BL30" s="70" t="s">
        <v>157</v>
      </c>
      <c r="BM30" s="68" t="s">
        <v>161</v>
      </c>
      <c r="BN30" s="68" t="s">
        <v>161</v>
      </c>
      <c r="BO30" s="70" t="s">
        <v>157</v>
      </c>
      <c r="BP30" s="70" t="s">
        <v>157</v>
      </c>
      <c r="BQ30" s="68" t="s">
        <v>161</v>
      </c>
      <c r="BR30" s="70" t="s">
        <v>157</v>
      </c>
      <c r="BS30" s="70" t="s">
        <v>159</v>
      </c>
      <c r="BT30" s="70" t="s">
        <v>157</v>
      </c>
      <c r="BU30" s="70" t="s">
        <v>157</v>
      </c>
      <c r="BV30" s="70" t="s">
        <v>162</v>
      </c>
      <c r="BW30" s="70" t="s">
        <v>162</v>
      </c>
      <c r="BX30" s="68" t="s">
        <v>161</v>
      </c>
      <c r="BY30" s="70" t="s">
        <v>157</v>
      </c>
      <c r="BZ30" s="70" t="s">
        <v>157</v>
      </c>
      <c r="CA30" s="70" t="s">
        <v>157</v>
      </c>
      <c r="CB30" s="70" t="s">
        <v>159</v>
      </c>
      <c r="CC30" s="68" t="s">
        <v>162</v>
      </c>
      <c r="CD30" s="68" t="s">
        <v>161</v>
      </c>
    </row>
    <row r="31" spans="1:82" ht="15">
      <c r="A31" s="67" t="s">
        <v>70</v>
      </c>
      <c r="B31" s="68" t="s">
        <v>155</v>
      </c>
      <c r="C31" s="69" t="s">
        <v>157</v>
      </c>
      <c r="D31" s="70" t="s">
        <v>164</v>
      </c>
      <c r="E31" s="70" t="s">
        <v>157</v>
      </c>
      <c r="F31" s="70" t="s">
        <v>157</v>
      </c>
      <c r="G31" s="70" t="s">
        <v>157</v>
      </c>
      <c r="H31" s="70" t="s">
        <v>157</v>
      </c>
      <c r="I31" s="70" t="s">
        <v>157</v>
      </c>
      <c r="J31" s="70" t="s">
        <v>157</v>
      </c>
      <c r="K31" s="70" t="s">
        <v>157</v>
      </c>
      <c r="L31" s="70" t="s">
        <v>157</v>
      </c>
      <c r="M31" s="70" t="s">
        <v>157</v>
      </c>
      <c r="N31" s="70" t="s">
        <v>157</v>
      </c>
      <c r="O31" s="70" t="s">
        <v>157</v>
      </c>
      <c r="P31" s="70" t="s">
        <v>157</v>
      </c>
      <c r="Q31" s="70" t="s">
        <v>157</v>
      </c>
      <c r="R31" s="69" t="s">
        <v>157</v>
      </c>
      <c r="S31" s="70" t="s">
        <v>157</v>
      </c>
      <c r="T31" s="70" t="s">
        <v>157</v>
      </c>
      <c r="U31" s="70" t="s">
        <v>157</v>
      </c>
      <c r="V31" s="70" t="s">
        <v>157</v>
      </c>
      <c r="W31" s="70" t="s">
        <v>157</v>
      </c>
      <c r="X31" s="70" t="s">
        <v>157</v>
      </c>
      <c r="Y31" s="70" t="s">
        <v>157</v>
      </c>
      <c r="Z31" s="70" t="s">
        <v>157</v>
      </c>
      <c r="AA31" s="70"/>
      <c r="AB31" s="70" t="s">
        <v>157</v>
      </c>
      <c r="AC31" s="70" t="s">
        <v>157</v>
      </c>
      <c r="AD31" s="71" t="s">
        <v>157</v>
      </c>
      <c r="AE31" s="72" t="s">
        <v>157</v>
      </c>
      <c r="AF31" s="73" t="s">
        <v>157</v>
      </c>
      <c r="AG31" s="70" t="s">
        <v>157</v>
      </c>
      <c r="AH31" s="74" t="s">
        <v>157</v>
      </c>
      <c r="AI31" s="70" t="s">
        <v>157</v>
      </c>
      <c r="AJ31" s="71" t="s">
        <v>157</v>
      </c>
      <c r="AK31" s="72" t="s">
        <v>157</v>
      </c>
      <c r="AL31" s="73" t="s">
        <v>157</v>
      </c>
      <c r="AM31" s="70" t="s">
        <v>163</v>
      </c>
      <c r="AN31" s="70" t="s">
        <v>163</v>
      </c>
      <c r="AO31" s="70" t="s">
        <v>157</v>
      </c>
      <c r="AP31" s="70" t="s">
        <v>159</v>
      </c>
      <c r="AQ31" s="70" t="s">
        <v>159</v>
      </c>
      <c r="AR31" s="70" t="s">
        <v>155</v>
      </c>
      <c r="AS31" s="70" t="s">
        <v>159</v>
      </c>
      <c r="AT31" s="70" t="s">
        <v>157</v>
      </c>
      <c r="AU31" s="70" t="s">
        <v>159</v>
      </c>
      <c r="AV31" s="70" t="s">
        <v>159</v>
      </c>
      <c r="AW31" s="70" t="s">
        <v>159</v>
      </c>
      <c r="AX31" s="70" t="s">
        <v>159</v>
      </c>
      <c r="AY31" s="70" t="s">
        <v>163</v>
      </c>
      <c r="AZ31" s="70" t="s">
        <v>163</v>
      </c>
      <c r="BA31" s="70" t="s">
        <v>159</v>
      </c>
      <c r="BB31" s="70" t="s">
        <v>159</v>
      </c>
      <c r="BC31" s="70" t="s">
        <v>159</v>
      </c>
      <c r="BD31" s="85"/>
      <c r="BE31" s="68" t="s">
        <v>159</v>
      </c>
      <c r="BF31" s="68" t="s">
        <v>159</v>
      </c>
      <c r="BG31" s="68" t="s">
        <v>159</v>
      </c>
      <c r="BH31" s="70" t="s">
        <v>157</v>
      </c>
      <c r="BI31" s="68" t="s">
        <v>159</v>
      </c>
      <c r="BJ31" s="68" t="s">
        <v>159</v>
      </c>
      <c r="BK31" s="70" t="s">
        <v>159</v>
      </c>
      <c r="BL31" s="68" t="s">
        <v>159</v>
      </c>
      <c r="BM31" s="68" t="s">
        <v>157</v>
      </c>
      <c r="BN31" s="68" t="s">
        <v>157</v>
      </c>
      <c r="BO31" s="68" t="s">
        <v>159</v>
      </c>
      <c r="BP31" s="70" t="s">
        <v>159</v>
      </c>
      <c r="BQ31" s="68" t="s">
        <v>157</v>
      </c>
      <c r="BR31" s="70" t="s">
        <v>159</v>
      </c>
      <c r="BS31" s="70" t="s">
        <v>164</v>
      </c>
      <c r="BT31" s="68" t="s">
        <v>159</v>
      </c>
      <c r="BU31" s="68" t="s">
        <v>159</v>
      </c>
      <c r="BV31" s="70" t="s">
        <v>163</v>
      </c>
      <c r="BW31" s="70" t="s">
        <v>163</v>
      </c>
      <c r="BX31" s="70" t="s">
        <v>157</v>
      </c>
      <c r="BY31" s="68" t="s">
        <v>159</v>
      </c>
      <c r="BZ31" s="70" t="s">
        <v>157</v>
      </c>
      <c r="CA31" s="70" t="s">
        <v>157</v>
      </c>
      <c r="CB31" s="70" t="s">
        <v>164</v>
      </c>
      <c r="CC31" s="70" t="s">
        <v>163</v>
      </c>
      <c r="CD31" s="70" t="s">
        <v>157</v>
      </c>
    </row>
    <row r="32" spans="1:82" ht="15">
      <c r="A32" s="67" t="s">
        <v>154</v>
      </c>
      <c r="B32" s="68" t="s">
        <v>155</v>
      </c>
      <c r="C32" s="69" t="s">
        <v>157</v>
      </c>
      <c r="D32" s="70" t="s">
        <v>164</v>
      </c>
      <c r="E32" s="70" t="s">
        <v>157</v>
      </c>
      <c r="F32" s="70" t="s">
        <v>157</v>
      </c>
      <c r="G32" s="70" t="s">
        <v>157</v>
      </c>
      <c r="H32" s="70" t="s">
        <v>157</v>
      </c>
      <c r="I32" s="70" t="s">
        <v>157</v>
      </c>
      <c r="J32" s="70" t="s">
        <v>157</v>
      </c>
      <c r="K32" s="70" t="s">
        <v>157</v>
      </c>
      <c r="L32" s="70" t="s">
        <v>157</v>
      </c>
      <c r="M32" s="70" t="s">
        <v>157</v>
      </c>
      <c r="N32" s="70" t="s">
        <v>157</v>
      </c>
      <c r="O32" s="70" t="s">
        <v>157</v>
      </c>
      <c r="P32" s="70" t="s">
        <v>157</v>
      </c>
      <c r="Q32" s="70" t="s">
        <v>157</v>
      </c>
      <c r="R32" s="69" t="s">
        <v>157</v>
      </c>
      <c r="S32" s="70" t="s">
        <v>157</v>
      </c>
      <c r="T32" s="70" t="s">
        <v>157</v>
      </c>
      <c r="U32" s="70" t="s">
        <v>157</v>
      </c>
      <c r="V32" s="70" t="s">
        <v>157</v>
      </c>
      <c r="W32" s="70" t="s">
        <v>157</v>
      </c>
      <c r="X32" s="70" t="s">
        <v>157</v>
      </c>
      <c r="Y32" s="70" t="s">
        <v>157</v>
      </c>
      <c r="Z32" s="70" t="s">
        <v>157</v>
      </c>
      <c r="AA32" s="70" t="s">
        <v>157</v>
      </c>
      <c r="AB32" s="70"/>
      <c r="AC32" s="70" t="s">
        <v>157</v>
      </c>
      <c r="AD32" s="71" t="s">
        <v>157</v>
      </c>
      <c r="AE32" s="72" t="s">
        <v>157</v>
      </c>
      <c r="AF32" s="73" t="s">
        <v>157</v>
      </c>
      <c r="AG32" s="70" t="s">
        <v>157</v>
      </c>
      <c r="AH32" s="74" t="s">
        <v>157</v>
      </c>
      <c r="AI32" s="70" t="s">
        <v>157</v>
      </c>
      <c r="AJ32" s="71" t="s">
        <v>157</v>
      </c>
      <c r="AK32" s="72" t="s">
        <v>157</v>
      </c>
      <c r="AL32" s="73" t="s">
        <v>157</v>
      </c>
      <c r="AM32" s="70" t="s">
        <v>163</v>
      </c>
      <c r="AN32" s="70" t="s">
        <v>163</v>
      </c>
      <c r="AO32" s="70" t="s">
        <v>157</v>
      </c>
      <c r="AP32" s="70" t="s">
        <v>159</v>
      </c>
      <c r="AQ32" s="70" t="s">
        <v>159</v>
      </c>
      <c r="AR32" s="70" t="s">
        <v>159</v>
      </c>
      <c r="AS32" s="70" t="s">
        <v>159</v>
      </c>
      <c r="AT32" s="70" t="s">
        <v>157</v>
      </c>
      <c r="AU32" s="70" t="s">
        <v>159</v>
      </c>
      <c r="AV32" s="70" t="s">
        <v>159</v>
      </c>
      <c r="AW32" s="70" t="s">
        <v>159</v>
      </c>
      <c r="AX32" s="70" t="s">
        <v>159</v>
      </c>
      <c r="AY32" s="70" t="s">
        <v>163</v>
      </c>
      <c r="AZ32" s="70" t="s">
        <v>163</v>
      </c>
      <c r="BA32" s="70" t="s">
        <v>159</v>
      </c>
      <c r="BB32" s="70" t="s">
        <v>159</v>
      </c>
      <c r="BC32" s="70" t="s">
        <v>159</v>
      </c>
      <c r="BD32" s="85"/>
      <c r="BE32" s="68" t="s">
        <v>159</v>
      </c>
      <c r="BF32" s="68" t="s">
        <v>159</v>
      </c>
      <c r="BG32" s="68" t="s">
        <v>159</v>
      </c>
      <c r="BH32" s="70" t="s">
        <v>157</v>
      </c>
      <c r="BI32" s="68" t="s">
        <v>159</v>
      </c>
      <c r="BJ32" s="68" t="s">
        <v>159</v>
      </c>
      <c r="BK32" s="70" t="s">
        <v>159</v>
      </c>
      <c r="BL32" s="68" t="s">
        <v>159</v>
      </c>
      <c r="BM32" s="68" t="s">
        <v>157</v>
      </c>
      <c r="BN32" s="68" t="s">
        <v>157</v>
      </c>
      <c r="BO32" s="68" t="s">
        <v>159</v>
      </c>
      <c r="BP32" s="70" t="s">
        <v>159</v>
      </c>
      <c r="BQ32" s="68" t="s">
        <v>157</v>
      </c>
      <c r="BR32" s="70" t="s">
        <v>159</v>
      </c>
      <c r="BS32" s="70" t="s">
        <v>164</v>
      </c>
      <c r="BT32" s="70" t="s">
        <v>159</v>
      </c>
      <c r="BU32" s="70" t="s">
        <v>159</v>
      </c>
      <c r="BV32" s="70" t="s">
        <v>163</v>
      </c>
      <c r="BW32" s="70" t="s">
        <v>163</v>
      </c>
      <c r="BX32" s="70" t="s">
        <v>157</v>
      </c>
      <c r="BY32" s="70" t="s">
        <v>159</v>
      </c>
      <c r="BZ32" s="70" t="s">
        <v>157</v>
      </c>
      <c r="CA32" s="70" t="s">
        <v>157</v>
      </c>
      <c r="CB32" s="70" t="s">
        <v>164</v>
      </c>
      <c r="CC32" s="70" t="s">
        <v>163</v>
      </c>
      <c r="CD32" s="70" t="s">
        <v>157</v>
      </c>
    </row>
    <row r="33" spans="1:82" ht="15">
      <c r="A33" s="67" t="s">
        <v>71</v>
      </c>
      <c r="B33" s="68" t="s">
        <v>155</v>
      </c>
      <c r="C33" s="69" t="s">
        <v>161</v>
      </c>
      <c r="D33" s="70" t="s">
        <v>159</v>
      </c>
      <c r="E33" s="70" t="s">
        <v>157</v>
      </c>
      <c r="F33" s="70" t="s">
        <v>157</v>
      </c>
      <c r="G33" s="70" t="s">
        <v>157</v>
      </c>
      <c r="H33" s="70" t="s">
        <v>161</v>
      </c>
      <c r="I33" s="70" t="s">
        <v>162</v>
      </c>
      <c r="J33" s="70" t="s">
        <v>159</v>
      </c>
      <c r="K33" s="70" t="s">
        <v>157</v>
      </c>
      <c r="L33" s="70" t="s">
        <v>157</v>
      </c>
      <c r="M33" s="70" t="s">
        <v>162</v>
      </c>
      <c r="N33" s="68" t="s">
        <v>159</v>
      </c>
      <c r="O33" s="70" t="s">
        <v>161</v>
      </c>
      <c r="P33" s="70" t="s">
        <v>157</v>
      </c>
      <c r="Q33" s="70" t="s">
        <v>157</v>
      </c>
      <c r="R33" s="69" t="s">
        <v>161</v>
      </c>
      <c r="S33" s="70" t="s">
        <v>157</v>
      </c>
      <c r="T33" s="70" t="s">
        <v>167</v>
      </c>
      <c r="U33" s="70" t="s">
        <v>157</v>
      </c>
      <c r="V33" s="70" t="s">
        <v>157</v>
      </c>
      <c r="W33" s="70" t="s">
        <v>157</v>
      </c>
      <c r="X33" s="70" t="s">
        <v>161</v>
      </c>
      <c r="Y33" s="70" t="s">
        <v>157</v>
      </c>
      <c r="Z33" s="70" t="s">
        <v>161</v>
      </c>
      <c r="AA33" s="70" t="s">
        <v>157</v>
      </c>
      <c r="AB33" s="70" t="s">
        <v>157</v>
      </c>
      <c r="AC33" s="70"/>
      <c r="AD33" s="71" t="s">
        <v>157</v>
      </c>
      <c r="AE33" s="72" t="s">
        <v>157</v>
      </c>
      <c r="AF33" s="73" t="s">
        <v>157</v>
      </c>
      <c r="AG33" s="70" t="s">
        <v>157</v>
      </c>
      <c r="AH33" s="74" t="s">
        <v>157</v>
      </c>
      <c r="AI33" s="70" t="s">
        <v>157</v>
      </c>
      <c r="AJ33" s="75" t="s">
        <v>157</v>
      </c>
      <c r="AK33" s="72" t="s">
        <v>157</v>
      </c>
      <c r="AL33" s="73" t="s">
        <v>157</v>
      </c>
      <c r="AM33" s="70" t="s">
        <v>163</v>
      </c>
      <c r="AN33" s="70" t="s">
        <v>163</v>
      </c>
      <c r="AO33" s="70" t="s">
        <v>157</v>
      </c>
      <c r="AP33" s="70" t="s">
        <v>157</v>
      </c>
      <c r="AQ33" s="70" t="s">
        <v>157</v>
      </c>
      <c r="AR33" s="70" t="s">
        <v>157</v>
      </c>
      <c r="AS33" s="70" t="s">
        <v>157</v>
      </c>
      <c r="AT33" s="70" t="s">
        <v>157</v>
      </c>
      <c r="AU33" s="70" t="s">
        <v>157</v>
      </c>
      <c r="AV33" s="70" t="s">
        <v>157</v>
      </c>
      <c r="AW33" s="70" t="s">
        <v>157</v>
      </c>
      <c r="AX33" s="70" t="s">
        <v>157</v>
      </c>
      <c r="AY33" s="70" t="s">
        <v>162</v>
      </c>
      <c r="AZ33" s="70" t="s">
        <v>162</v>
      </c>
      <c r="BA33" s="70" t="s">
        <v>157</v>
      </c>
      <c r="BB33" s="70" t="s">
        <v>157</v>
      </c>
      <c r="BC33" s="70" t="s">
        <v>161</v>
      </c>
      <c r="BD33" s="85"/>
      <c r="BE33" s="70" t="s">
        <v>157</v>
      </c>
      <c r="BF33" s="70" t="s">
        <v>157</v>
      </c>
      <c r="BG33" s="70" t="s">
        <v>157</v>
      </c>
      <c r="BH33" s="70" t="s">
        <v>157</v>
      </c>
      <c r="BI33" s="70" t="s">
        <v>157</v>
      </c>
      <c r="BJ33" s="70" t="s">
        <v>157</v>
      </c>
      <c r="BK33" s="70" t="s">
        <v>157</v>
      </c>
      <c r="BL33" s="70" t="s">
        <v>157</v>
      </c>
      <c r="BM33" s="70" t="s">
        <v>161</v>
      </c>
      <c r="BN33" s="70" t="s">
        <v>161</v>
      </c>
      <c r="BO33" s="70" t="s">
        <v>157</v>
      </c>
      <c r="BP33" s="70" t="s">
        <v>157</v>
      </c>
      <c r="BQ33" s="70" t="s">
        <v>157</v>
      </c>
      <c r="BR33" s="70" t="s">
        <v>157</v>
      </c>
      <c r="BS33" s="70" t="s">
        <v>159</v>
      </c>
      <c r="BT33" s="70" t="s">
        <v>157</v>
      </c>
      <c r="BU33" s="70" t="s">
        <v>157</v>
      </c>
      <c r="BV33" s="70" t="s">
        <v>162</v>
      </c>
      <c r="BW33" s="70" t="s">
        <v>162</v>
      </c>
      <c r="BX33" s="70" t="s">
        <v>161</v>
      </c>
      <c r="BY33" s="70" t="s">
        <v>157</v>
      </c>
      <c r="BZ33" s="70" t="s">
        <v>157</v>
      </c>
      <c r="CA33" s="70" t="s">
        <v>157</v>
      </c>
      <c r="CB33" s="70" t="s">
        <v>159</v>
      </c>
      <c r="CC33" s="70" t="s">
        <v>162</v>
      </c>
      <c r="CD33" s="70" t="s">
        <v>158</v>
      </c>
    </row>
    <row r="34" spans="1:82" ht="15">
      <c r="A34" s="67" t="s">
        <v>72</v>
      </c>
      <c r="B34" s="68" t="s">
        <v>155</v>
      </c>
      <c r="C34" s="69" t="s">
        <v>179</v>
      </c>
      <c r="D34" s="70" t="s">
        <v>164</v>
      </c>
      <c r="E34" s="70" t="s">
        <v>157</v>
      </c>
      <c r="F34" s="70" t="s">
        <v>157</v>
      </c>
      <c r="G34" s="70" t="s">
        <v>157</v>
      </c>
      <c r="H34" s="70" t="s">
        <v>157</v>
      </c>
      <c r="I34" s="70" t="s">
        <v>157</v>
      </c>
      <c r="J34" s="70" t="s">
        <v>157</v>
      </c>
      <c r="K34" s="70" t="s">
        <v>157</v>
      </c>
      <c r="L34" s="70" t="s">
        <v>157</v>
      </c>
      <c r="M34" s="70" t="s">
        <v>163</v>
      </c>
      <c r="N34" s="68" t="s">
        <v>162</v>
      </c>
      <c r="O34" s="70" t="s">
        <v>157</v>
      </c>
      <c r="P34" s="68" t="s">
        <v>155</v>
      </c>
      <c r="Q34" s="68" t="s">
        <v>159</v>
      </c>
      <c r="R34" s="69" t="s">
        <v>157</v>
      </c>
      <c r="S34" s="68" t="s">
        <v>159</v>
      </c>
      <c r="T34" s="70" t="s">
        <v>157</v>
      </c>
      <c r="U34" s="68" t="s">
        <v>159</v>
      </c>
      <c r="V34" s="68" t="s">
        <v>159</v>
      </c>
      <c r="W34" s="68" t="s">
        <v>159</v>
      </c>
      <c r="X34" s="70" t="s">
        <v>157</v>
      </c>
      <c r="Y34" s="70" t="s">
        <v>157</v>
      </c>
      <c r="Z34" s="70" t="s">
        <v>157</v>
      </c>
      <c r="AA34" s="68" t="s">
        <v>159</v>
      </c>
      <c r="AB34" s="70" t="s">
        <v>157</v>
      </c>
      <c r="AC34" s="70" t="s">
        <v>157</v>
      </c>
      <c r="AD34" s="75"/>
      <c r="AE34" s="72" t="s">
        <v>159</v>
      </c>
      <c r="AF34" s="73" t="s">
        <v>159</v>
      </c>
      <c r="AG34" s="70" t="s">
        <v>157</v>
      </c>
      <c r="AH34" s="74" t="s">
        <v>157</v>
      </c>
      <c r="AI34" s="70" t="s">
        <v>159</v>
      </c>
      <c r="AJ34" s="75" t="s">
        <v>162</v>
      </c>
      <c r="AK34" s="72" t="s">
        <v>157</v>
      </c>
      <c r="AL34" s="83" t="s">
        <v>159</v>
      </c>
      <c r="AM34" s="70" t="s">
        <v>163</v>
      </c>
      <c r="AN34" s="70" t="s">
        <v>163</v>
      </c>
      <c r="AO34" s="70" t="s">
        <v>157</v>
      </c>
      <c r="AP34" s="70" t="s">
        <v>159</v>
      </c>
      <c r="AQ34" s="70" t="s">
        <v>155</v>
      </c>
      <c r="AR34" s="70" t="s">
        <v>159</v>
      </c>
      <c r="AS34" s="70" t="s">
        <v>159</v>
      </c>
      <c r="AT34" s="70" t="s">
        <v>157</v>
      </c>
      <c r="AU34" s="68" t="s">
        <v>159</v>
      </c>
      <c r="AV34" s="68" t="s">
        <v>159</v>
      </c>
      <c r="AW34" s="70" t="s">
        <v>159</v>
      </c>
      <c r="AX34" s="70" t="s">
        <v>157</v>
      </c>
      <c r="AY34" s="70" t="s">
        <v>163</v>
      </c>
      <c r="AZ34" s="70" t="s">
        <v>163</v>
      </c>
      <c r="BA34" s="70" t="s">
        <v>157</v>
      </c>
      <c r="BB34" s="68" t="s">
        <v>155</v>
      </c>
      <c r="BC34" s="70" t="s">
        <v>159</v>
      </c>
      <c r="BD34" s="85"/>
      <c r="BE34" s="68" t="s">
        <v>159</v>
      </c>
      <c r="BF34" s="68" t="s">
        <v>159</v>
      </c>
      <c r="BG34" s="68" t="s">
        <v>159</v>
      </c>
      <c r="BH34" s="70" t="s">
        <v>157</v>
      </c>
      <c r="BI34" s="68" t="s">
        <v>159</v>
      </c>
      <c r="BJ34" s="68" t="s">
        <v>159</v>
      </c>
      <c r="BK34" s="70" t="s">
        <v>159</v>
      </c>
      <c r="BL34" s="68" t="s">
        <v>159</v>
      </c>
      <c r="BM34" s="68" t="s">
        <v>157</v>
      </c>
      <c r="BN34" s="68" t="s">
        <v>157</v>
      </c>
      <c r="BO34" s="68" t="s">
        <v>159</v>
      </c>
      <c r="BP34" s="70" t="s">
        <v>159</v>
      </c>
      <c r="BQ34" s="68" t="s">
        <v>157</v>
      </c>
      <c r="BR34" s="70" t="s">
        <v>159</v>
      </c>
      <c r="BS34" s="70" t="s">
        <v>164</v>
      </c>
      <c r="BT34" s="68" t="s">
        <v>159</v>
      </c>
      <c r="BU34" s="68" t="s">
        <v>159</v>
      </c>
      <c r="BV34" s="70" t="s">
        <v>163</v>
      </c>
      <c r="BW34" s="70" t="s">
        <v>163</v>
      </c>
      <c r="BX34" s="70" t="s">
        <v>157</v>
      </c>
      <c r="BY34" s="68" t="s">
        <v>159</v>
      </c>
      <c r="BZ34" s="68" t="s">
        <v>159</v>
      </c>
      <c r="CA34" s="68" t="s">
        <v>159</v>
      </c>
      <c r="CB34" s="70" t="s">
        <v>164</v>
      </c>
      <c r="CC34" s="70" t="s">
        <v>163</v>
      </c>
      <c r="CD34" s="70" t="s">
        <v>157</v>
      </c>
    </row>
    <row r="35" spans="1:82" ht="15">
      <c r="A35" s="67" t="s">
        <v>73</v>
      </c>
      <c r="B35" s="68" t="s">
        <v>155</v>
      </c>
      <c r="C35" s="69" t="s">
        <v>157</v>
      </c>
      <c r="D35" s="70" t="s">
        <v>155</v>
      </c>
      <c r="E35" s="70" t="s">
        <v>157</v>
      </c>
      <c r="F35" s="70" t="s">
        <v>157</v>
      </c>
      <c r="G35" s="70" t="s">
        <v>157</v>
      </c>
      <c r="H35" s="70" t="s">
        <v>157</v>
      </c>
      <c r="I35" s="70" t="s">
        <v>157</v>
      </c>
      <c r="J35" s="70" t="s">
        <v>157</v>
      </c>
      <c r="K35" s="70" t="s">
        <v>157</v>
      </c>
      <c r="L35" s="70" t="s">
        <v>157</v>
      </c>
      <c r="M35" s="70" t="s">
        <v>157</v>
      </c>
      <c r="N35" s="70" t="s">
        <v>157</v>
      </c>
      <c r="O35" s="70" t="s">
        <v>157</v>
      </c>
      <c r="P35" s="70" t="s">
        <v>157</v>
      </c>
      <c r="Q35" s="70" t="s">
        <v>157</v>
      </c>
      <c r="R35" s="69" t="s">
        <v>157</v>
      </c>
      <c r="S35" s="70" t="s">
        <v>157</v>
      </c>
      <c r="T35" s="70" t="s">
        <v>157</v>
      </c>
      <c r="U35" s="70" t="s">
        <v>157</v>
      </c>
      <c r="V35" s="70" t="s">
        <v>157</v>
      </c>
      <c r="W35" s="70" t="s">
        <v>157</v>
      </c>
      <c r="X35" s="70" t="s">
        <v>157</v>
      </c>
      <c r="Y35" s="70" t="s">
        <v>157</v>
      </c>
      <c r="Z35" s="70" t="s">
        <v>157</v>
      </c>
      <c r="AA35" s="68" t="s">
        <v>159</v>
      </c>
      <c r="AB35" s="70" t="s">
        <v>157</v>
      </c>
      <c r="AC35" s="70" t="s">
        <v>157</v>
      </c>
      <c r="AD35" s="75" t="s">
        <v>185</v>
      </c>
      <c r="AE35" s="72"/>
      <c r="AF35" s="73" t="s">
        <v>163</v>
      </c>
      <c r="AG35" s="70" t="s">
        <v>157</v>
      </c>
      <c r="AH35" s="74" t="s">
        <v>157</v>
      </c>
      <c r="AI35" s="70" t="s">
        <v>159</v>
      </c>
      <c r="AJ35" s="75" t="s">
        <v>163</v>
      </c>
      <c r="AK35" s="72" t="s">
        <v>157</v>
      </c>
      <c r="AL35" s="83" t="s">
        <v>159</v>
      </c>
      <c r="AM35" s="70" t="s">
        <v>163</v>
      </c>
      <c r="AN35" s="70" t="s">
        <v>163</v>
      </c>
      <c r="AO35" s="70" t="s">
        <v>157</v>
      </c>
      <c r="AP35" s="70" t="s">
        <v>159</v>
      </c>
      <c r="AQ35" s="70" t="s">
        <v>159</v>
      </c>
      <c r="AR35" s="70" t="s">
        <v>159</v>
      </c>
      <c r="AS35" s="70" t="s">
        <v>157</v>
      </c>
      <c r="AT35" s="70" t="s">
        <v>157</v>
      </c>
      <c r="AU35" s="70" t="s">
        <v>159</v>
      </c>
      <c r="AV35" s="70" t="s">
        <v>159</v>
      </c>
      <c r="AW35" s="70" t="s">
        <v>159</v>
      </c>
      <c r="AX35" s="70" t="s">
        <v>159</v>
      </c>
      <c r="AY35" s="70" t="s">
        <v>163</v>
      </c>
      <c r="AZ35" s="70" t="s">
        <v>163</v>
      </c>
      <c r="BA35" s="70" t="s">
        <v>159</v>
      </c>
      <c r="BB35" s="70" t="s">
        <v>159</v>
      </c>
      <c r="BC35" s="70" t="s">
        <v>159</v>
      </c>
      <c r="BD35" s="85"/>
      <c r="BE35" s="68" t="s">
        <v>159</v>
      </c>
      <c r="BF35" s="68" t="s">
        <v>159</v>
      </c>
      <c r="BG35" s="68" t="s">
        <v>159</v>
      </c>
      <c r="BH35" s="70" t="s">
        <v>157</v>
      </c>
      <c r="BI35" s="68" t="s">
        <v>159</v>
      </c>
      <c r="BJ35" s="68" t="s">
        <v>159</v>
      </c>
      <c r="BK35" s="70" t="s">
        <v>159</v>
      </c>
      <c r="BL35" s="68" t="s">
        <v>159</v>
      </c>
      <c r="BM35" s="68" t="s">
        <v>157</v>
      </c>
      <c r="BN35" s="68" t="s">
        <v>157</v>
      </c>
      <c r="BO35" s="68" t="s">
        <v>159</v>
      </c>
      <c r="BP35" s="70" t="s">
        <v>159</v>
      </c>
      <c r="BQ35" s="68" t="s">
        <v>157</v>
      </c>
      <c r="BR35" s="70" t="s">
        <v>159</v>
      </c>
      <c r="BS35" s="70" t="s">
        <v>159</v>
      </c>
      <c r="BT35" s="68" t="s">
        <v>159</v>
      </c>
      <c r="BU35" s="68" t="s">
        <v>159</v>
      </c>
      <c r="BV35" s="70" t="s">
        <v>163</v>
      </c>
      <c r="BW35" s="70" t="s">
        <v>163</v>
      </c>
      <c r="BX35" s="70" t="s">
        <v>157</v>
      </c>
      <c r="BY35" s="68" t="s">
        <v>159</v>
      </c>
      <c r="BZ35" s="70" t="s">
        <v>157</v>
      </c>
      <c r="CA35" s="70" t="s">
        <v>157</v>
      </c>
      <c r="CB35" s="70" t="s">
        <v>159</v>
      </c>
      <c r="CC35" s="70" t="s">
        <v>163</v>
      </c>
      <c r="CD35" s="70" t="s">
        <v>157</v>
      </c>
    </row>
    <row r="36" spans="1:82" ht="15">
      <c r="A36" s="67" t="s">
        <v>74</v>
      </c>
      <c r="B36" s="68" t="s">
        <v>156</v>
      </c>
      <c r="C36" s="69" t="s">
        <v>159</v>
      </c>
      <c r="D36" s="70" t="s">
        <v>164</v>
      </c>
      <c r="E36" s="68" t="s">
        <v>159</v>
      </c>
      <c r="F36" s="70" t="s">
        <v>159</v>
      </c>
      <c r="G36" s="70" t="s">
        <v>159</v>
      </c>
      <c r="H36" s="70" t="s">
        <v>159</v>
      </c>
      <c r="I36" s="70" t="s">
        <v>159</v>
      </c>
      <c r="J36" s="70" t="s">
        <v>159</v>
      </c>
      <c r="K36" s="70" t="s">
        <v>159</v>
      </c>
      <c r="L36" s="70" t="s">
        <v>159</v>
      </c>
      <c r="M36" s="70" t="s">
        <v>159</v>
      </c>
      <c r="N36" s="70" t="s">
        <v>159</v>
      </c>
      <c r="O36" s="70" t="s">
        <v>159</v>
      </c>
      <c r="P36" s="70" t="s">
        <v>159</v>
      </c>
      <c r="Q36" s="70" t="s">
        <v>159</v>
      </c>
      <c r="R36" s="87" t="s">
        <v>159</v>
      </c>
      <c r="S36" s="70" t="s">
        <v>155</v>
      </c>
      <c r="T36" s="68" t="s">
        <v>159</v>
      </c>
      <c r="U36" s="70" t="s">
        <v>159</v>
      </c>
      <c r="V36" s="70" t="s">
        <v>159</v>
      </c>
      <c r="W36" s="70" t="s">
        <v>163</v>
      </c>
      <c r="X36" s="70" t="s">
        <v>178</v>
      </c>
      <c r="Y36" s="70" t="s">
        <v>159</v>
      </c>
      <c r="Z36" s="70" t="s">
        <v>159</v>
      </c>
      <c r="AA36" s="70" t="s">
        <v>159</v>
      </c>
      <c r="AB36" s="70" t="s">
        <v>159</v>
      </c>
      <c r="AC36" s="70" t="s">
        <v>159</v>
      </c>
      <c r="AD36" s="71" t="s">
        <v>159</v>
      </c>
      <c r="AE36" s="72" t="s">
        <v>159</v>
      </c>
      <c r="AF36" s="73"/>
      <c r="AG36" s="70" t="s">
        <v>159</v>
      </c>
      <c r="AH36" s="74" t="s">
        <v>159</v>
      </c>
      <c r="AI36" s="70" t="s">
        <v>159</v>
      </c>
      <c r="AJ36" s="71" t="s">
        <v>159</v>
      </c>
      <c r="AK36" s="72" t="s">
        <v>159</v>
      </c>
      <c r="AL36" s="73" t="s">
        <v>159</v>
      </c>
      <c r="AM36" s="70" t="s">
        <v>163</v>
      </c>
      <c r="AN36" s="70" t="s">
        <v>163</v>
      </c>
      <c r="AO36" s="70" t="s">
        <v>159</v>
      </c>
      <c r="AP36" s="70" t="s">
        <v>159</v>
      </c>
      <c r="AQ36" s="70" t="s">
        <v>159</v>
      </c>
      <c r="AR36" s="70" t="s">
        <v>159</v>
      </c>
      <c r="AS36" s="70" t="s">
        <v>159</v>
      </c>
      <c r="AT36" s="70" t="s">
        <v>159</v>
      </c>
      <c r="AU36" s="70" t="s">
        <v>159</v>
      </c>
      <c r="AV36" s="70" t="s">
        <v>159</v>
      </c>
      <c r="AW36" s="70" t="s">
        <v>159</v>
      </c>
      <c r="AX36" s="70" t="s">
        <v>159</v>
      </c>
      <c r="AY36" s="70" t="s">
        <v>163</v>
      </c>
      <c r="AZ36" s="70" t="s">
        <v>163</v>
      </c>
      <c r="BA36" s="70" t="s">
        <v>159</v>
      </c>
      <c r="BB36" s="70" t="s">
        <v>159</v>
      </c>
      <c r="BC36" s="70" t="s">
        <v>159</v>
      </c>
      <c r="BD36" s="85"/>
      <c r="BE36" s="68" t="s">
        <v>159</v>
      </c>
      <c r="BF36" s="68" t="s">
        <v>159</v>
      </c>
      <c r="BG36" s="68" t="s">
        <v>159</v>
      </c>
      <c r="BH36" s="70" t="s">
        <v>159</v>
      </c>
      <c r="BI36" s="68" t="s">
        <v>159</v>
      </c>
      <c r="BJ36" s="68" t="s">
        <v>159</v>
      </c>
      <c r="BK36" s="70" t="s">
        <v>159</v>
      </c>
      <c r="BL36" s="68" t="s">
        <v>159</v>
      </c>
      <c r="BM36" s="70" t="s">
        <v>159</v>
      </c>
      <c r="BN36" s="70" t="s">
        <v>159</v>
      </c>
      <c r="BO36" s="68" t="s">
        <v>159</v>
      </c>
      <c r="BP36" s="70" t="s">
        <v>159</v>
      </c>
      <c r="BQ36" s="70" t="s">
        <v>159</v>
      </c>
      <c r="BR36" s="70" t="s">
        <v>155</v>
      </c>
      <c r="BS36" s="70" t="s">
        <v>164</v>
      </c>
      <c r="BT36" s="70" t="s">
        <v>163</v>
      </c>
      <c r="BU36" s="70" t="s">
        <v>163</v>
      </c>
      <c r="BV36" s="68" t="s">
        <v>163</v>
      </c>
      <c r="BW36" s="68" t="s">
        <v>163</v>
      </c>
      <c r="BX36" s="68" t="s">
        <v>159</v>
      </c>
      <c r="BY36" s="70" t="s">
        <v>155</v>
      </c>
      <c r="BZ36" s="70" t="s">
        <v>163</v>
      </c>
      <c r="CA36" s="70" t="s">
        <v>159</v>
      </c>
      <c r="CB36" s="70" t="s">
        <v>164</v>
      </c>
      <c r="CC36" s="70" t="s">
        <v>163</v>
      </c>
      <c r="CD36" s="68" t="s">
        <v>164</v>
      </c>
    </row>
    <row r="37" spans="1:82" ht="15">
      <c r="A37" s="67" t="s">
        <v>75</v>
      </c>
      <c r="B37" s="68" t="s">
        <v>155</v>
      </c>
      <c r="C37" s="69" t="s">
        <v>161</v>
      </c>
      <c r="D37" s="70" t="s">
        <v>159</v>
      </c>
      <c r="E37" s="70" t="s">
        <v>157</v>
      </c>
      <c r="F37" s="70" t="s">
        <v>157</v>
      </c>
      <c r="G37" s="70" t="s">
        <v>157</v>
      </c>
      <c r="H37" s="70" t="s">
        <v>167</v>
      </c>
      <c r="I37" s="70" t="s">
        <v>162</v>
      </c>
      <c r="J37" s="70" t="s">
        <v>159</v>
      </c>
      <c r="K37" s="70" t="s">
        <v>156</v>
      </c>
      <c r="L37" s="70" t="s">
        <v>157</v>
      </c>
      <c r="M37" s="70" t="s">
        <v>162</v>
      </c>
      <c r="N37" s="68" t="s">
        <v>159</v>
      </c>
      <c r="O37" s="70" t="s">
        <v>161</v>
      </c>
      <c r="P37" s="70" t="s">
        <v>157</v>
      </c>
      <c r="Q37" s="70" t="s">
        <v>157</v>
      </c>
      <c r="R37" s="69" t="s">
        <v>155</v>
      </c>
      <c r="S37" s="70" t="s">
        <v>157</v>
      </c>
      <c r="T37" s="70" t="s">
        <v>161</v>
      </c>
      <c r="U37" s="70" t="s">
        <v>157</v>
      </c>
      <c r="V37" s="70" t="s">
        <v>157</v>
      </c>
      <c r="W37" s="70" t="s">
        <v>157</v>
      </c>
      <c r="X37" s="70" t="s">
        <v>161</v>
      </c>
      <c r="Y37" s="70" t="s">
        <v>157</v>
      </c>
      <c r="Z37" s="70" t="s">
        <v>161</v>
      </c>
      <c r="AA37" s="70" t="s">
        <v>157</v>
      </c>
      <c r="AB37" s="70" t="s">
        <v>157</v>
      </c>
      <c r="AC37" s="70" t="s">
        <v>157</v>
      </c>
      <c r="AD37" s="71" t="s">
        <v>157</v>
      </c>
      <c r="AE37" s="72" t="s">
        <v>157</v>
      </c>
      <c r="AF37" s="73" t="s">
        <v>157</v>
      </c>
      <c r="AG37" s="70"/>
      <c r="AH37" s="74" t="s">
        <v>157</v>
      </c>
      <c r="AI37" s="70" t="s">
        <v>162</v>
      </c>
      <c r="AJ37" s="75" t="s">
        <v>157</v>
      </c>
      <c r="AK37" s="72" t="s">
        <v>157</v>
      </c>
      <c r="AL37" s="73" t="s">
        <v>157</v>
      </c>
      <c r="AM37" s="70" t="s">
        <v>163</v>
      </c>
      <c r="AN37" s="70" t="s">
        <v>163</v>
      </c>
      <c r="AO37" s="70" t="s">
        <v>157</v>
      </c>
      <c r="AP37" s="70" t="s">
        <v>157</v>
      </c>
      <c r="AQ37" s="70" t="s">
        <v>157</v>
      </c>
      <c r="AR37" s="70" t="s">
        <v>157</v>
      </c>
      <c r="AS37" s="70" t="s">
        <v>157</v>
      </c>
      <c r="AT37" s="70" t="s">
        <v>157</v>
      </c>
      <c r="AU37" s="70" t="s">
        <v>157</v>
      </c>
      <c r="AV37" s="70" t="s">
        <v>157</v>
      </c>
      <c r="AW37" s="70" t="s">
        <v>157</v>
      </c>
      <c r="AX37" s="70" t="s">
        <v>157</v>
      </c>
      <c r="AY37" s="70" t="s">
        <v>162</v>
      </c>
      <c r="AZ37" s="70" t="s">
        <v>162</v>
      </c>
      <c r="BA37" s="70" t="s">
        <v>157</v>
      </c>
      <c r="BB37" s="70" t="s">
        <v>157</v>
      </c>
      <c r="BC37" s="70" t="s">
        <v>161</v>
      </c>
      <c r="BD37" s="85"/>
      <c r="BE37" s="70" t="s">
        <v>157</v>
      </c>
      <c r="BF37" s="70" t="s">
        <v>157</v>
      </c>
      <c r="BG37" s="70" t="s">
        <v>157</v>
      </c>
      <c r="BH37" s="70" t="s">
        <v>157</v>
      </c>
      <c r="BI37" s="70" t="s">
        <v>157</v>
      </c>
      <c r="BJ37" s="70" t="s">
        <v>157</v>
      </c>
      <c r="BK37" s="70" t="s">
        <v>157</v>
      </c>
      <c r="BL37" s="70" t="s">
        <v>157</v>
      </c>
      <c r="BM37" s="70" t="s">
        <v>161</v>
      </c>
      <c r="BN37" s="70" t="s">
        <v>161</v>
      </c>
      <c r="BO37" s="70" t="s">
        <v>157</v>
      </c>
      <c r="BP37" s="70" t="s">
        <v>157</v>
      </c>
      <c r="BQ37" s="70" t="s">
        <v>167</v>
      </c>
      <c r="BR37" s="70" t="s">
        <v>157</v>
      </c>
      <c r="BS37" s="70" t="s">
        <v>159</v>
      </c>
      <c r="BT37" s="70" t="s">
        <v>159</v>
      </c>
      <c r="BU37" s="70" t="s">
        <v>159</v>
      </c>
      <c r="BV37" s="70" t="s">
        <v>162</v>
      </c>
      <c r="BW37" s="70" t="s">
        <v>162</v>
      </c>
      <c r="BX37" s="70" t="s">
        <v>161</v>
      </c>
      <c r="BY37" s="70" t="s">
        <v>157</v>
      </c>
      <c r="BZ37" s="70" t="s">
        <v>157</v>
      </c>
      <c r="CA37" s="70" t="s">
        <v>157</v>
      </c>
      <c r="CB37" s="70" t="s">
        <v>159</v>
      </c>
      <c r="CC37" s="70" t="s">
        <v>162</v>
      </c>
      <c r="CD37" s="70" t="s">
        <v>161</v>
      </c>
    </row>
    <row r="38" spans="1:82" ht="15">
      <c r="A38" s="67" t="s">
        <v>141</v>
      </c>
      <c r="B38" s="68" t="s">
        <v>162</v>
      </c>
      <c r="C38" s="69" t="s">
        <v>174</v>
      </c>
      <c r="D38" s="70" t="s">
        <v>157</v>
      </c>
      <c r="E38" s="70" t="s">
        <v>186</v>
      </c>
      <c r="F38" s="70" t="s">
        <v>174</v>
      </c>
      <c r="G38" s="70" t="s">
        <v>174</v>
      </c>
      <c r="H38" s="70" t="s">
        <v>186</v>
      </c>
      <c r="I38" s="70" t="s">
        <v>187</v>
      </c>
      <c r="J38" s="70" t="s">
        <v>157</v>
      </c>
      <c r="K38" s="70" t="s">
        <v>174</v>
      </c>
      <c r="L38" s="70" t="s">
        <v>174</v>
      </c>
      <c r="M38" s="70" t="s">
        <v>187</v>
      </c>
      <c r="N38" s="68" t="s">
        <v>174</v>
      </c>
      <c r="O38" s="70" t="s">
        <v>186</v>
      </c>
      <c r="P38" s="70" t="s">
        <v>174</v>
      </c>
      <c r="Q38" s="70" t="s">
        <v>174</v>
      </c>
      <c r="R38" s="69" t="s">
        <v>174</v>
      </c>
      <c r="S38" s="70" t="s">
        <v>174</v>
      </c>
      <c r="T38" s="70" t="s">
        <v>174</v>
      </c>
      <c r="U38" s="70" t="s">
        <v>174</v>
      </c>
      <c r="V38" s="70" t="s">
        <v>174</v>
      </c>
      <c r="W38" s="70" t="s">
        <v>174</v>
      </c>
      <c r="X38" s="70" t="s">
        <v>186</v>
      </c>
      <c r="Y38" s="70" t="s">
        <v>174</v>
      </c>
      <c r="Z38" s="70" t="s">
        <v>174</v>
      </c>
      <c r="AA38" s="70" t="s">
        <v>174</v>
      </c>
      <c r="AB38" s="70" t="s">
        <v>174</v>
      </c>
      <c r="AC38" s="70" t="s">
        <v>174</v>
      </c>
      <c r="AD38" s="71" t="s">
        <v>174</v>
      </c>
      <c r="AE38" s="72" t="s">
        <v>157</v>
      </c>
      <c r="AF38" s="73" t="s">
        <v>174</v>
      </c>
      <c r="AG38" s="70" t="s">
        <v>174</v>
      </c>
      <c r="AH38" s="74" t="s">
        <v>174</v>
      </c>
      <c r="AI38" s="70" t="s">
        <v>174</v>
      </c>
      <c r="AJ38" s="75" t="s">
        <v>174</v>
      </c>
      <c r="AK38" s="72" t="s">
        <v>174</v>
      </c>
      <c r="AL38" s="73" t="s">
        <v>174</v>
      </c>
      <c r="AM38" s="70" t="s">
        <v>187</v>
      </c>
      <c r="AN38" s="70" t="s">
        <v>187</v>
      </c>
      <c r="AO38" s="70" t="s">
        <v>186</v>
      </c>
      <c r="AP38" s="70" t="s">
        <v>159</v>
      </c>
      <c r="AQ38" s="70" t="s">
        <v>174</v>
      </c>
      <c r="AR38" s="70" t="s">
        <v>169</v>
      </c>
      <c r="AS38" s="70" t="s">
        <v>159</v>
      </c>
      <c r="AT38" s="70" t="s">
        <v>186</v>
      </c>
      <c r="AU38" s="70" t="s">
        <v>174</v>
      </c>
      <c r="AV38" s="70" t="s">
        <v>174</v>
      </c>
      <c r="AW38" s="70" t="s">
        <v>174</v>
      </c>
      <c r="AX38" s="70" t="s">
        <v>174</v>
      </c>
      <c r="AY38" s="70" t="s">
        <v>187</v>
      </c>
      <c r="AZ38" s="70" t="s">
        <v>187</v>
      </c>
      <c r="BA38" s="70" t="s">
        <v>174</v>
      </c>
      <c r="BB38" s="70" t="s">
        <v>174</v>
      </c>
      <c r="BC38" s="70" t="s">
        <v>174</v>
      </c>
      <c r="BD38" s="85"/>
      <c r="BE38" s="70" t="s">
        <v>174</v>
      </c>
      <c r="BF38" s="70" t="s">
        <v>174</v>
      </c>
      <c r="BG38" s="70" t="s">
        <v>174</v>
      </c>
      <c r="BH38" s="70" t="s">
        <v>174</v>
      </c>
      <c r="BI38" s="70" t="s">
        <v>174</v>
      </c>
      <c r="BJ38" s="70" t="s">
        <v>174</v>
      </c>
      <c r="BK38" s="70" t="s">
        <v>174</v>
      </c>
      <c r="BL38" s="70" t="s">
        <v>174</v>
      </c>
      <c r="BM38" s="70" t="s">
        <v>174</v>
      </c>
      <c r="BN38" s="70" t="s">
        <v>174</v>
      </c>
      <c r="BO38" s="70" t="s">
        <v>174</v>
      </c>
      <c r="BP38" s="70" t="s">
        <v>159</v>
      </c>
      <c r="BQ38" s="70" t="s">
        <v>174</v>
      </c>
      <c r="BR38" s="70" t="s">
        <v>174</v>
      </c>
      <c r="BS38" s="70" t="s">
        <v>157</v>
      </c>
      <c r="BT38" s="70" t="s">
        <v>174</v>
      </c>
      <c r="BU38" s="70" t="s">
        <v>174</v>
      </c>
      <c r="BV38" s="70" t="s">
        <v>187</v>
      </c>
      <c r="BW38" s="70" t="s">
        <v>187</v>
      </c>
      <c r="BX38" s="70" t="s">
        <v>174</v>
      </c>
      <c r="BY38" s="70" t="s">
        <v>174</v>
      </c>
      <c r="BZ38" s="70" t="s">
        <v>174</v>
      </c>
      <c r="CA38" s="70" t="s">
        <v>174</v>
      </c>
      <c r="CB38" s="70" t="s">
        <v>157</v>
      </c>
      <c r="CC38" s="70" t="s">
        <v>187</v>
      </c>
      <c r="CD38" s="70" t="s">
        <v>174</v>
      </c>
    </row>
    <row r="39" spans="1:82" ht="15">
      <c r="A39" s="67" t="s">
        <v>77</v>
      </c>
      <c r="B39" s="68" t="s">
        <v>155</v>
      </c>
      <c r="C39" s="69" t="s">
        <v>161</v>
      </c>
      <c r="D39" s="70" t="s">
        <v>159</v>
      </c>
      <c r="E39" s="70" t="s">
        <v>157</v>
      </c>
      <c r="F39" s="70" t="s">
        <v>157</v>
      </c>
      <c r="G39" s="70" t="s">
        <v>157</v>
      </c>
      <c r="H39" s="70" t="s">
        <v>161</v>
      </c>
      <c r="I39" s="70" t="s">
        <v>162</v>
      </c>
      <c r="J39" s="70" t="s">
        <v>159</v>
      </c>
      <c r="K39" s="70" t="s">
        <v>157</v>
      </c>
      <c r="L39" s="70" t="s">
        <v>157</v>
      </c>
      <c r="M39" s="70" t="s">
        <v>162</v>
      </c>
      <c r="N39" s="68" t="s">
        <v>159</v>
      </c>
      <c r="O39" s="70" t="s">
        <v>161</v>
      </c>
      <c r="P39" s="70" t="s">
        <v>157</v>
      </c>
      <c r="Q39" s="70" t="s">
        <v>157</v>
      </c>
      <c r="R39" s="69" t="s">
        <v>155</v>
      </c>
      <c r="S39" s="70" t="s">
        <v>157</v>
      </c>
      <c r="T39" s="70" t="s">
        <v>161</v>
      </c>
      <c r="U39" s="70" t="s">
        <v>157</v>
      </c>
      <c r="V39" s="70" t="s">
        <v>157</v>
      </c>
      <c r="W39" s="70" t="s">
        <v>157</v>
      </c>
      <c r="X39" s="70" t="s">
        <v>161</v>
      </c>
      <c r="Y39" s="70" t="s">
        <v>157</v>
      </c>
      <c r="Z39" s="70" t="s">
        <v>161</v>
      </c>
      <c r="AA39" s="70" t="s">
        <v>157</v>
      </c>
      <c r="AB39" s="70" t="s">
        <v>157</v>
      </c>
      <c r="AC39" s="70" t="s">
        <v>157</v>
      </c>
      <c r="AD39" s="71" t="s">
        <v>157</v>
      </c>
      <c r="AE39" s="72" t="s">
        <v>157</v>
      </c>
      <c r="AF39" s="73" t="s">
        <v>157</v>
      </c>
      <c r="AG39" s="70" t="s">
        <v>157</v>
      </c>
      <c r="AH39" s="74"/>
      <c r="AI39" s="70" t="s">
        <v>162</v>
      </c>
      <c r="AJ39" s="75" t="s">
        <v>157</v>
      </c>
      <c r="AK39" s="72" t="s">
        <v>157</v>
      </c>
      <c r="AL39" s="73" t="s">
        <v>157</v>
      </c>
      <c r="AM39" s="70" t="s">
        <v>163</v>
      </c>
      <c r="AN39" s="70" t="s">
        <v>162</v>
      </c>
      <c r="AO39" s="70" t="s">
        <v>157</v>
      </c>
      <c r="AP39" s="70" t="s">
        <v>157</v>
      </c>
      <c r="AQ39" s="70" t="s">
        <v>157</v>
      </c>
      <c r="AR39" s="70" t="s">
        <v>157</v>
      </c>
      <c r="AS39" s="70" t="s">
        <v>157</v>
      </c>
      <c r="AT39" s="70" t="s">
        <v>161</v>
      </c>
      <c r="AU39" s="70" t="s">
        <v>157</v>
      </c>
      <c r="AV39" s="70" t="s">
        <v>157</v>
      </c>
      <c r="AW39" s="70" t="s">
        <v>157</v>
      </c>
      <c r="AX39" s="70" t="s">
        <v>157</v>
      </c>
      <c r="AY39" s="70" t="s">
        <v>162</v>
      </c>
      <c r="AZ39" s="70" t="s">
        <v>162</v>
      </c>
      <c r="BA39" s="70" t="s">
        <v>157</v>
      </c>
      <c r="BB39" s="70" t="s">
        <v>157</v>
      </c>
      <c r="BC39" s="70" t="s">
        <v>161</v>
      </c>
      <c r="BD39" s="85"/>
      <c r="BE39" s="70" t="s">
        <v>157</v>
      </c>
      <c r="BF39" s="70" t="s">
        <v>185</v>
      </c>
      <c r="BG39" s="70" t="s">
        <v>161</v>
      </c>
      <c r="BH39" s="70" t="s">
        <v>157</v>
      </c>
      <c r="BI39" s="70" t="s">
        <v>157</v>
      </c>
      <c r="BJ39" s="70" t="s">
        <v>157</v>
      </c>
      <c r="BK39" s="70" t="s">
        <v>157</v>
      </c>
      <c r="BL39" s="70" t="s">
        <v>157</v>
      </c>
      <c r="BM39" s="70" t="s">
        <v>158</v>
      </c>
      <c r="BN39" s="70" t="s">
        <v>161</v>
      </c>
      <c r="BO39" s="70" t="s">
        <v>157</v>
      </c>
      <c r="BP39" s="70" t="s">
        <v>157</v>
      </c>
      <c r="BQ39" s="70" t="s">
        <v>157</v>
      </c>
      <c r="BR39" s="70" t="s">
        <v>157</v>
      </c>
      <c r="BS39" s="70" t="s">
        <v>159</v>
      </c>
      <c r="BT39" s="70" t="s">
        <v>157</v>
      </c>
      <c r="BU39" s="70" t="s">
        <v>157</v>
      </c>
      <c r="BV39" s="70" t="s">
        <v>162</v>
      </c>
      <c r="BW39" s="70" t="s">
        <v>162</v>
      </c>
      <c r="BX39" s="70" t="s">
        <v>161</v>
      </c>
      <c r="BY39" s="70" t="s">
        <v>157</v>
      </c>
      <c r="BZ39" s="70" t="s">
        <v>157</v>
      </c>
      <c r="CA39" s="70" t="s">
        <v>157</v>
      </c>
      <c r="CB39" s="70" t="s">
        <v>159</v>
      </c>
      <c r="CC39" s="70" t="s">
        <v>162</v>
      </c>
      <c r="CD39" s="70" t="s">
        <v>161</v>
      </c>
    </row>
    <row r="40" spans="1:82" ht="15">
      <c r="A40" s="67" t="s">
        <v>142</v>
      </c>
      <c r="B40" s="68" t="s">
        <v>163</v>
      </c>
      <c r="C40" s="69" t="s">
        <v>174</v>
      </c>
      <c r="D40" s="70" t="s">
        <v>173</v>
      </c>
      <c r="E40" s="70" t="s">
        <v>174</v>
      </c>
      <c r="F40" s="70" t="s">
        <v>174</v>
      </c>
      <c r="G40" s="70" t="s">
        <v>174</v>
      </c>
      <c r="H40" s="70" t="s">
        <v>174</v>
      </c>
      <c r="I40" s="70" t="s">
        <v>187</v>
      </c>
      <c r="J40" s="70" t="s">
        <v>173</v>
      </c>
      <c r="K40" s="70" t="s">
        <v>174</v>
      </c>
      <c r="L40" s="70" t="s">
        <v>174</v>
      </c>
      <c r="M40" s="70" t="s">
        <v>162</v>
      </c>
      <c r="N40" s="68" t="s">
        <v>174</v>
      </c>
      <c r="O40" s="70" t="s">
        <v>174</v>
      </c>
      <c r="P40" s="70" t="s">
        <v>174</v>
      </c>
      <c r="Q40" s="70" t="s">
        <v>174</v>
      </c>
      <c r="R40" s="69" t="s">
        <v>174</v>
      </c>
      <c r="S40" s="70" t="s">
        <v>174</v>
      </c>
      <c r="T40" s="70" t="s">
        <v>174</v>
      </c>
      <c r="U40" s="70" t="s">
        <v>174</v>
      </c>
      <c r="V40" s="70" t="s">
        <v>174</v>
      </c>
      <c r="W40" s="70" t="s">
        <v>174</v>
      </c>
      <c r="X40" s="70" t="s">
        <v>174</v>
      </c>
      <c r="Y40" s="70" t="s">
        <v>174</v>
      </c>
      <c r="Z40" s="70" t="s">
        <v>174</v>
      </c>
      <c r="AA40" s="70" t="s">
        <v>174</v>
      </c>
      <c r="AB40" s="70" t="s">
        <v>174</v>
      </c>
      <c r="AC40" s="70" t="s">
        <v>174</v>
      </c>
      <c r="AD40" s="71" t="s">
        <v>174</v>
      </c>
      <c r="AE40" s="72" t="s">
        <v>174</v>
      </c>
      <c r="AF40" s="73" t="s">
        <v>174</v>
      </c>
      <c r="AG40" s="70" t="s">
        <v>174</v>
      </c>
      <c r="AH40" s="74" t="s">
        <v>174</v>
      </c>
      <c r="AI40" s="70" t="s">
        <v>174</v>
      </c>
      <c r="AJ40" s="75" t="s">
        <v>174</v>
      </c>
      <c r="AK40" s="72" t="s">
        <v>174</v>
      </c>
      <c r="AL40" s="73" t="s">
        <v>174</v>
      </c>
      <c r="AM40" s="70" t="s">
        <v>187</v>
      </c>
      <c r="AN40" s="70" t="s">
        <v>187</v>
      </c>
      <c r="AO40" s="70" t="s">
        <v>174</v>
      </c>
      <c r="AP40" s="70" t="s">
        <v>174</v>
      </c>
      <c r="AQ40" s="70" t="s">
        <v>174</v>
      </c>
      <c r="AR40" s="70" t="s">
        <v>174</v>
      </c>
      <c r="AS40" s="70" t="s">
        <v>174</v>
      </c>
      <c r="AT40" s="70" t="s">
        <v>174</v>
      </c>
      <c r="AU40" s="70" t="s">
        <v>174</v>
      </c>
      <c r="AV40" s="70" t="s">
        <v>174</v>
      </c>
      <c r="AW40" s="70" t="s">
        <v>174</v>
      </c>
      <c r="AX40" s="70" t="s">
        <v>174</v>
      </c>
      <c r="AY40" s="70" t="s">
        <v>174</v>
      </c>
      <c r="AZ40" s="70" t="s">
        <v>187</v>
      </c>
      <c r="BA40" s="70" t="s">
        <v>174</v>
      </c>
      <c r="BB40" s="70" t="s">
        <v>174</v>
      </c>
      <c r="BC40" s="70" t="s">
        <v>174</v>
      </c>
      <c r="BD40" s="85"/>
      <c r="BE40" s="70" t="s">
        <v>174</v>
      </c>
      <c r="BF40" s="70" t="s">
        <v>174</v>
      </c>
      <c r="BG40" s="70" t="s">
        <v>174</v>
      </c>
      <c r="BH40" s="70" t="s">
        <v>174</v>
      </c>
      <c r="BI40" s="70" t="s">
        <v>174</v>
      </c>
      <c r="BJ40" s="70" t="s">
        <v>174</v>
      </c>
      <c r="BK40" s="70" t="s">
        <v>174</v>
      </c>
      <c r="BL40" s="70" t="s">
        <v>174</v>
      </c>
      <c r="BM40" s="70" t="s">
        <v>174</v>
      </c>
      <c r="BN40" s="70" t="s">
        <v>174</v>
      </c>
      <c r="BO40" s="70" t="s">
        <v>174</v>
      </c>
      <c r="BP40" s="70" t="s">
        <v>174</v>
      </c>
      <c r="BQ40" s="70" t="s">
        <v>174</v>
      </c>
      <c r="BR40" s="70" t="s">
        <v>174</v>
      </c>
      <c r="BS40" s="70" t="s">
        <v>172</v>
      </c>
      <c r="BT40" s="70" t="s">
        <v>174</v>
      </c>
      <c r="BU40" s="70" t="s">
        <v>174</v>
      </c>
      <c r="BV40" s="70" t="s">
        <v>187</v>
      </c>
      <c r="BW40" s="70" t="s">
        <v>187</v>
      </c>
      <c r="BX40" s="70" t="s">
        <v>174</v>
      </c>
      <c r="BY40" s="70" t="s">
        <v>174</v>
      </c>
      <c r="BZ40" s="70" t="s">
        <v>174</v>
      </c>
      <c r="CA40" s="70" t="s">
        <v>174</v>
      </c>
      <c r="CB40" s="70" t="s">
        <v>172</v>
      </c>
      <c r="CC40" s="70" t="s">
        <v>174</v>
      </c>
      <c r="CD40" s="70" t="s">
        <v>174</v>
      </c>
    </row>
    <row r="41" spans="1:82" ht="15">
      <c r="A41" s="67" t="s">
        <v>79</v>
      </c>
      <c r="B41" s="68" t="s">
        <v>155</v>
      </c>
      <c r="C41" s="69" t="s">
        <v>159</v>
      </c>
      <c r="D41" s="70" t="s">
        <v>163</v>
      </c>
      <c r="E41" s="70" t="s">
        <v>159</v>
      </c>
      <c r="F41" s="70" t="s">
        <v>157</v>
      </c>
      <c r="G41" s="70" t="s">
        <v>157</v>
      </c>
      <c r="H41" s="70" t="s">
        <v>157</v>
      </c>
      <c r="I41" s="70" t="s">
        <v>157</v>
      </c>
      <c r="J41" s="70" t="s">
        <v>157</v>
      </c>
      <c r="K41" s="70" t="s">
        <v>157</v>
      </c>
      <c r="L41" s="70" t="s">
        <v>157</v>
      </c>
      <c r="M41" s="70" t="s">
        <v>157</v>
      </c>
      <c r="N41" s="70" t="s">
        <v>157</v>
      </c>
      <c r="O41" s="70" t="s">
        <v>157</v>
      </c>
      <c r="P41" s="70" t="s">
        <v>157</v>
      </c>
      <c r="Q41" s="70" t="s">
        <v>157</v>
      </c>
      <c r="R41" s="69" t="s">
        <v>157</v>
      </c>
      <c r="S41" s="70" t="s">
        <v>157</v>
      </c>
      <c r="T41" s="70" t="s">
        <v>157</v>
      </c>
      <c r="U41" s="70" t="s">
        <v>157</v>
      </c>
      <c r="V41" s="70" t="s">
        <v>157</v>
      </c>
      <c r="W41" s="70" t="s">
        <v>157</v>
      </c>
      <c r="X41" s="70" t="s">
        <v>157</v>
      </c>
      <c r="Y41" s="70" t="s">
        <v>157</v>
      </c>
      <c r="Z41" s="70" t="s">
        <v>157</v>
      </c>
      <c r="AA41" s="70" t="s">
        <v>157</v>
      </c>
      <c r="AB41" s="70" t="s">
        <v>157</v>
      </c>
      <c r="AC41" s="70" t="s">
        <v>157</v>
      </c>
      <c r="AD41" s="71" t="s">
        <v>157</v>
      </c>
      <c r="AE41" s="72" t="s">
        <v>157</v>
      </c>
      <c r="AF41" s="73" t="s">
        <v>157</v>
      </c>
      <c r="AG41" s="70" t="s">
        <v>157</v>
      </c>
      <c r="AH41" s="74" t="s">
        <v>157</v>
      </c>
      <c r="AI41" s="70"/>
      <c r="AJ41" s="71" t="s">
        <v>157</v>
      </c>
      <c r="AK41" s="72" t="s">
        <v>157</v>
      </c>
      <c r="AL41" s="73" t="s">
        <v>157</v>
      </c>
      <c r="AM41" s="70" t="s">
        <v>163</v>
      </c>
      <c r="AN41" s="70" t="s">
        <v>163</v>
      </c>
      <c r="AO41" s="70" t="s">
        <v>157</v>
      </c>
      <c r="AP41" s="70" t="s">
        <v>159</v>
      </c>
      <c r="AQ41" s="70" t="s">
        <v>159</v>
      </c>
      <c r="AR41" s="70" t="s">
        <v>159</v>
      </c>
      <c r="AS41" s="70" t="s">
        <v>159</v>
      </c>
      <c r="AT41" s="70" t="s">
        <v>157</v>
      </c>
      <c r="AU41" s="70" t="s">
        <v>159</v>
      </c>
      <c r="AV41" s="70" t="s">
        <v>159</v>
      </c>
      <c r="AW41" s="70" t="s">
        <v>157</v>
      </c>
      <c r="AX41" s="70" t="s">
        <v>159</v>
      </c>
      <c r="AY41" s="70" t="s">
        <v>163</v>
      </c>
      <c r="AZ41" s="70" t="s">
        <v>163</v>
      </c>
      <c r="BA41" s="70" t="s">
        <v>159</v>
      </c>
      <c r="BB41" s="70" t="s">
        <v>159</v>
      </c>
      <c r="BC41" s="70" t="s">
        <v>159</v>
      </c>
      <c r="BD41" s="85"/>
      <c r="BE41" s="68" t="s">
        <v>159</v>
      </c>
      <c r="BF41" s="68" t="s">
        <v>159</v>
      </c>
      <c r="BG41" s="68" t="s">
        <v>159</v>
      </c>
      <c r="BH41" s="70" t="s">
        <v>157</v>
      </c>
      <c r="BI41" s="68" t="s">
        <v>159</v>
      </c>
      <c r="BJ41" s="68" t="s">
        <v>159</v>
      </c>
      <c r="BK41" s="68" t="s">
        <v>159</v>
      </c>
      <c r="BL41" s="68" t="s">
        <v>159</v>
      </c>
      <c r="BM41" s="68" t="s">
        <v>159</v>
      </c>
      <c r="BN41" s="68" t="s">
        <v>159</v>
      </c>
      <c r="BO41" s="68" t="s">
        <v>159</v>
      </c>
      <c r="BP41" s="70" t="s">
        <v>159</v>
      </c>
      <c r="BQ41" s="70" t="s">
        <v>159</v>
      </c>
      <c r="BR41" s="68" t="s">
        <v>157</v>
      </c>
      <c r="BS41" s="70" t="s">
        <v>165</v>
      </c>
      <c r="BT41" s="70" t="s">
        <v>159</v>
      </c>
      <c r="BU41" s="70" t="s">
        <v>159</v>
      </c>
      <c r="BV41" s="68" t="s">
        <v>165</v>
      </c>
      <c r="BW41" s="68" t="s">
        <v>165</v>
      </c>
      <c r="BX41" s="70" t="s">
        <v>159</v>
      </c>
      <c r="BY41" s="70" t="s">
        <v>158</v>
      </c>
      <c r="BZ41" s="70" t="s">
        <v>157</v>
      </c>
      <c r="CA41" s="70" t="s">
        <v>157</v>
      </c>
      <c r="CB41" s="70" t="s">
        <v>165</v>
      </c>
      <c r="CC41" s="70" t="s">
        <v>163</v>
      </c>
      <c r="CD41" s="70" t="s">
        <v>159</v>
      </c>
    </row>
    <row r="42" spans="1:82" ht="15">
      <c r="A42" s="67" t="s">
        <v>143</v>
      </c>
      <c r="B42" s="68" t="s">
        <v>157</v>
      </c>
      <c r="C42" s="69" t="s">
        <v>162</v>
      </c>
      <c r="D42" s="70" t="s">
        <v>165</v>
      </c>
      <c r="E42" s="70" t="s">
        <v>162</v>
      </c>
      <c r="F42" s="70" t="s">
        <v>163</v>
      </c>
      <c r="G42" s="70" t="s">
        <v>163</v>
      </c>
      <c r="H42" s="70" t="s">
        <v>162</v>
      </c>
      <c r="I42" s="70" t="s">
        <v>174</v>
      </c>
      <c r="J42" s="70" t="s">
        <v>165</v>
      </c>
      <c r="K42" s="70" t="s">
        <v>163</v>
      </c>
      <c r="L42" s="70" t="s">
        <v>163</v>
      </c>
      <c r="M42" s="70" t="s">
        <v>174</v>
      </c>
      <c r="N42" s="70" t="s">
        <v>163</v>
      </c>
      <c r="O42" s="70" t="s">
        <v>162</v>
      </c>
      <c r="P42" s="70" t="s">
        <v>163</v>
      </c>
      <c r="Q42" s="70" t="s">
        <v>163</v>
      </c>
      <c r="R42" s="69" t="s">
        <v>162</v>
      </c>
      <c r="S42" s="70" t="s">
        <v>163</v>
      </c>
      <c r="T42" s="70" t="s">
        <v>162</v>
      </c>
      <c r="U42" s="70" t="s">
        <v>163</v>
      </c>
      <c r="V42" s="70" t="s">
        <v>163</v>
      </c>
      <c r="W42" s="70" t="s">
        <v>163</v>
      </c>
      <c r="X42" s="70" t="s">
        <v>162</v>
      </c>
      <c r="Y42" s="70" t="s">
        <v>163</v>
      </c>
      <c r="Z42" s="70" t="s">
        <v>162</v>
      </c>
      <c r="AA42" s="70" t="s">
        <v>163</v>
      </c>
      <c r="AB42" s="70" t="s">
        <v>163</v>
      </c>
      <c r="AC42" s="70" t="s">
        <v>163</v>
      </c>
      <c r="AD42" s="71" t="s">
        <v>155</v>
      </c>
      <c r="AE42" s="72" t="s">
        <v>163</v>
      </c>
      <c r="AF42" s="73" t="s">
        <v>163</v>
      </c>
      <c r="AG42" s="70" t="s">
        <v>163</v>
      </c>
      <c r="AH42" s="74" t="s">
        <v>163</v>
      </c>
      <c r="AI42" s="70" t="s">
        <v>163</v>
      </c>
      <c r="AJ42" s="71" t="s">
        <v>174</v>
      </c>
      <c r="AK42" s="72" t="s">
        <v>162</v>
      </c>
      <c r="AL42" s="73" t="s">
        <v>163</v>
      </c>
      <c r="AM42" s="70" t="s">
        <v>174</v>
      </c>
      <c r="AN42" s="70" t="s">
        <v>174</v>
      </c>
      <c r="AO42" s="70" t="s">
        <v>163</v>
      </c>
      <c r="AP42" s="70" t="s">
        <v>163</v>
      </c>
      <c r="AQ42" s="70" t="s">
        <v>157</v>
      </c>
      <c r="AR42" s="70" t="s">
        <v>163</v>
      </c>
      <c r="AS42" s="70" t="s">
        <v>163</v>
      </c>
      <c r="AT42" s="70" t="s">
        <v>162</v>
      </c>
      <c r="AU42" s="70" t="s">
        <v>163</v>
      </c>
      <c r="AV42" s="70" t="s">
        <v>163</v>
      </c>
      <c r="AW42" s="70" t="s">
        <v>163</v>
      </c>
      <c r="AX42" s="70" t="s">
        <v>163</v>
      </c>
      <c r="AY42" s="70" t="s">
        <v>174</v>
      </c>
      <c r="AZ42" s="70" t="s">
        <v>174</v>
      </c>
      <c r="BA42" s="70" t="s">
        <v>159</v>
      </c>
      <c r="BB42" s="70" t="s">
        <v>159</v>
      </c>
      <c r="BC42" s="70" t="s">
        <v>163</v>
      </c>
      <c r="BD42" s="85"/>
      <c r="BE42" s="70" t="s">
        <v>163</v>
      </c>
      <c r="BF42" s="70" t="s">
        <v>163</v>
      </c>
      <c r="BG42" s="70" t="s">
        <v>163</v>
      </c>
      <c r="BH42" s="70" t="s">
        <v>163</v>
      </c>
      <c r="BI42" s="70" t="s">
        <v>163</v>
      </c>
      <c r="BJ42" s="70" t="s">
        <v>159</v>
      </c>
      <c r="BK42" s="70" t="s">
        <v>163</v>
      </c>
      <c r="BL42" s="70" t="s">
        <v>163</v>
      </c>
      <c r="BM42" s="70" t="s">
        <v>163</v>
      </c>
      <c r="BN42" s="70" t="s">
        <v>163</v>
      </c>
      <c r="BO42" s="70" t="s">
        <v>163</v>
      </c>
      <c r="BP42" s="70" t="s">
        <v>163</v>
      </c>
      <c r="BQ42" s="70" t="s">
        <v>163</v>
      </c>
      <c r="BR42" s="70" t="s">
        <v>163</v>
      </c>
      <c r="BS42" s="70" t="s">
        <v>165</v>
      </c>
      <c r="BT42" s="70" t="s">
        <v>163</v>
      </c>
      <c r="BU42" s="70" t="s">
        <v>163</v>
      </c>
      <c r="BV42" s="70" t="s">
        <v>174</v>
      </c>
      <c r="BW42" s="70" t="s">
        <v>174</v>
      </c>
      <c r="BX42" s="70" t="s">
        <v>162</v>
      </c>
      <c r="BY42" s="70" t="s">
        <v>163</v>
      </c>
      <c r="BZ42" s="70" t="s">
        <v>163</v>
      </c>
      <c r="CA42" s="70" t="s">
        <v>163</v>
      </c>
      <c r="CB42" s="70" t="s">
        <v>165</v>
      </c>
      <c r="CC42" s="70" t="s">
        <v>174</v>
      </c>
      <c r="CD42" s="70" t="s">
        <v>163</v>
      </c>
    </row>
    <row r="43" spans="1:82" ht="15">
      <c r="A43" s="67" t="s">
        <v>81</v>
      </c>
      <c r="B43" s="68" t="s">
        <v>159</v>
      </c>
      <c r="C43" s="69" t="s">
        <v>165</v>
      </c>
      <c r="D43" s="70" t="s">
        <v>171</v>
      </c>
      <c r="E43" s="70" t="s">
        <v>163</v>
      </c>
      <c r="F43" s="70" t="s">
        <v>165</v>
      </c>
      <c r="G43" s="70" t="s">
        <v>165</v>
      </c>
      <c r="H43" s="70" t="s">
        <v>163</v>
      </c>
      <c r="I43" s="70" t="s">
        <v>173</v>
      </c>
      <c r="J43" s="70" t="s">
        <v>171</v>
      </c>
      <c r="K43" s="70" t="s">
        <v>165</v>
      </c>
      <c r="L43" s="70" t="s">
        <v>165</v>
      </c>
      <c r="M43" s="70" t="s">
        <v>173</v>
      </c>
      <c r="N43" s="68" t="s">
        <v>163</v>
      </c>
      <c r="O43" s="70" t="s">
        <v>163</v>
      </c>
      <c r="P43" s="70" t="s">
        <v>165</v>
      </c>
      <c r="Q43" s="70" t="s">
        <v>163</v>
      </c>
      <c r="R43" s="69" t="s">
        <v>163</v>
      </c>
      <c r="S43" s="70" t="s">
        <v>163</v>
      </c>
      <c r="T43" s="70" t="s">
        <v>163</v>
      </c>
      <c r="U43" s="70" t="s">
        <v>163</v>
      </c>
      <c r="V43" s="70" t="s">
        <v>165</v>
      </c>
      <c r="W43" s="70" t="s">
        <v>163</v>
      </c>
      <c r="X43" s="70" t="s">
        <v>165</v>
      </c>
      <c r="Y43" s="70" t="s">
        <v>165</v>
      </c>
      <c r="Z43" s="70" t="s">
        <v>165</v>
      </c>
      <c r="AA43" s="70" t="s">
        <v>165</v>
      </c>
      <c r="AB43" s="70" t="s">
        <v>165</v>
      </c>
      <c r="AC43" s="70" t="s">
        <v>165</v>
      </c>
      <c r="AD43" s="71" t="s">
        <v>165</v>
      </c>
      <c r="AE43" s="72" t="s">
        <v>165</v>
      </c>
      <c r="AF43" s="73" t="s">
        <v>174</v>
      </c>
      <c r="AG43" s="70" t="s">
        <v>165</v>
      </c>
      <c r="AH43" s="74" t="s">
        <v>165</v>
      </c>
      <c r="AI43" s="70" t="s">
        <v>174</v>
      </c>
      <c r="AJ43" s="75"/>
      <c r="AK43" s="72" t="s">
        <v>163</v>
      </c>
      <c r="AL43" s="73" t="s">
        <v>163</v>
      </c>
      <c r="AM43" s="70" t="s">
        <v>173</v>
      </c>
      <c r="AN43" s="70" t="s">
        <v>174</v>
      </c>
      <c r="AO43" s="70" t="s">
        <v>163</v>
      </c>
      <c r="AP43" s="70" t="s">
        <v>165</v>
      </c>
      <c r="AQ43" s="70" t="s">
        <v>165</v>
      </c>
      <c r="AR43" s="70" t="s">
        <v>165</v>
      </c>
      <c r="AS43" s="70" t="s">
        <v>165</v>
      </c>
      <c r="AT43" s="70" t="s">
        <v>163</v>
      </c>
      <c r="AU43" s="70" t="s">
        <v>165</v>
      </c>
      <c r="AV43" s="70" t="s">
        <v>165</v>
      </c>
      <c r="AW43" s="70" t="s">
        <v>165</v>
      </c>
      <c r="AX43" s="70" t="s">
        <v>165</v>
      </c>
      <c r="AY43" s="70" t="s">
        <v>173</v>
      </c>
      <c r="AZ43" s="70" t="s">
        <v>173</v>
      </c>
      <c r="BA43" s="70" t="s">
        <v>165</v>
      </c>
      <c r="BB43" s="70" t="s">
        <v>165</v>
      </c>
      <c r="BC43" s="70" t="s">
        <v>163</v>
      </c>
      <c r="BD43" s="85"/>
      <c r="BE43" s="70" t="s">
        <v>165</v>
      </c>
      <c r="BF43" s="70" t="s">
        <v>165</v>
      </c>
      <c r="BG43" s="70" t="s">
        <v>165</v>
      </c>
      <c r="BH43" s="70" t="s">
        <v>165</v>
      </c>
      <c r="BI43" s="70" t="s">
        <v>165</v>
      </c>
      <c r="BJ43" s="70" t="s">
        <v>165</v>
      </c>
      <c r="BK43" s="70" t="s">
        <v>165</v>
      </c>
      <c r="BL43" s="70" t="s">
        <v>165</v>
      </c>
      <c r="BM43" s="70" t="s">
        <v>165</v>
      </c>
      <c r="BN43" s="70" t="s">
        <v>165</v>
      </c>
      <c r="BO43" s="70" t="s">
        <v>165</v>
      </c>
      <c r="BP43" s="70" t="s">
        <v>165</v>
      </c>
      <c r="BQ43" s="70" t="s">
        <v>165</v>
      </c>
      <c r="BR43" s="70" t="s">
        <v>165</v>
      </c>
      <c r="BS43" s="70" t="s">
        <v>171</v>
      </c>
      <c r="BT43" s="70" t="s">
        <v>165</v>
      </c>
      <c r="BU43" s="70" t="s">
        <v>165</v>
      </c>
      <c r="BV43" s="70" t="s">
        <v>173</v>
      </c>
      <c r="BW43" s="70" t="s">
        <v>173</v>
      </c>
      <c r="BX43" s="70" t="s">
        <v>163</v>
      </c>
      <c r="BY43" s="70" t="s">
        <v>165</v>
      </c>
      <c r="BZ43" s="70" t="s">
        <v>163</v>
      </c>
      <c r="CA43" s="70" t="s">
        <v>165</v>
      </c>
      <c r="CB43" s="70" t="s">
        <v>171</v>
      </c>
      <c r="CC43" s="70" t="s">
        <v>173</v>
      </c>
      <c r="CD43" s="70" t="s">
        <v>163</v>
      </c>
    </row>
    <row r="44" spans="1:82" ht="15">
      <c r="A44" s="67" t="s">
        <v>188</v>
      </c>
      <c r="B44" s="68" t="s">
        <v>155</v>
      </c>
      <c r="C44" s="69" t="s">
        <v>157</v>
      </c>
      <c r="D44" s="70" t="s">
        <v>164</v>
      </c>
      <c r="E44" s="70" t="s">
        <v>159</v>
      </c>
      <c r="F44" s="70" t="s">
        <v>157</v>
      </c>
      <c r="G44" s="70" t="s">
        <v>157</v>
      </c>
      <c r="H44" s="70" t="s">
        <v>157</v>
      </c>
      <c r="I44" s="70" t="s">
        <v>157</v>
      </c>
      <c r="J44" s="70" t="s">
        <v>157</v>
      </c>
      <c r="K44" s="70" t="s">
        <v>159</v>
      </c>
      <c r="L44" s="70" t="s">
        <v>157</v>
      </c>
      <c r="M44" s="70" t="s">
        <v>157</v>
      </c>
      <c r="N44" s="70" t="s">
        <v>157</v>
      </c>
      <c r="O44" s="70" t="s">
        <v>157</v>
      </c>
      <c r="P44" s="70" t="s">
        <v>157</v>
      </c>
      <c r="Q44" s="70" t="s">
        <v>157</v>
      </c>
      <c r="R44" s="69" t="s">
        <v>157</v>
      </c>
      <c r="S44" s="70" t="s">
        <v>157</v>
      </c>
      <c r="T44" s="70" t="s">
        <v>157</v>
      </c>
      <c r="U44" s="70" t="s">
        <v>157</v>
      </c>
      <c r="V44" s="70" t="s">
        <v>157</v>
      </c>
      <c r="W44" s="70" t="s">
        <v>157</v>
      </c>
      <c r="X44" s="70" t="s">
        <v>159</v>
      </c>
      <c r="Y44" s="70" t="s">
        <v>159</v>
      </c>
      <c r="Z44" s="70" t="s">
        <v>159</v>
      </c>
      <c r="AA44" s="70" t="s">
        <v>159</v>
      </c>
      <c r="AB44" s="70" t="s">
        <v>159</v>
      </c>
      <c r="AC44" s="70" t="s">
        <v>159</v>
      </c>
      <c r="AD44" s="71" t="s">
        <v>159</v>
      </c>
      <c r="AE44" s="72" t="s">
        <v>159</v>
      </c>
      <c r="AF44" s="73" t="s">
        <v>159</v>
      </c>
      <c r="AG44" s="70" t="s">
        <v>159</v>
      </c>
      <c r="AH44" s="74" t="s">
        <v>159</v>
      </c>
      <c r="AI44" s="70" t="s">
        <v>159</v>
      </c>
      <c r="AJ44" s="75" t="s">
        <v>162</v>
      </c>
      <c r="AK44" s="72" t="s">
        <v>159</v>
      </c>
      <c r="AL44" s="73" t="s">
        <v>159</v>
      </c>
      <c r="AM44" s="70" t="s">
        <v>163</v>
      </c>
      <c r="AN44" s="70" t="s">
        <v>163</v>
      </c>
      <c r="AO44" s="70" t="s">
        <v>159</v>
      </c>
      <c r="AP44" s="70" t="s">
        <v>159</v>
      </c>
      <c r="AQ44" s="70" t="s">
        <v>159</v>
      </c>
      <c r="AR44" s="70" t="s">
        <v>159</v>
      </c>
      <c r="AS44" s="70" t="s">
        <v>159</v>
      </c>
      <c r="AT44" s="70" t="s">
        <v>159</v>
      </c>
      <c r="AU44" s="70" t="s">
        <v>159</v>
      </c>
      <c r="AV44" s="70" t="s">
        <v>159</v>
      </c>
      <c r="AW44" s="70" t="s">
        <v>159</v>
      </c>
      <c r="AX44" s="70" t="s">
        <v>159</v>
      </c>
      <c r="AY44" s="70" t="s">
        <v>163</v>
      </c>
      <c r="AZ44" s="70" t="s">
        <v>163</v>
      </c>
      <c r="BA44" s="70" t="s">
        <v>155</v>
      </c>
      <c r="BB44" s="70" t="s">
        <v>159</v>
      </c>
      <c r="BC44" s="70" t="s">
        <v>159</v>
      </c>
      <c r="BD44" s="85"/>
      <c r="BE44" s="68" t="s">
        <v>159</v>
      </c>
      <c r="BF44" s="68" t="s">
        <v>159</v>
      </c>
      <c r="BG44" s="68" t="s">
        <v>159</v>
      </c>
      <c r="BH44" s="68" t="s">
        <v>159</v>
      </c>
      <c r="BI44" s="68" t="s">
        <v>159</v>
      </c>
      <c r="BJ44" s="70" t="s">
        <v>155</v>
      </c>
      <c r="BK44" s="70" t="s">
        <v>159</v>
      </c>
      <c r="BL44" s="70" t="s">
        <v>159</v>
      </c>
      <c r="BM44" s="70" t="s">
        <v>159</v>
      </c>
      <c r="BN44" s="70" t="s">
        <v>159</v>
      </c>
      <c r="BO44" s="68" t="s">
        <v>159</v>
      </c>
      <c r="BP44" s="70" t="s">
        <v>159</v>
      </c>
      <c r="BQ44" s="70" t="s">
        <v>159</v>
      </c>
      <c r="BR44" s="68" t="s">
        <v>159</v>
      </c>
      <c r="BS44" s="70" t="s">
        <v>164</v>
      </c>
      <c r="BT44" s="70" t="s">
        <v>159</v>
      </c>
      <c r="BU44" s="70" t="s">
        <v>159</v>
      </c>
      <c r="BV44" s="70" t="s">
        <v>163</v>
      </c>
      <c r="BW44" s="70" t="s">
        <v>163</v>
      </c>
      <c r="BX44" s="70" t="s">
        <v>159</v>
      </c>
      <c r="BY44" s="70" t="s">
        <v>159</v>
      </c>
      <c r="BZ44" s="70" t="s">
        <v>157</v>
      </c>
      <c r="CA44" s="70" t="s">
        <v>157</v>
      </c>
      <c r="CB44" s="70" t="s">
        <v>164</v>
      </c>
      <c r="CC44" s="70" t="s">
        <v>163</v>
      </c>
      <c r="CD44" s="70" t="s">
        <v>159</v>
      </c>
    </row>
    <row r="45" spans="1:82" ht="15">
      <c r="A45" s="67" t="s">
        <v>264</v>
      </c>
      <c r="B45" s="68" t="s">
        <v>171</v>
      </c>
      <c r="C45" s="69" t="s">
        <v>173</v>
      </c>
      <c r="D45" s="70" t="s">
        <v>189</v>
      </c>
      <c r="E45" s="70" t="s">
        <v>172</v>
      </c>
      <c r="F45" s="70" t="s">
        <v>172</v>
      </c>
      <c r="G45" s="70" t="s">
        <v>172</v>
      </c>
      <c r="H45" s="70" t="s">
        <v>172</v>
      </c>
      <c r="I45" s="70" t="s">
        <v>172</v>
      </c>
      <c r="J45" s="70" t="s">
        <v>172</v>
      </c>
      <c r="K45" s="70" t="s">
        <v>172</v>
      </c>
      <c r="L45" s="70" t="s">
        <v>172</v>
      </c>
      <c r="M45" s="70" t="s">
        <v>172</v>
      </c>
      <c r="N45" s="70" t="s">
        <v>172</v>
      </c>
      <c r="O45" s="70" t="s">
        <v>172</v>
      </c>
      <c r="P45" s="70" t="s">
        <v>172</v>
      </c>
      <c r="Q45" s="70" t="s">
        <v>172</v>
      </c>
      <c r="R45" s="69" t="s">
        <v>172</v>
      </c>
      <c r="S45" s="70" t="s">
        <v>172</v>
      </c>
      <c r="T45" s="70" t="s">
        <v>172</v>
      </c>
      <c r="U45" s="70" t="s">
        <v>172</v>
      </c>
      <c r="V45" s="70" t="s">
        <v>172</v>
      </c>
      <c r="W45" s="70" t="s">
        <v>172</v>
      </c>
      <c r="X45" s="70" t="s">
        <v>172</v>
      </c>
      <c r="Y45" s="70" t="s">
        <v>172</v>
      </c>
      <c r="Z45" s="70" t="s">
        <v>172</v>
      </c>
      <c r="AA45" s="70" t="s">
        <v>172</v>
      </c>
      <c r="AB45" s="70" t="s">
        <v>172</v>
      </c>
      <c r="AC45" s="70" t="s">
        <v>172</v>
      </c>
      <c r="AD45" s="71" t="s">
        <v>172</v>
      </c>
      <c r="AE45" s="72" t="s">
        <v>172</v>
      </c>
      <c r="AF45" s="73" t="s">
        <v>172</v>
      </c>
      <c r="AG45" s="70" t="s">
        <v>172</v>
      </c>
      <c r="AH45" s="74" t="s">
        <v>172</v>
      </c>
      <c r="AI45" s="70" t="s">
        <v>172</v>
      </c>
      <c r="AJ45" s="75" t="s">
        <v>174</v>
      </c>
      <c r="AK45" s="72" t="s">
        <v>172</v>
      </c>
      <c r="AL45" s="73" t="s">
        <v>172</v>
      </c>
      <c r="AM45" s="70" t="s">
        <v>190</v>
      </c>
      <c r="AN45" s="70" t="s">
        <v>190</v>
      </c>
      <c r="AO45" s="70" t="s">
        <v>172</v>
      </c>
      <c r="AP45" s="70" t="s">
        <v>172</v>
      </c>
      <c r="AQ45" s="70" t="s">
        <v>172</v>
      </c>
      <c r="AR45" s="70" t="s">
        <v>172</v>
      </c>
      <c r="AS45" s="70" t="s">
        <v>172</v>
      </c>
      <c r="AT45" s="70" t="s">
        <v>172</v>
      </c>
      <c r="AU45" s="70" t="s">
        <v>172</v>
      </c>
      <c r="AV45" s="70" t="s">
        <v>172</v>
      </c>
      <c r="AW45" s="70" t="s">
        <v>172</v>
      </c>
      <c r="AX45" s="70" t="s">
        <v>172</v>
      </c>
      <c r="AY45" s="70" t="s">
        <v>191</v>
      </c>
      <c r="AZ45" s="70" t="s">
        <v>190</v>
      </c>
      <c r="BA45" s="70" t="s">
        <v>172</v>
      </c>
      <c r="BB45" s="70" t="s">
        <v>172</v>
      </c>
      <c r="BC45" s="70" t="s">
        <v>173</v>
      </c>
      <c r="BD45" s="85"/>
      <c r="BE45" s="70" t="s">
        <v>172</v>
      </c>
      <c r="BF45" s="70" t="s">
        <v>172</v>
      </c>
      <c r="BG45" s="70" t="s">
        <v>172</v>
      </c>
      <c r="BH45" s="70" t="s">
        <v>172</v>
      </c>
      <c r="BI45" s="70" t="s">
        <v>172</v>
      </c>
      <c r="BJ45" s="70" t="s">
        <v>172</v>
      </c>
      <c r="BK45" s="70" t="s">
        <v>172</v>
      </c>
      <c r="BL45" s="70" t="s">
        <v>172</v>
      </c>
      <c r="BM45" s="70" t="s">
        <v>172</v>
      </c>
      <c r="BN45" s="70" t="s">
        <v>172</v>
      </c>
      <c r="BO45" s="70" t="s">
        <v>172</v>
      </c>
      <c r="BP45" s="70" t="s">
        <v>172</v>
      </c>
      <c r="BQ45" s="70" t="s">
        <v>172</v>
      </c>
      <c r="BR45" s="70" t="s">
        <v>172</v>
      </c>
      <c r="BS45" s="70" t="s">
        <v>189</v>
      </c>
      <c r="BT45" s="70" t="s">
        <v>172</v>
      </c>
      <c r="BU45" s="70" t="s">
        <v>172</v>
      </c>
      <c r="BV45" s="70" t="s">
        <v>191</v>
      </c>
      <c r="BW45" s="70" t="s">
        <v>191</v>
      </c>
      <c r="BX45" s="70" t="s">
        <v>172</v>
      </c>
      <c r="BY45" s="70" t="s">
        <v>172</v>
      </c>
      <c r="BZ45" s="70" t="s">
        <v>172</v>
      </c>
      <c r="CA45" s="70" t="s">
        <v>172</v>
      </c>
      <c r="CB45" s="70" t="s">
        <v>189</v>
      </c>
      <c r="CC45" s="70" t="s">
        <v>191</v>
      </c>
      <c r="CD45" s="70" t="s">
        <v>172</v>
      </c>
    </row>
    <row r="46" spans="1:82" ht="15">
      <c r="A46" s="67" t="s">
        <v>82</v>
      </c>
      <c r="B46" s="68" t="s">
        <v>155</v>
      </c>
      <c r="C46" s="69" t="s">
        <v>157</v>
      </c>
      <c r="D46" s="70" t="s">
        <v>164</v>
      </c>
      <c r="E46" s="68" t="s">
        <v>157</v>
      </c>
      <c r="F46" s="70" t="s">
        <v>157</v>
      </c>
      <c r="G46" s="70" t="s">
        <v>157</v>
      </c>
      <c r="H46" s="70" t="s">
        <v>157</v>
      </c>
      <c r="I46" s="70" t="s">
        <v>157</v>
      </c>
      <c r="J46" s="70" t="s">
        <v>157</v>
      </c>
      <c r="K46" s="70" t="s">
        <v>159</v>
      </c>
      <c r="L46" s="70" t="s">
        <v>157</v>
      </c>
      <c r="M46" s="70" t="s">
        <v>157</v>
      </c>
      <c r="N46" s="70" t="s">
        <v>157</v>
      </c>
      <c r="O46" s="70" t="s">
        <v>157</v>
      </c>
      <c r="P46" s="70" t="s">
        <v>157</v>
      </c>
      <c r="Q46" s="70" t="s">
        <v>157</v>
      </c>
      <c r="R46" s="69" t="s">
        <v>157</v>
      </c>
      <c r="S46" s="70" t="s">
        <v>157</v>
      </c>
      <c r="T46" s="70" t="s">
        <v>157</v>
      </c>
      <c r="U46" s="70" t="s">
        <v>157</v>
      </c>
      <c r="V46" s="70" t="s">
        <v>157</v>
      </c>
      <c r="W46" s="70" t="s">
        <v>157</v>
      </c>
      <c r="X46" s="70" t="s">
        <v>157</v>
      </c>
      <c r="Y46" s="70" t="s">
        <v>157</v>
      </c>
      <c r="Z46" s="70" t="s">
        <v>157</v>
      </c>
      <c r="AA46" s="70" t="s">
        <v>157</v>
      </c>
      <c r="AB46" s="70" t="s">
        <v>157</v>
      </c>
      <c r="AC46" s="70" t="s">
        <v>157</v>
      </c>
      <c r="AD46" s="71" t="s">
        <v>157</v>
      </c>
      <c r="AE46" s="72" t="s">
        <v>157</v>
      </c>
      <c r="AF46" s="73" t="s">
        <v>157</v>
      </c>
      <c r="AG46" s="70" t="s">
        <v>157</v>
      </c>
      <c r="AH46" s="74" t="s">
        <v>157</v>
      </c>
      <c r="AI46" s="70" t="s">
        <v>157</v>
      </c>
      <c r="AJ46" s="71" t="s">
        <v>157</v>
      </c>
      <c r="AK46" s="72"/>
      <c r="AL46" s="73" t="s">
        <v>157</v>
      </c>
      <c r="AM46" s="70" t="s">
        <v>163</v>
      </c>
      <c r="AN46" s="70" t="s">
        <v>163</v>
      </c>
      <c r="AO46" s="70" t="s">
        <v>159</v>
      </c>
      <c r="AP46" s="70" t="s">
        <v>159</v>
      </c>
      <c r="AQ46" s="70" t="s">
        <v>159</v>
      </c>
      <c r="AR46" s="70" t="s">
        <v>159</v>
      </c>
      <c r="AS46" s="70" t="s">
        <v>159</v>
      </c>
      <c r="AT46" s="70" t="s">
        <v>159</v>
      </c>
      <c r="AU46" s="70" t="s">
        <v>159</v>
      </c>
      <c r="AV46" s="70" t="s">
        <v>159</v>
      </c>
      <c r="AW46" s="70" t="s">
        <v>159</v>
      </c>
      <c r="AX46" s="70" t="s">
        <v>159</v>
      </c>
      <c r="AY46" s="70" t="s">
        <v>163</v>
      </c>
      <c r="AZ46" s="70" t="s">
        <v>163</v>
      </c>
      <c r="BA46" s="70" t="s">
        <v>159</v>
      </c>
      <c r="BB46" s="70" t="s">
        <v>159</v>
      </c>
      <c r="BC46" s="70" t="s">
        <v>159</v>
      </c>
      <c r="BD46" s="85"/>
      <c r="BE46" s="68" t="s">
        <v>159</v>
      </c>
      <c r="BF46" s="68" t="s">
        <v>159</v>
      </c>
      <c r="BG46" s="68" t="s">
        <v>159</v>
      </c>
      <c r="BH46" s="68" t="s">
        <v>159</v>
      </c>
      <c r="BI46" s="68" t="s">
        <v>159</v>
      </c>
      <c r="BJ46" s="68" t="s">
        <v>159</v>
      </c>
      <c r="BK46" s="70" t="s">
        <v>159</v>
      </c>
      <c r="BL46" s="68" t="s">
        <v>159</v>
      </c>
      <c r="BM46" s="68" t="s">
        <v>157</v>
      </c>
      <c r="BN46" s="68" t="s">
        <v>157</v>
      </c>
      <c r="BO46" s="68" t="s">
        <v>159</v>
      </c>
      <c r="BP46" s="70" t="s">
        <v>159</v>
      </c>
      <c r="BQ46" s="68" t="s">
        <v>157</v>
      </c>
      <c r="BR46" s="70" t="s">
        <v>159</v>
      </c>
      <c r="BS46" s="70" t="s">
        <v>164</v>
      </c>
      <c r="BT46" s="68" t="s">
        <v>159</v>
      </c>
      <c r="BU46" s="68" t="s">
        <v>159</v>
      </c>
      <c r="BV46" s="70" t="s">
        <v>163</v>
      </c>
      <c r="BW46" s="70" t="s">
        <v>163</v>
      </c>
      <c r="BX46" s="68" t="s">
        <v>157</v>
      </c>
      <c r="BY46" s="68" t="s">
        <v>159</v>
      </c>
      <c r="BZ46" s="70" t="s">
        <v>157</v>
      </c>
      <c r="CA46" s="70" t="s">
        <v>157</v>
      </c>
      <c r="CB46" s="70" t="s">
        <v>164</v>
      </c>
      <c r="CC46" s="70" t="s">
        <v>163</v>
      </c>
      <c r="CD46" s="68" t="s">
        <v>157</v>
      </c>
    </row>
    <row r="47" spans="1:82" ht="15">
      <c r="A47" s="67" t="s">
        <v>83</v>
      </c>
      <c r="B47" s="68" t="s">
        <v>156</v>
      </c>
      <c r="C47" s="69" t="s">
        <v>157</v>
      </c>
      <c r="D47" s="70" t="s">
        <v>164</v>
      </c>
      <c r="E47" s="68" t="s">
        <v>159</v>
      </c>
      <c r="F47" s="70" t="s">
        <v>159</v>
      </c>
      <c r="G47" s="70" t="s">
        <v>159</v>
      </c>
      <c r="H47" s="70" t="s">
        <v>157</v>
      </c>
      <c r="I47" s="70" t="s">
        <v>159</v>
      </c>
      <c r="J47" s="70" t="s">
        <v>159</v>
      </c>
      <c r="K47" s="70" t="s">
        <v>159</v>
      </c>
      <c r="L47" s="70" t="s">
        <v>157</v>
      </c>
      <c r="M47" s="70" t="s">
        <v>159</v>
      </c>
      <c r="N47" s="70" t="s">
        <v>159</v>
      </c>
      <c r="O47" s="70" t="s">
        <v>157</v>
      </c>
      <c r="P47" s="70" t="s">
        <v>159</v>
      </c>
      <c r="Q47" s="70" t="s">
        <v>157</v>
      </c>
      <c r="R47" s="69" t="s">
        <v>157</v>
      </c>
      <c r="S47" s="70" t="s">
        <v>159</v>
      </c>
      <c r="T47" s="70" t="s">
        <v>157</v>
      </c>
      <c r="U47" s="70" t="s">
        <v>155</v>
      </c>
      <c r="V47" s="70" t="s">
        <v>159</v>
      </c>
      <c r="W47" s="70" t="s">
        <v>157</v>
      </c>
      <c r="X47" s="70" t="s">
        <v>155</v>
      </c>
      <c r="Y47" s="70" t="s">
        <v>159</v>
      </c>
      <c r="Z47" s="70" t="s">
        <v>157</v>
      </c>
      <c r="AA47" s="70" t="s">
        <v>159</v>
      </c>
      <c r="AB47" s="70" t="s">
        <v>157</v>
      </c>
      <c r="AC47" s="70" t="s">
        <v>157</v>
      </c>
      <c r="AD47" s="71" t="s">
        <v>159</v>
      </c>
      <c r="AE47" s="72" t="s">
        <v>159</v>
      </c>
      <c r="AF47" s="73" t="s">
        <v>159</v>
      </c>
      <c r="AG47" s="70" t="s">
        <v>157</v>
      </c>
      <c r="AH47" s="74" t="s">
        <v>157</v>
      </c>
      <c r="AI47" s="70" t="s">
        <v>159</v>
      </c>
      <c r="AJ47" s="71" t="s">
        <v>157</v>
      </c>
      <c r="AK47" s="72" t="s">
        <v>159</v>
      </c>
      <c r="AL47" s="73"/>
      <c r="AM47" s="70" t="s">
        <v>163</v>
      </c>
      <c r="AN47" s="70" t="s">
        <v>163</v>
      </c>
      <c r="AO47" s="70" t="s">
        <v>159</v>
      </c>
      <c r="AP47" s="70" t="s">
        <v>159</v>
      </c>
      <c r="AQ47" s="70" t="s">
        <v>159</v>
      </c>
      <c r="AR47" s="70" t="s">
        <v>159</v>
      </c>
      <c r="AS47" s="70" t="s">
        <v>159</v>
      </c>
      <c r="AT47" s="70" t="s">
        <v>159</v>
      </c>
      <c r="AU47" s="70" t="s">
        <v>159</v>
      </c>
      <c r="AV47" s="70" t="s">
        <v>159</v>
      </c>
      <c r="AW47" s="70" t="s">
        <v>159</v>
      </c>
      <c r="AX47" s="70" t="s">
        <v>159</v>
      </c>
      <c r="AY47" s="70" t="s">
        <v>163</v>
      </c>
      <c r="AZ47" s="70" t="s">
        <v>163</v>
      </c>
      <c r="BA47" s="70" t="s">
        <v>159</v>
      </c>
      <c r="BB47" s="70" t="s">
        <v>159</v>
      </c>
      <c r="BC47" s="70" t="s">
        <v>159</v>
      </c>
      <c r="BD47" s="85"/>
      <c r="BE47" s="68" t="s">
        <v>159</v>
      </c>
      <c r="BF47" s="68" t="s">
        <v>159</v>
      </c>
      <c r="BG47" s="68" t="s">
        <v>159</v>
      </c>
      <c r="BH47" s="68" t="s">
        <v>159</v>
      </c>
      <c r="BI47" s="68" t="s">
        <v>159</v>
      </c>
      <c r="BJ47" s="68" t="s">
        <v>159</v>
      </c>
      <c r="BK47" s="70" t="s">
        <v>159</v>
      </c>
      <c r="BL47" s="68" t="s">
        <v>159</v>
      </c>
      <c r="BM47" s="68" t="s">
        <v>157</v>
      </c>
      <c r="BN47" s="68" t="s">
        <v>157</v>
      </c>
      <c r="BO47" s="68" t="s">
        <v>159</v>
      </c>
      <c r="BP47" s="70" t="s">
        <v>159</v>
      </c>
      <c r="BQ47" s="68" t="s">
        <v>157</v>
      </c>
      <c r="BR47" s="70" t="s">
        <v>159</v>
      </c>
      <c r="BS47" s="70" t="s">
        <v>164</v>
      </c>
      <c r="BT47" s="68" t="s">
        <v>159</v>
      </c>
      <c r="BU47" s="68" t="s">
        <v>159</v>
      </c>
      <c r="BV47" s="70" t="s">
        <v>163</v>
      </c>
      <c r="BW47" s="70" t="s">
        <v>163</v>
      </c>
      <c r="BX47" s="70" t="s">
        <v>155</v>
      </c>
      <c r="BY47" s="68" t="s">
        <v>159</v>
      </c>
      <c r="BZ47" s="70" t="s">
        <v>157</v>
      </c>
      <c r="CA47" s="70" t="s">
        <v>157</v>
      </c>
      <c r="CB47" s="70" t="s">
        <v>164</v>
      </c>
      <c r="CC47" s="70" t="s">
        <v>163</v>
      </c>
      <c r="CD47" s="70" t="s">
        <v>157</v>
      </c>
    </row>
    <row r="48" spans="1:82" ht="15">
      <c r="A48" s="67" t="s">
        <v>144</v>
      </c>
      <c r="B48" s="68" t="s">
        <v>163</v>
      </c>
      <c r="C48" s="69" t="s">
        <v>173</v>
      </c>
      <c r="D48" s="70" t="s">
        <v>172</v>
      </c>
      <c r="E48" s="70" t="s">
        <v>174</v>
      </c>
      <c r="F48" s="70" t="s">
        <v>174</v>
      </c>
      <c r="G48" s="70" t="s">
        <v>174</v>
      </c>
      <c r="H48" s="70" t="s">
        <v>174</v>
      </c>
      <c r="I48" s="70" t="s">
        <v>174</v>
      </c>
      <c r="J48" s="70" t="s">
        <v>174</v>
      </c>
      <c r="K48" s="70" t="s">
        <v>174</v>
      </c>
      <c r="L48" s="70" t="s">
        <v>174</v>
      </c>
      <c r="M48" s="70" t="s">
        <v>174</v>
      </c>
      <c r="N48" s="70" t="s">
        <v>174</v>
      </c>
      <c r="O48" s="70" t="s">
        <v>174</v>
      </c>
      <c r="P48" s="70" t="s">
        <v>174</v>
      </c>
      <c r="Q48" s="70" t="s">
        <v>174</v>
      </c>
      <c r="R48" s="69" t="s">
        <v>174</v>
      </c>
      <c r="S48" s="70" t="s">
        <v>174</v>
      </c>
      <c r="T48" s="70" t="s">
        <v>174</v>
      </c>
      <c r="U48" s="70" t="s">
        <v>174</v>
      </c>
      <c r="V48" s="70" t="s">
        <v>174</v>
      </c>
      <c r="W48" s="70" t="s">
        <v>174</v>
      </c>
      <c r="X48" s="70" t="s">
        <v>174</v>
      </c>
      <c r="Y48" s="70" t="s">
        <v>174</v>
      </c>
      <c r="Z48" s="70" t="s">
        <v>174</v>
      </c>
      <c r="AA48" s="70" t="s">
        <v>174</v>
      </c>
      <c r="AB48" s="70" t="s">
        <v>174</v>
      </c>
      <c r="AC48" s="70" t="s">
        <v>174</v>
      </c>
      <c r="AD48" s="71" t="s">
        <v>174</v>
      </c>
      <c r="AE48" s="72" t="s">
        <v>174</v>
      </c>
      <c r="AF48" s="73" t="s">
        <v>174</v>
      </c>
      <c r="AG48" s="70" t="s">
        <v>174</v>
      </c>
      <c r="AH48" s="74" t="s">
        <v>174</v>
      </c>
      <c r="AI48" s="70" t="s">
        <v>174</v>
      </c>
      <c r="AJ48" s="71" t="s">
        <v>174</v>
      </c>
      <c r="AK48" s="72" t="s">
        <v>174</v>
      </c>
      <c r="AL48" s="73" t="s">
        <v>174</v>
      </c>
      <c r="AM48" s="70" t="s">
        <v>182</v>
      </c>
      <c r="AN48" s="70" t="s">
        <v>187</v>
      </c>
      <c r="AO48" s="70" t="s">
        <v>174</v>
      </c>
      <c r="AP48" s="70" t="s">
        <v>174</v>
      </c>
      <c r="AQ48" s="70" t="s">
        <v>174</v>
      </c>
      <c r="AR48" s="70" t="s">
        <v>174</v>
      </c>
      <c r="AS48" s="70" t="s">
        <v>174</v>
      </c>
      <c r="AT48" s="70" t="s">
        <v>174</v>
      </c>
      <c r="AU48" s="70" t="s">
        <v>174</v>
      </c>
      <c r="AV48" s="70" t="s">
        <v>174</v>
      </c>
      <c r="AW48" s="70" t="s">
        <v>174</v>
      </c>
      <c r="AX48" s="70" t="s">
        <v>174</v>
      </c>
      <c r="AY48" s="70" t="s">
        <v>182</v>
      </c>
      <c r="AZ48" s="70" t="s">
        <v>182</v>
      </c>
      <c r="BA48" s="70" t="s">
        <v>174</v>
      </c>
      <c r="BB48" s="70" t="s">
        <v>174</v>
      </c>
      <c r="BC48" s="70" t="s">
        <v>174</v>
      </c>
      <c r="BD48" s="85"/>
      <c r="BE48" s="70" t="s">
        <v>173</v>
      </c>
      <c r="BF48" s="70" t="s">
        <v>173</v>
      </c>
      <c r="BG48" s="70" t="s">
        <v>173</v>
      </c>
      <c r="BH48" s="70" t="s">
        <v>173</v>
      </c>
      <c r="BI48" s="70" t="s">
        <v>173</v>
      </c>
      <c r="BJ48" s="70" t="s">
        <v>173</v>
      </c>
      <c r="BK48" s="70" t="s">
        <v>173</v>
      </c>
      <c r="BL48" s="70" t="s">
        <v>173</v>
      </c>
      <c r="BM48" s="70" t="s">
        <v>173</v>
      </c>
      <c r="BN48" s="70" t="s">
        <v>173</v>
      </c>
      <c r="BO48" s="70" t="s">
        <v>173</v>
      </c>
      <c r="BP48" s="70" t="s">
        <v>173</v>
      </c>
      <c r="BQ48" s="70" t="s">
        <v>173</v>
      </c>
      <c r="BR48" s="70" t="s">
        <v>173</v>
      </c>
      <c r="BS48" s="70" t="s">
        <v>172</v>
      </c>
      <c r="BT48" s="70" t="s">
        <v>173</v>
      </c>
      <c r="BU48" s="70" t="s">
        <v>173</v>
      </c>
      <c r="BV48" s="70" t="s">
        <v>182</v>
      </c>
      <c r="BW48" s="70" t="s">
        <v>182</v>
      </c>
      <c r="BX48" s="70" t="s">
        <v>174</v>
      </c>
      <c r="BY48" s="70" t="s">
        <v>173</v>
      </c>
      <c r="BZ48" s="70" t="s">
        <v>174</v>
      </c>
      <c r="CA48" s="70" t="s">
        <v>174</v>
      </c>
      <c r="CB48" s="70" t="s">
        <v>172</v>
      </c>
      <c r="CC48" s="70" t="s">
        <v>182</v>
      </c>
      <c r="CD48" s="70" t="s">
        <v>173</v>
      </c>
    </row>
    <row r="49" spans="1:82" ht="15">
      <c r="A49" s="67" t="s">
        <v>145</v>
      </c>
      <c r="B49" s="68" t="s">
        <v>163</v>
      </c>
      <c r="C49" s="69" t="s">
        <v>192</v>
      </c>
      <c r="D49" s="70" t="s">
        <v>172</v>
      </c>
      <c r="E49" s="70" t="s">
        <v>174</v>
      </c>
      <c r="F49" s="70" t="s">
        <v>174</v>
      </c>
      <c r="G49" s="70" t="s">
        <v>173</v>
      </c>
      <c r="H49" s="70" t="s">
        <v>174</v>
      </c>
      <c r="I49" s="70" t="s">
        <v>187</v>
      </c>
      <c r="J49" s="70" t="s">
        <v>172</v>
      </c>
      <c r="K49" s="70" t="s">
        <v>174</v>
      </c>
      <c r="L49" s="70" t="s">
        <v>174</v>
      </c>
      <c r="M49" s="70" t="s">
        <v>182</v>
      </c>
      <c r="N49" s="68" t="s">
        <v>179</v>
      </c>
      <c r="O49" s="70" t="s">
        <v>174</v>
      </c>
      <c r="P49" s="70" t="s">
        <v>174</v>
      </c>
      <c r="Q49" s="70" t="s">
        <v>174</v>
      </c>
      <c r="R49" s="69" t="s">
        <v>174</v>
      </c>
      <c r="S49" s="70" t="s">
        <v>174</v>
      </c>
      <c r="T49" s="70" t="s">
        <v>174</v>
      </c>
      <c r="U49" s="70" t="s">
        <v>174</v>
      </c>
      <c r="V49" s="70" t="s">
        <v>174</v>
      </c>
      <c r="W49" s="70" t="s">
        <v>174</v>
      </c>
      <c r="X49" s="70" t="s">
        <v>192</v>
      </c>
      <c r="Y49" s="70" t="s">
        <v>174</v>
      </c>
      <c r="Z49" s="70" t="s">
        <v>174</v>
      </c>
      <c r="AA49" s="70" t="s">
        <v>174</v>
      </c>
      <c r="AB49" s="70" t="s">
        <v>174</v>
      </c>
      <c r="AC49" s="70" t="s">
        <v>174</v>
      </c>
      <c r="AD49" s="71" t="s">
        <v>174</v>
      </c>
      <c r="AE49" s="72" t="s">
        <v>174</v>
      </c>
      <c r="AF49" s="73" t="s">
        <v>174</v>
      </c>
      <c r="AG49" s="70" t="s">
        <v>174</v>
      </c>
      <c r="AH49" s="74" t="s">
        <v>174</v>
      </c>
      <c r="AI49" s="70" t="s">
        <v>174</v>
      </c>
      <c r="AJ49" s="75" t="s">
        <v>174</v>
      </c>
      <c r="AK49" s="72" t="s">
        <v>174</v>
      </c>
      <c r="AL49" s="73" t="s">
        <v>174</v>
      </c>
      <c r="AM49" s="70" t="s">
        <v>182</v>
      </c>
      <c r="AN49" s="70" t="s">
        <v>187</v>
      </c>
      <c r="AO49" s="70" t="s">
        <v>174</v>
      </c>
      <c r="AP49" s="70" t="s">
        <v>174</v>
      </c>
      <c r="AQ49" s="70" t="s">
        <v>174</v>
      </c>
      <c r="AR49" s="70" t="s">
        <v>174</v>
      </c>
      <c r="AS49" s="70" t="s">
        <v>174</v>
      </c>
      <c r="AT49" s="70" t="s">
        <v>174</v>
      </c>
      <c r="AU49" s="70" t="s">
        <v>174</v>
      </c>
      <c r="AV49" s="70" t="s">
        <v>174</v>
      </c>
      <c r="AW49" s="70" t="s">
        <v>174</v>
      </c>
      <c r="AX49" s="70" t="s">
        <v>174</v>
      </c>
      <c r="AY49" s="70" t="s">
        <v>182</v>
      </c>
      <c r="AZ49" s="70" t="s">
        <v>182</v>
      </c>
      <c r="BA49" s="70" t="s">
        <v>174</v>
      </c>
      <c r="BB49" s="70" t="s">
        <v>174</v>
      </c>
      <c r="BC49" s="70" t="s">
        <v>174</v>
      </c>
      <c r="BD49" s="85"/>
      <c r="BE49" s="70" t="s">
        <v>173</v>
      </c>
      <c r="BF49" s="70" t="s">
        <v>173</v>
      </c>
      <c r="BG49" s="70" t="s">
        <v>173</v>
      </c>
      <c r="BH49" s="70" t="s">
        <v>173</v>
      </c>
      <c r="BI49" s="70" t="s">
        <v>173</v>
      </c>
      <c r="BJ49" s="70" t="s">
        <v>173</v>
      </c>
      <c r="BK49" s="70" t="s">
        <v>173</v>
      </c>
      <c r="BL49" s="70" t="s">
        <v>173</v>
      </c>
      <c r="BM49" s="70" t="s">
        <v>173</v>
      </c>
      <c r="BN49" s="70" t="s">
        <v>173</v>
      </c>
      <c r="BO49" s="70" t="s">
        <v>173</v>
      </c>
      <c r="BP49" s="70" t="s">
        <v>173</v>
      </c>
      <c r="BQ49" s="70" t="s">
        <v>173</v>
      </c>
      <c r="BR49" s="70" t="s">
        <v>173</v>
      </c>
      <c r="BS49" s="70" t="s">
        <v>172</v>
      </c>
      <c r="BT49" s="70" t="s">
        <v>173</v>
      </c>
      <c r="BU49" s="70" t="s">
        <v>173</v>
      </c>
      <c r="BV49" s="70" t="s">
        <v>182</v>
      </c>
      <c r="BW49" s="70" t="s">
        <v>182</v>
      </c>
      <c r="BX49" s="70" t="s">
        <v>174</v>
      </c>
      <c r="BY49" s="70" t="s">
        <v>173</v>
      </c>
      <c r="BZ49" s="70" t="s">
        <v>174</v>
      </c>
      <c r="CA49" s="70" t="s">
        <v>174</v>
      </c>
      <c r="CB49" s="70" t="s">
        <v>172</v>
      </c>
      <c r="CC49" s="70" t="s">
        <v>182</v>
      </c>
      <c r="CD49" s="70" t="s">
        <v>173</v>
      </c>
    </row>
    <row r="50" spans="1:82" ht="15">
      <c r="A50" s="67" t="s">
        <v>86</v>
      </c>
      <c r="B50" s="68" t="s">
        <v>159</v>
      </c>
      <c r="C50" s="69" t="s">
        <v>163</v>
      </c>
      <c r="D50" s="70" t="s">
        <v>171</v>
      </c>
      <c r="E50" s="70" t="s">
        <v>163</v>
      </c>
      <c r="F50" s="70" t="s">
        <v>163</v>
      </c>
      <c r="G50" s="70" t="s">
        <v>165</v>
      </c>
      <c r="H50" s="70" t="s">
        <v>165</v>
      </c>
      <c r="I50" s="70" t="s">
        <v>173</v>
      </c>
      <c r="J50" s="70" t="s">
        <v>171</v>
      </c>
      <c r="K50" s="70" t="s">
        <v>163</v>
      </c>
      <c r="L50" s="70" t="s">
        <v>163</v>
      </c>
      <c r="M50" s="70" t="s">
        <v>173</v>
      </c>
      <c r="N50" s="68" t="s">
        <v>170</v>
      </c>
      <c r="O50" s="70" t="s">
        <v>163</v>
      </c>
      <c r="P50" s="70" t="s">
        <v>163</v>
      </c>
      <c r="Q50" s="70" t="s">
        <v>163</v>
      </c>
      <c r="R50" s="69" t="s">
        <v>163</v>
      </c>
      <c r="S50" s="70" t="s">
        <v>163</v>
      </c>
      <c r="T50" s="70" t="s">
        <v>163</v>
      </c>
      <c r="U50" s="70" t="s">
        <v>163</v>
      </c>
      <c r="V50" s="70" t="s">
        <v>165</v>
      </c>
      <c r="W50" s="70" t="s">
        <v>163</v>
      </c>
      <c r="X50" s="70" t="s">
        <v>165</v>
      </c>
      <c r="Y50" s="70" t="s">
        <v>165</v>
      </c>
      <c r="Z50" s="70" t="s">
        <v>165</v>
      </c>
      <c r="AA50" s="70" t="s">
        <v>165</v>
      </c>
      <c r="AB50" s="70" t="s">
        <v>163</v>
      </c>
      <c r="AC50" s="70" t="s">
        <v>163</v>
      </c>
      <c r="AD50" s="71" t="s">
        <v>179</v>
      </c>
      <c r="AE50" s="72" t="s">
        <v>165</v>
      </c>
      <c r="AF50" s="73" t="s">
        <v>165</v>
      </c>
      <c r="AG50" s="70" t="s">
        <v>163</v>
      </c>
      <c r="AH50" s="74" t="s">
        <v>163</v>
      </c>
      <c r="AI50" s="70" t="s">
        <v>165</v>
      </c>
      <c r="AJ50" s="75" t="s">
        <v>163</v>
      </c>
      <c r="AK50" s="72" t="s">
        <v>163</v>
      </c>
      <c r="AL50" s="73" t="s">
        <v>165</v>
      </c>
      <c r="AM50" s="70"/>
      <c r="AN50" s="70" t="s">
        <v>173</v>
      </c>
      <c r="AO50" s="70" t="s">
        <v>163</v>
      </c>
      <c r="AP50" s="70" t="s">
        <v>165</v>
      </c>
      <c r="AQ50" s="70" t="s">
        <v>159</v>
      </c>
      <c r="AR50" s="70" t="s">
        <v>165</v>
      </c>
      <c r="AS50" s="70" t="s">
        <v>165</v>
      </c>
      <c r="AT50" s="70" t="s">
        <v>163</v>
      </c>
      <c r="AU50" s="70" t="s">
        <v>165</v>
      </c>
      <c r="AV50" s="70" t="s">
        <v>165</v>
      </c>
      <c r="AW50" s="70" t="s">
        <v>165</v>
      </c>
      <c r="AX50" s="70" t="s">
        <v>165</v>
      </c>
      <c r="AY50" s="70" t="s">
        <v>173</v>
      </c>
      <c r="AZ50" s="70" t="s">
        <v>174</v>
      </c>
      <c r="BA50" s="70" t="s">
        <v>158</v>
      </c>
      <c r="BB50" s="70" t="s">
        <v>157</v>
      </c>
      <c r="BC50" s="70" t="s">
        <v>165</v>
      </c>
      <c r="BD50" s="85"/>
      <c r="BE50" s="70" t="s">
        <v>163</v>
      </c>
      <c r="BF50" s="70" t="s">
        <v>163</v>
      </c>
      <c r="BG50" s="70" t="s">
        <v>163</v>
      </c>
      <c r="BH50" s="70" t="s">
        <v>163</v>
      </c>
      <c r="BI50" s="70" t="s">
        <v>163</v>
      </c>
      <c r="BJ50" s="70" t="s">
        <v>157</v>
      </c>
      <c r="BK50" s="70" t="s">
        <v>163</v>
      </c>
      <c r="BL50" s="70" t="s">
        <v>163</v>
      </c>
      <c r="BM50" s="70" t="s">
        <v>163</v>
      </c>
      <c r="BN50" s="70" t="s">
        <v>163</v>
      </c>
      <c r="BO50" s="70" t="s">
        <v>163</v>
      </c>
      <c r="BP50" s="70" t="s">
        <v>163</v>
      </c>
      <c r="BQ50" s="70" t="s">
        <v>163</v>
      </c>
      <c r="BR50" s="70" t="s">
        <v>163</v>
      </c>
      <c r="BS50" s="70" t="s">
        <v>171</v>
      </c>
      <c r="BT50" s="70" t="s">
        <v>165</v>
      </c>
      <c r="BU50" s="70" t="s">
        <v>165</v>
      </c>
      <c r="BV50" s="70" t="s">
        <v>173</v>
      </c>
      <c r="BW50" s="70" t="s">
        <v>173</v>
      </c>
      <c r="BX50" s="70" t="s">
        <v>163</v>
      </c>
      <c r="BY50" s="70" t="s">
        <v>163</v>
      </c>
      <c r="BZ50" s="70" t="s">
        <v>163</v>
      </c>
      <c r="CA50" s="70" t="s">
        <v>165</v>
      </c>
      <c r="CB50" s="70" t="s">
        <v>171</v>
      </c>
      <c r="CC50" s="70" t="s">
        <v>173</v>
      </c>
      <c r="CD50" s="70" t="s">
        <v>163</v>
      </c>
    </row>
    <row r="51" spans="1:82" ht="15">
      <c r="A51" s="67" t="s">
        <v>146</v>
      </c>
      <c r="B51" s="68" t="s">
        <v>163</v>
      </c>
      <c r="C51" s="69" t="s">
        <v>174</v>
      </c>
      <c r="D51" s="70" t="s">
        <v>172</v>
      </c>
      <c r="E51" s="70" t="s">
        <v>159</v>
      </c>
      <c r="F51" s="70" t="s">
        <v>174</v>
      </c>
      <c r="G51" s="70" t="s">
        <v>173</v>
      </c>
      <c r="H51" s="70" t="s">
        <v>174</v>
      </c>
      <c r="I51" s="70" t="s">
        <v>182</v>
      </c>
      <c r="J51" s="70" t="s">
        <v>172</v>
      </c>
      <c r="K51" s="70" t="s">
        <v>174</v>
      </c>
      <c r="L51" s="70" t="s">
        <v>174</v>
      </c>
      <c r="M51" s="70" t="s">
        <v>182</v>
      </c>
      <c r="N51" s="68" t="s">
        <v>174</v>
      </c>
      <c r="O51" s="70" t="s">
        <v>174</v>
      </c>
      <c r="P51" s="70" t="s">
        <v>174</v>
      </c>
      <c r="Q51" s="70" t="s">
        <v>173</v>
      </c>
      <c r="R51" s="69" t="s">
        <v>174</v>
      </c>
      <c r="S51" s="70" t="s">
        <v>162</v>
      </c>
      <c r="T51" s="70" t="s">
        <v>174</v>
      </c>
      <c r="U51" s="70" t="s">
        <v>162</v>
      </c>
      <c r="V51" s="70" t="s">
        <v>173</v>
      </c>
      <c r="W51" s="70" t="s">
        <v>173</v>
      </c>
      <c r="X51" s="70" t="s">
        <v>173</v>
      </c>
      <c r="Y51" s="70" t="s">
        <v>173</v>
      </c>
      <c r="Z51" s="70" t="s">
        <v>173</v>
      </c>
      <c r="AA51" s="70" t="s">
        <v>173</v>
      </c>
      <c r="AB51" s="70" t="s">
        <v>174</v>
      </c>
      <c r="AC51" s="70" t="s">
        <v>174</v>
      </c>
      <c r="AD51" s="71" t="s">
        <v>173</v>
      </c>
      <c r="AE51" s="72" t="s">
        <v>173</v>
      </c>
      <c r="AF51" s="73" t="s">
        <v>173</v>
      </c>
      <c r="AG51" s="70" t="s">
        <v>174</v>
      </c>
      <c r="AH51" s="74" t="s">
        <v>174</v>
      </c>
      <c r="AI51" s="70" t="s">
        <v>173</v>
      </c>
      <c r="AJ51" s="75" t="s">
        <v>173</v>
      </c>
      <c r="AK51" s="72" t="s">
        <v>174</v>
      </c>
      <c r="AL51" s="73" t="s">
        <v>174</v>
      </c>
      <c r="AM51" s="70" t="s">
        <v>182</v>
      </c>
      <c r="AN51" s="70" t="s">
        <v>187</v>
      </c>
      <c r="AO51" s="70" t="s">
        <v>174</v>
      </c>
      <c r="AP51" s="70" t="s">
        <v>173</v>
      </c>
      <c r="AQ51" s="70" t="s">
        <v>173</v>
      </c>
      <c r="AR51" s="70" t="s">
        <v>173</v>
      </c>
      <c r="AS51" s="70" t="s">
        <v>173</v>
      </c>
      <c r="AT51" s="70" t="s">
        <v>174</v>
      </c>
      <c r="AU51" s="70" t="s">
        <v>173</v>
      </c>
      <c r="AV51" s="70" t="s">
        <v>173</v>
      </c>
      <c r="AW51" s="70" t="s">
        <v>173</v>
      </c>
      <c r="AX51" s="70" t="s">
        <v>173</v>
      </c>
      <c r="AY51" s="70" t="s">
        <v>182</v>
      </c>
      <c r="AZ51" s="70" t="s">
        <v>187</v>
      </c>
      <c r="BA51" s="70" t="s">
        <v>173</v>
      </c>
      <c r="BB51" s="70" t="s">
        <v>173</v>
      </c>
      <c r="BC51" s="70" t="s">
        <v>174</v>
      </c>
      <c r="BD51" s="85"/>
      <c r="BE51" s="70" t="s">
        <v>173</v>
      </c>
      <c r="BF51" s="70" t="s">
        <v>174</v>
      </c>
      <c r="BG51" s="70" t="s">
        <v>173</v>
      </c>
      <c r="BH51" s="70" t="s">
        <v>173</v>
      </c>
      <c r="BI51" s="70" t="s">
        <v>173</v>
      </c>
      <c r="BJ51" s="70" t="s">
        <v>173</v>
      </c>
      <c r="BK51" s="70" t="s">
        <v>173</v>
      </c>
      <c r="BL51" s="70" t="s">
        <v>173</v>
      </c>
      <c r="BM51" s="70" t="s">
        <v>173</v>
      </c>
      <c r="BN51" s="70" t="s">
        <v>173</v>
      </c>
      <c r="BO51" s="70" t="s">
        <v>173</v>
      </c>
      <c r="BP51" s="70" t="s">
        <v>173</v>
      </c>
      <c r="BQ51" s="70" t="s">
        <v>173</v>
      </c>
      <c r="BR51" s="70" t="s">
        <v>173</v>
      </c>
      <c r="BS51" s="70" t="s">
        <v>174</v>
      </c>
      <c r="BT51" s="70" t="s">
        <v>173</v>
      </c>
      <c r="BU51" s="70" t="s">
        <v>173</v>
      </c>
      <c r="BV51" s="70" t="s">
        <v>174</v>
      </c>
      <c r="BW51" s="70" t="s">
        <v>174</v>
      </c>
      <c r="BX51" s="70" t="s">
        <v>173</v>
      </c>
      <c r="BY51" s="70" t="s">
        <v>173</v>
      </c>
      <c r="BZ51" s="70" t="s">
        <v>173</v>
      </c>
      <c r="CA51" s="70" t="s">
        <v>173</v>
      </c>
      <c r="CB51" s="70" t="s">
        <v>172</v>
      </c>
      <c r="CC51" s="70" t="s">
        <v>182</v>
      </c>
      <c r="CD51" s="70" t="s">
        <v>173</v>
      </c>
    </row>
    <row r="52" spans="1:82" ht="15">
      <c r="A52" s="67" t="s">
        <v>88</v>
      </c>
      <c r="B52" s="68" t="s">
        <v>155</v>
      </c>
      <c r="C52" s="69" t="s">
        <v>159</v>
      </c>
      <c r="D52" s="70" t="s">
        <v>164</v>
      </c>
      <c r="E52" s="70" t="s">
        <v>159</v>
      </c>
      <c r="F52" s="70" t="s">
        <v>157</v>
      </c>
      <c r="G52" s="70" t="s">
        <v>157</v>
      </c>
      <c r="H52" s="70" t="s">
        <v>157</v>
      </c>
      <c r="I52" s="70" t="s">
        <v>157</v>
      </c>
      <c r="J52" s="70" t="s">
        <v>157</v>
      </c>
      <c r="K52" s="70" t="s">
        <v>159</v>
      </c>
      <c r="L52" s="70" t="s">
        <v>157</v>
      </c>
      <c r="M52" s="70" t="s">
        <v>157</v>
      </c>
      <c r="N52" s="70" t="s">
        <v>157</v>
      </c>
      <c r="O52" s="70" t="s">
        <v>157</v>
      </c>
      <c r="P52" s="70" t="s">
        <v>157</v>
      </c>
      <c r="Q52" s="70" t="s">
        <v>157</v>
      </c>
      <c r="R52" s="69" t="s">
        <v>157</v>
      </c>
      <c r="S52" s="70" t="s">
        <v>157</v>
      </c>
      <c r="T52" s="70" t="s">
        <v>157</v>
      </c>
      <c r="U52" s="70" t="s">
        <v>157</v>
      </c>
      <c r="V52" s="70" t="s">
        <v>157</v>
      </c>
      <c r="W52" s="70" t="s">
        <v>157</v>
      </c>
      <c r="X52" s="70" t="s">
        <v>157</v>
      </c>
      <c r="Y52" s="70" t="s">
        <v>157</v>
      </c>
      <c r="Z52" s="70" t="s">
        <v>157</v>
      </c>
      <c r="AA52" s="70" t="s">
        <v>157</v>
      </c>
      <c r="AB52" s="70" t="s">
        <v>157</v>
      </c>
      <c r="AC52" s="70" t="s">
        <v>157</v>
      </c>
      <c r="AD52" s="71" t="s">
        <v>157</v>
      </c>
      <c r="AE52" s="72" t="s">
        <v>157</v>
      </c>
      <c r="AF52" s="73" t="s">
        <v>157</v>
      </c>
      <c r="AG52" s="70" t="s">
        <v>157</v>
      </c>
      <c r="AH52" s="74" t="s">
        <v>157</v>
      </c>
      <c r="AI52" s="70" t="s">
        <v>157</v>
      </c>
      <c r="AJ52" s="71" t="s">
        <v>157</v>
      </c>
      <c r="AK52" s="72" t="s">
        <v>157</v>
      </c>
      <c r="AL52" s="73" t="s">
        <v>157</v>
      </c>
      <c r="AM52" s="70" t="s">
        <v>163</v>
      </c>
      <c r="AN52" s="70"/>
      <c r="AO52" s="70" t="s">
        <v>159</v>
      </c>
      <c r="AP52" s="70" t="s">
        <v>159</v>
      </c>
      <c r="AQ52" s="70" t="s">
        <v>159</v>
      </c>
      <c r="AR52" s="70" t="s">
        <v>159</v>
      </c>
      <c r="AS52" s="70" t="s">
        <v>159</v>
      </c>
      <c r="AT52" s="70" t="s">
        <v>159</v>
      </c>
      <c r="AU52" s="70" t="s">
        <v>159</v>
      </c>
      <c r="AV52" s="70" t="s">
        <v>159</v>
      </c>
      <c r="AW52" s="70" t="s">
        <v>159</v>
      </c>
      <c r="AX52" s="70" t="s">
        <v>159</v>
      </c>
      <c r="AY52" s="70" t="s">
        <v>163</v>
      </c>
      <c r="AZ52" s="70" t="s">
        <v>163</v>
      </c>
      <c r="BA52" s="70" t="s">
        <v>159</v>
      </c>
      <c r="BB52" s="70" t="s">
        <v>159</v>
      </c>
      <c r="BC52" s="70" t="s">
        <v>159</v>
      </c>
      <c r="BD52" s="85"/>
      <c r="BE52" s="70" t="s">
        <v>159</v>
      </c>
      <c r="BF52" s="70" t="s">
        <v>159</v>
      </c>
      <c r="BG52" s="70" t="s">
        <v>159</v>
      </c>
      <c r="BH52" s="70" t="s">
        <v>159</v>
      </c>
      <c r="BI52" s="70" t="s">
        <v>159</v>
      </c>
      <c r="BJ52" s="70" t="s">
        <v>159</v>
      </c>
      <c r="BK52" s="70" t="s">
        <v>159</v>
      </c>
      <c r="BL52" s="70" t="s">
        <v>159</v>
      </c>
      <c r="BM52" s="70" t="s">
        <v>159</v>
      </c>
      <c r="BN52" s="70" t="s">
        <v>159</v>
      </c>
      <c r="BO52" s="70" t="s">
        <v>159</v>
      </c>
      <c r="BP52" s="70" t="s">
        <v>159</v>
      </c>
      <c r="BQ52" s="70" t="s">
        <v>159</v>
      </c>
      <c r="BR52" s="70" t="s">
        <v>159</v>
      </c>
      <c r="BS52" s="70" t="s">
        <v>164</v>
      </c>
      <c r="BT52" s="70" t="s">
        <v>159</v>
      </c>
      <c r="BU52" s="70" t="s">
        <v>159</v>
      </c>
      <c r="BV52" s="70" t="s">
        <v>163</v>
      </c>
      <c r="BW52" s="70" t="s">
        <v>163</v>
      </c>
      <c r="BX52" s="70" t="s">
        <v>159</v>
      </c>
      <c r="BY52" s="70" t="s">
        <v>163</v>
      </c>
      <c r="BZ52" s="70" t="s">
        <v>157</v>
      </c>
      <c r="CA52" s="70" t="s">
        <v>157</v>
      </c>
      <c r="CB52" s="70" t="s">
        <v>164</v>
      </c>
      <c r="CC52" s="70" t="s">
        <v>163</v>
      </c>
      <c r="CD52" s="70" t="s">
        <v>159</v>
      </c>
    </row>
    <row r="53" spans="1:82" ht="15">
      <c r="A53" s="67" t="s">
        <v>89</v>
      </c>
      <c r="B53" s="68" t="s">
        <v>155</v>
      </c>
      <c r="C53" s="69" t="s">
        <v>161</v>
      </c>
      <c r="D53" s="70" t="s">
        <v>159</v>
      </c>
      <c r="E53" s="70" t="s">
        <v>159</v>
      </c>
      <c r="F53" s="70" t="s">
        <v>159</v>
      </c>
      <c r="G53" s="70" t="s">
        <v>159</v>
      </c>
      <c r="H53" s="70" t="s">
        <v>161</v>
      </c>
      <c r="I53" s="70" t="s">
        <v>162</v>
      </c>
      <c r="J53" s="70" t="s">
        <v>159</v>
      </c>
      <c r="K53" s="70" t="s">
        <v>159</v>
      </c>
      <c r="L53" s="70" t="s">
        <v>159</v>
      </c>
      <c r="M53" s="70" t="s">
        <v>162</v>
      </c>
      <c r="N53" s="68" t="s">
        <v>176</v>
      </c>
      <c r="O53" s="70" t="s">
        <v>167</v>
      </c>
      <c r="P53" s="70" t="s">
        <v>159</v>
      </c>
      <c r="Q53" s="70" t="s">
        <v>159</v>
      </c>
      <c r="R53" s="69" t="s">
        <v>161</v>
      </c>
      <c r="S53" s="70" t="s">
        <v>159</v>
      </c>
      <c r="T53" s="70" t="s">
        <v>161</v>
      </c>
      <c r="U53" s="70" t="s">
        <v>159</v>
      </c>
      <c r="V53" s="70" t="s">
        <v>159</v>
      </c>
      <c r="W53" s="70" t="s">
        <v>159</v>
      </c>
      <c r="X53" s="70" t="s">
        <v>155</v>
      </c>
      <c r="Y53" s="70" t="s">
        <v>157</v>
      </c>
      <c r="Z53" s="70" t="s">
        <v>161</v>
      </c>
      <c r="AA53" s="70" t="s">
        <v>157</v>
      </c>
      <c r="AB53" s="70" t="s">
        <v>157</v>
      </c>
      <c r="AC53" s="70" t="s">
        <v>157</v>
      </c>
      <c r="AD53" s="71" t="s">
        <v>157</v>
      </c>
      <c r="AE53" s="72" t="s">
        <v>157</v>
      </c>
      <c r="AF53" s="73" t="s">
        <v>157</v>
      </c>
      <c r="AG53" s="70" t="s">
        <v>157</v>
      </c>
      <c r="AH53" s="74" t="s">
        <v>157</v>
      </c>
      <c r="AI53" s="70" t="s">
        <v>157</v>
      </c>
      <c r="AJ53" s="75" t="s">
        <v>157</v>
      </c>
      <c r="AK53" s="72" t="s">
        <v>157</v>
      </c>
      <c r="AL53" s="73" t="s">
        <v>157</v>
      </c>
      <c r="AM53" s="70" t="s">
        <v>163</v>
      </c>
      <c r="AN53" s="70" t="s">
        <v>165</v>
      </c>
      <c r="AO53" s="70"/>
      <c r="AP53" s="70" t="s">
        <v>157</v>
      </c>
      <c r="AQ53" s="70" t="s">
        <v>157</v>
      </c>
      <c r="AR53" s="70" t="s">
        <v>157</v>
      </c>
      <c r="AS53" s="70" t="s">
        <v>157</v>
      </c>
      <c r="AT53" s="70" t="s">
        <v>161</v>
      </c>
      <c r="AU53" s="70" t="s">
        <v>157</v>
      </c>
      <c r="AV53" s="70" t="s">
        <v>157</v>
      </c>
      <c r="AW53" s="70" t="s">
        <v>157</v>
      </c>
      <c r="AX53" s="70" t="s">
        <v>157</v>
      </c>
      <c r="AY53" s="70" t="s">
        <v>162</v>
      </c>
      <c r="AZ53" s="70" t="s">
        <v>162</v>
      </c>
      <c r="BA53" s="70" t="s">
        <v>157</v>
      </c>
      <c r="BB53" s="70" t="s">
        <v>157</v>
      </c>
      <c r="BC53" s="70" t="s">
        <v>161</v>
      </c>
      <c r="BD53" s="85"/>
      <c r="BE53" s="70" t="s">
        <v>157</v>
      </c>
      <c r="BF53" s="70" t="s">
        <v>157</v>
      </c>
      <c r="BG53" s="70" t="s">
        <v>161</v>
      </c>
      <c r="BH53" s="70" t="s">
        <v>157</v>
      </c>
      <c r="BI53" s="70" t="s">
        <v>157</v>
      </c>
      <c r="BJ53" s="70" t="s">
        <v>157</v>
      </c>
      <c r="BK53" s="70" t="s">
        <v>157</v>
      </c>
      <c r="BL53" s="70" t="s">
        <v>157</v>
      </c>
      <c r="BM53" s="70" t="s">
        <v>161</v>
      </c>
      <c r="BN53" s="70" t="s">
        <v>161</v>
      </c>
      <c r="BO53" s="70" t="s">
        <v>157</v>
      </c>
      <c r="BP53" s="70" t="s">
        <v>157</v>
      </c>
      <c r="BQ53" s="70" t="s">
        <v>161</v>
      </c>
      <c r="BR53" s="70" t="s">
        <v>157</v>
      </c>
      <c r="BS53" s="70" t="s">
        <v>159</v>
      </c>
      <c r="BT53" s="70" t="s">
        <v>157</v>
      </c>
      <c r="BU53" s="70" t="s">
        <v>157</v>
      </c>
      <c r="BV53" s="70" t="s">
        <v>162</v>
      </c>
      <c r="BW53" s="70" t="s">
        <v>162</v>
      </c>
      <c r="BX53" s="70" t="s">
        <v>155</v>
      </c>
      <c r="BY53" s="70" t="s">
        <v>157</v>
      </c>
      <c r="BZ53" s="70" t="s">
        <v>159</v>
      </c>
      <c r="CA53" s="70" t="s">
        <v>159</v>
      </c>
      <c r="CB53" s="70" t="s">
        <v>159</v>
      </c>
      <c r="CC53" s="70" t="s">
        <v>162</v>
      </c>
      <c r="CD53" s="70" t="s">
        <v>161</v>
      </c>
    </row>
    <row r="54" spans="1:82" ht="15">
      <c r="A54" s="67" t="s">
        <v>193</v>
      </c>
      <c r="B54" s="68" t="s">
        <v>157</v>
      </c>
      <c r="C54" s="69" t="s">
        <v>170</v>
      </c>
      <c r="D54" s="70" t="s">
        <v>165</v>
      </c>
      <c r="E54" s="70" t="s">
        <v>163</v>
      </c>
      <c r="F54" s="70" t="s">
        <v>163</v>
      </c>
      <c r="G54" s="70" t="s">
        <v>163</v>
      </c>
      <c r="H54" s="70" t="s">
        <v>163</v>
      </c>
      <c r="I54" s="70" t="s">
        <v>174</v>
      </c>
      <c r="J54" s="70" t="s">
        <v>172</v>
      </c>
      <c r="K54" s="70" t="s">
        <v>163</v>
      </c>
      <c r="L54" s="70" t="s">
        <v>163</v>
      </c>
      <c r="M54" s="70" t="s">
        <v>174</v>
      </c>
      <c r="N54" s="68" t="s">
        <v>175</v>
      </c>
      <c r="O54" s="70" t="s">
        <v>163</v>
      </c>
      <c r="P54" s="70" t="s">
        <v>163</v>
      </c>
      <c r="Q54" s="70" t="s">
        <v>163</v>
      </c>
      <c r="R54" s="69" t="s">
        <v>163</v>
      </c>
      <c r="S54" s="70" t="s">
        <v>158</v>
      </c>
      <c r="T54" s="70" t="s">
        <v>163</v>
      </c>
      <c r="U54" s="70" t="s">
        <v>174</v>
      </c>
      <c r="V54" s="70" t="s">
        <v>163</v>
      </c>
      <c r="W54" s="70" t="s">
        <v>174</v>
      </c>
      <c r="X54" s="70" t="s">
        <v>163</v>
      </c>
      <c r="Y54" s="70" t="s">
        <v>163</v>
      </c>
      <c r="Z54" s="70" t="s">
        <v>163</v>
      </c>
      <c r="AA54" s="70" t="s">
        <v>163</v>
      </c>
      <c r="AB54" s="70" t="s">
        <v>163</v>
      </c>
      <c r="AC54" s="70" t="s">
        <v>163</v>
      </c>
      <c r="AD54" s="71" t="s">
        <v>170</v>
      </c>
      <c r="AE54" s="72" t="s">
        <v>163</v>
      </c>
      <c r="AF54" s="73" t="s">
        <v>157</v>
      </c>
      <c r="AG54" s="70" t="s">
        <v>163</v>
      </c>
      <c r="AH54" s="74" t="s">
        <v>163</v>
      </c>
      <c r="AI54" s="70" t="s">
        <v>163</v>
      </c>
      <c r="AJ54" s="75" t="s">
        <v>174</v>
      </c>
      <c r="AK54" s="72" t="s">
        <v>163</v>
      </c>
      <c r="AL54" s="73" t="s">
        <v>163</v>
      </c>
      <c r="AM54" s="70" t="s">
        <v>187</v>
      </c>
      <c r="AN54" s="70" t="s">
        <v>187</v>
      </c>
      <c r="AO54" s="70" t="s">
        <v>163</v>
      </c>
      <c r="AP54" s="70" t="s">
        <v>163</v>
      </c>
      <c r="AQ54" s="70" t="s">
        <v>163</v>
      </c>
      <c r="AR54" s="70" t="s">
        <v>163</v>
      </c>
      <c r="AS54" s="70" t="s">
        <v>163</v>
      </c>
      <c r="AT54" s="70" t="s">
        <v>163</v>
      </c>
      <c r="AU54" s="70" t="s">
        <v>163</v>
      </c>
      <c r="AV54" s="70" t="s">
        <v>163</v>
      </c>
      <c r="AW54" s="70" t="s">
        <v>169</v>
      </c>
      <c r="AX54" s="70" t="s">
        <v>163</v>
      </c>
      <c r="AY54" s="70" t="s">
        <v>174</v>
      </c>
      <c r="AZ54" s="70" t="s">
        <v>187</v>
      </c>
      <c r="BA54" s="68" t="s">
        <v>163</v>
      </c>
      <c r="BB54" s="68" t="s">
        <v>163</v>
      </c>
      <c r="BC54" s="70" t="s">
        <v>163</v>
      </c>
      <c r="BD54" s="85"/>
      <c r="BE54" s="70" t="s">
        <v>163</v>
      </c>
      <c r="BF54" s="70" t="s">
        <v>163</v>
      </c>
      <c r="BG54" s="70" t="s">
        <v>163</v>
      </c>
      <c r="BH54" s="68" t="s">
        <v>163</v>
      </c>
      <c r="BI54" s="68" t="s">
        <v>163</v>
      </c>
      <c r="BJ54" s="68" t="s">
        <v>163</v>
      </c>
      <c r="BK54" s="70" t="s">
        <v>163</v>
      </c>
      <c r="BL54" s="70" t="s">
        <v>163</v>
      </c>
      <c r="BM54" s="70" t="s">
        <v>163</v>
      </c>
      <c r="BN54" s="70" t="s">
        <v>163</v>
      </c>
      <c r="BO54" s="70" t="s">
        <v>163</v>
      </c>
      <c r="BP54" s="70" t="s">
        <v>163</v>
      </c>
      <c r="BQ54" s="70" t="s">
        <v>163</v>
      </c>
      <c r="BR54" s="70" t="s">
        <v>169</v>
      </c>
      <c r="BS54" s="70" t="s">
        <v>172</v>
      </c>
      <c r="BT54" s="70" t="s">
        <v>163</v>
      </c>
      <c r="BU54" s="70" t="s">
        <v>163</v>
      </c>
      <c r="BV54" s="70" t="s">
        <v>174</v>
      </c>
      <c r="BW54" s="70" t="s">
        <v>174</v>
      </c>
      <c r="BX54" s="70" t="s">
        <v>163</v>
      </c>
      <c r="BY54" s="70" t="s">
        <v>169</v>
      </c>
      <c r="BZ54" s="70" t="s">
        <v>174</v>
      </c>
      <c r="CA54" s="70" t="s">
        <v>163</v>
      </c>
      <c r="CB54" s="70" t="s">
        <v>172</v>
      </c>
      <c r="CC54" s="70" t="s">
        <v>174</v>
      </c>
      <c r="CD54" s="70" t="s">
        <v>163</v>
      </c>
    </row>
    <row r="55" spans="1:82" ht="15">
      <c r="A55" s="67" t="s">
        <v>90</v>
      </c>
      <c r="B55" s="68" t="s">
        <v>155</v>
      </c>
      <c r="C55" s="69" t="s">
        <v>157</v>
      </c>
      <c r="D55" s="70" t="s">
        <v>165</v>
      </c>
      <c r="E55" s="70" t="s">
        <v>159</v>
      </c>
      <c r="F55" s="70" t="s">
        <v>157</v>
      </c>
      <c r="G55" s="70" t="s">
        <v>157</v>
      </c>
      <c r="H55" s="70" t="s">
        <v>157</v>
      </c>
      <c r="I55" s="70" t="s">
        <v>157</v>
      </c>
      <c r="J55" s="70" t="s">
        <v>157</v>
      </c>
      <c r="K55" s="70" t="s">
        <v>159</v>
      </c>
      <c r="L55" s="70" t="s">
        <v>157</v>
      </c>
      <c r="M55" s="70" t="s">
        <v>157</v>
      </c>
      <c r="N55" s="70" t="s">
        <v>157</v>
      </c>
      <c r="O55" s="70" t="s">
        <v>157</v>
      </c>
      <c r="P55" s="70" t="s">
        <v>157</v>
      </c>
      <c r="Q55" s="70" t="s">
        <v>157</v>
      </c>
      <c r="R55" s="69" t="s">
        <v>157</v>
      </c>
      <c r="S55" s="70" t="s">
        <v>157</v>
      </c>
      <c r="T55" s="70" t="s">
        <v>157</v>
      </c>
      <c r="U55" s="70" t="s">
        <v>157</v>
      </c>
      <c r="V55" s="70" t="s">
        <v>157</v>
      </c>
      <c r="W55" s="70" t="s">
        <v>157</v>
      </c>
      <c r="X55" s="70" t="s">
        <v>157</v>
      </c>
      <c r="Y55" s="70" t="s">
        <v>157</v>
      </c>
      <c r="Z55" s="70" t="s">
        <v>157</v>
      </c>
      <c r="AA55" s="70" t="s">
        <v>157</v>
      </c>
      <c r="AB55" s="70" t="s">
        <v>157</v>
      </c>
      <c r="AC55" s="70" t="s">
        <v>157</v>
      </c>
      <c r="AD55" s="71" t="s">
        <v>157</v>
      </c>
      <c r="AE55" s="72" t="s">
        <v>157</v>
      </c>
      <c r="AF55" s="73" t="s">
        <v>157</v>
      </c>
      <c r="AG55" s="70" t="s">
        <v>157</v>
      </c>
      <c r="AH55" s="74" t="s">
        <v>157</v>
      </c>
      <c r="AI55" s="70" t="s">
        <v>157</v>
      </c>
      <c r="AJ55" s="71" t="s">
        <v>157</v>
      </c>
      <c r="AK55" s="72" t="s">
        <v>157</v>
      </c>
      <c r="AL55" s="73" t="s">
        <v>157</v>
      </c>
      <c r="AM55" s="70" t="s">
        <v>163</v>
      </c>
      <c r="AN55" s="70" t="s">
        <v>163</v>
      </c>
      <c r="AO55" s="70" t="s">
        <v>157</v>
      </c>
      <c r="AP55" s="70"/>
      <c r="AQ55" s="70" t="s">
        <v>159</v>
      </c>
      <c r="AR55" s="70" t="s">
        <v>155</v>
      </c>
      <c r="AS55" s="70" t="s">
        <v>157</v>
      </c>
      <c r="AT55" s="70" t="s">
        <v>157</v>
      </c>
      <c r="AU55" s="70" t="s">
        <v>159</v>
      </c>
      <c r="AV55" s="70" t="s">
        <v>159</v>
      </c>
      <c r="AW55" s="70" t="s">
        <v>159</v>
      </c>
      <c r="AX55" s="70" t="s">
        <v>159</v>
      </c>
      <c r="AY55" s="70" t="s">
        <v>163</v>
      </c>
      <c r="AZ55" s="70" t="s">
        <v>163</v>
      </c>
      <c r="BA55" s="70" t="s">
        <v>159</v>
      </c>
      <c r="BB55" s="70" t="s">
        <v>159</v>
      </c>
      <c r="BC55" s="70" t="s">
        <v>159</v>
      </c>
      <c r="BD55" s="85"/>
      <c r="BE55" s="68" t="s">
        <v>159</v>
      </c>
      <c r="BF55" s="68" t="s">
        <v>159</v>
      </c>
      <c r="BG55" s="68" t="s">
        <v>159</v>
      </c>
      <c r="BH55" s="70" t="s">
        <v>157</v>
      </c>
      <c r="BI55" s="68" t="s">
        <v>159</v>
      </c>
      <c r="BJ55" s="68" t="s">
        <v>159</v>
      </c>
      <c r="BK55" s="68" t="s">
        <v>159</v>
      </c>
      <c r="BL55" s="70" t="s">
        <v>159</v>
      </c>
      <c r="BM55" s="70" t="s">
        <v>159</v>
      </c>
      <c r="BN55" s="70" t="s">
        <v>159</v>
      </c>
      <c r="BO55" s="68" t="s">
        <v>159</v>
      </c>
      <c r="BP55" s="70" t="s">
        <v>157</v>
      </c>
      <c r="BQ55" s="70" t="s">
        <v>159</v>
      </c>
      <c r="BR55" s="70" t="s">
        <v>169</v>
      </c>
      <c r="BS55" s="70" t="s">
        <v>165</v>
      </c>
      <c r="BT55" s="70" t="s">
        <v>159</v>
      </c>
      <c r="BU55" s="70" t="s">
        <v>159</v>
      </c>
      <c r="BV55" s="70" t="s">
        <v>163</v>
      </c>
      <c r="BW55" s="70" t="s">
        <v>163</v>
      </c>
      <c r="BX55" s="70" t="s">
        <v>159</v>
      </c>
      <c r="BY55" s="70" t="s">
        <v>169</v>
      </c>
      <c r="BZ55" s="70" t="s">
        <v>157</v>
      </c>
      <c r="CA55" s="70" t="s">
        <v>157</v>
      </c>
      <c r="CB55" s="70" t="s">
        <v>165</v>
      </c>
      <c r="CC55" s="70" t="s">
        <v>163</v>
      </c>
      <c r="CD55" s="70" t="s">
        <v>159</v>
      </c>
    </row>
    <row r="56" spans="1:82" ht="15">
      <c r="A56" s="67" t="s">
        <v>91</v>
      </c>
      <c r="B56" s="68" t="s">
        <v>158</v>
      </c>
      <c r="C56" s="69" t="s">
        <v>159</v>
      </c>
      <c r="D56" s="70" t="s">
        <v>164</v>
      </c>
      <c r="E56" s="70" t="s">
        <v>159</v>
      </c>
      <c r="F56" s="70" t="s">
        <v>157</v>
      </c>
      <c r="G56" s="70" t="s">
        <v>157</v>
      </c>
      <c r="H56" s="70" t="s">
        <v>157</v>
      </c>
      <c r="I56" s="70" t="s">
        <v>157</v>
      </c>
      <c r="J56" s="70" t="s">
        <v>157</v>
      </c>
      <c r="K56" s="70" t="s">
        <v>159</v>
      </c>
      <c r="L56" s="70" t="s">
        <v>157</v>
      </c>
      <c r="M56" s="70" t="s">
        <v>157</v>
      </c>
      <c r="N56" s="70" t="s">
        <v>157</v>
      </c>
      <c r="O56" s="70" t="s">
        <v>157</v>
      </c>
      <c r="P56" s="70" t="s">
        <v>157</v>
      </c>
      <c r="Q56" s="70" t="s">
        <v>157</v>
      </c>
      <c r="R56" s="69" t="s">
        <v>157</v>
      </c>
      <c r="S56" s="70" t="s">
        <v>157</v>
      </c>
      <c r="T56" s="70" t="s">
        <v>157</v>
      </c>
      <c r="U56" s="70" t="s">
        <v>157</v>
      </c>
      <c r="V56" s="70" t="s">
        <v>157</v>
      </c>
      <c r="W56" s="70" t="s">
        <v>157</v>
      </c>
      <c r="X56" s="70" t="s">
        <v>157</v>
      </c>
      <c r="Y56" s="70" t="s">
        <v>157</v>
      </c>
      <c r="Z56" s="70" t="s">
        <v>157</v>
      </c>
      <c r="AA56" s="70" t="s">
        <v>159</v>
      </c>
      <c r="AB56" s="70" t="s">
        <v>159</v>
      </c>
      <c r="AC56" s="70" t="s">
        <v>159</v>
      </c>
      <c r="AD56" s="71" t="s">
        <v>155</v>
      </c>
      <c r="AE56" s="72" t="s">
        <v>159</v>
      </c>
      <c r="AF56" s="73" t="s">
        <v>159</v>
      </c>
      <c r="AG56" s="70" t="s">
        <v>159</v>
      </c>
      <c r="AH56" s="74" t="s">
        <v>159</v>
      </c>
      <c r="AI56" s="70" t="s">
        <v>159</v>
      </c>
      <c r="AJ56" s="75" t="s">
        <v>162</v>
      </c>
      <c r="AK56" s="72" t="s">
        <v>159</v>
      </c>
      <c r="AL56" s="73" t="s">
        <v>159</v>
      </c>
      <c r="AM56" s="70" t="s">
        <v>163</v>
      </c>
      <c r="AN56" s="70" t="s">
        <v>186</v>
      </c>
      <c r="AO56" s="70" t="s">
        <v>157</v>
      </c>
      <c r="AP56" s="70" t="s">
        <v>159</v>
      </c>
      <c r="AQ56" s="70"/>
      <c r="AR56" s="70" t="s">
        <v>159</v>
      </c>
      <c r="AS56" s="70" t="s">
        <v>159</v>
      </c>
      <c r="AT56" s="70" t="s">
        <v>159</v>
      </c>
      <c r="AU56" s="70" t="s">
        <v>159</v>
      </c>
      <c r="AV56" s="70" t="s">
        <v>159</v>
      </c>
      <c r="AW56" s="70" t="s">
        <v>159</v>
      </c>
      <c r="AX56" s="70" t="s">
        <v>159</v>
      </c>
      <c r="AY56" s="70" t="s">
        <v>163</v>
      </c>
      <c r="AZ56" s="70" t="s">
        <v>163</v>
      </c>
      <c r="BA56" s="70" t="s">
        <v>157</v>
      </c>
      <c r="BB56" s="70" t="s">
        <v>157</v>
      </c>
      <c r="BC56" s="70" t="s">
        <v>159</v>
      </c>
      <c r="BD56" s="85"/>
      <c r="BE56" s="70" t="s">
        <v>169</v>
      </c>
      <c r="BF56" s="70" t="s">
        <v>169</v>
      </c>
      <c r="BG56" s="70" t="s">
        <v>169</v>
      </c>
      <c r="BH56" s="70" t="s">
        <v>157</v>
      </c>
      <c r="BI56" s="70" t="s">
        <v>157</v>
      </c>
      <c r="BJ56" s="70" t="s">
        <v>157</v>
      </c>
      <c r="BK56" s="70" t="s">
        <v>159</v>
      </c>
      <c r="BL56" s="70" t="s">
        <v>159</v>
      </c>
      <c r="BM56" s="70" t="s">
        <v>159</v>
      </c>
      <c r="BN56" s="70" t="s">
        <v>159</v>
      </c>
      <c r="BO56" s="70" t="s">
        <v>169</v>
      </c>
      <c r="BP56" s="70" t="s">
        <v>159</v>
      </c>
      <c r="BQ56" s="70" t="s">
        <v>159</v>
      </c>
      <c r="BR56" s="70" t="s">
        <v>169</v>
      </c>
      <c r="BS56" s="70" t="s">
        <v>164</v>
      </c>
      <c r="BT56" s="70" t="s">
        <v>159</v>
      </c>
      <c r="BU56" s="70" t="s">
        <v>159</v>
      </c>
      <c r="BV56" s="70" t="s">
        <v>163</v>
      </c>
      <c r="BW56" s="70" t="s">
        <v>163</v>
      </c>
      <c r="BX56" s="70" t="s">
        <v>159</v>
      </c>
      <c r="BY56" s="70" t="s">
        <v>169</v>
      </c>
      <c r="BZ56" s="70" t="s">
        <v>157</v>
      </c>
      <c r="CA56" s="70" t="s">
        <v>157</v>
      </c>
      <c r="CB56" s="70" t="s">
        <v>164</v>
      </c>
      <c r="CC56" s="70" t="s">
        <v>163</v>
      </c>
      <c r="CD56" s="70" t="s">
        <v>159</v>
      </c>
    </row>
    <row r="57" spans="1:82" ht="15">
      <c r="A57" s="67" t="s">
        <v>92</v>
      </c>
      <c r="B57" s="68" t="s">
        <v>156</v>
      </c>
      <c r="C57" s="69" t="s">
        <v>156</v>
      </c>
      <c r="D57" s="70" t="s">
        <v>159</v>
      </c>
      <c r="E57" s="70" t="s">
        <v>157</v>
      </c>
      <c r="F57" s="70" t="s">
        <v>157</v>
      </c>
      <c r="G57" s="70" t="s">
        <v>157</v>
      </c>
      <c r="H57" s="70" t="s">
        <v>157</v>
      </c>
      <c r="I57" s="70" t="s">
        <v>157</v>
      </c>
      <c r="J57" s="70" t="s">
        <v>157</v>
      </c>
      <c r="K57" s="70" t="s">
        <v>159</v>
      </c>
      <c r="L57" s="70" t="s">
        <v>157</v>
      </c>
      <c r="M57" s="70" t="s">
        <v>157</v>
      </c>
      <c r="N57" s="70" t="s">
        <v>157</v>
      </c>
      <c r="O57" s="70" t="s">
        <v>157</v>
      </c>
      <c r="P57" s="70" t="s">
        <v>157</v>
      </c>
      <c r="Q57" s="70" t="s">
        <v>157</v>
      </c>
      <c r="R57" s="69" t="s">
        <v>157</v>
      </c>
      <c r="S57" s="70" t="s">
        <v>157</v>
      </c>
      <c r="T57" s="70" t="s">
        <v>157</v>
      </c>
      <c r="U57" s="70" t="s">
        <v>157</v>
      </c>
      <c r="V57" s="70" t="s">
        <v>157</v>
      </c>
      <c r="W57" s="70" t="s">
        <v>157</v>
      </c>
      <c r="X57" s="70" t="s">
        <v>157</v>
      </c>
      <c r="Y57" s="70" t="s">
        <v>157</v>
      </c>
      <c r="Z57" s="70" t="s">
        <v>157</v>
      </c>
      <c r="AA57" s="70" t="s">
        <v>155</v>
      </c>
      <c r="AB57" s="70" t="s">
        <v>157</v>
      </c>
      <c r="AC57" s="70" t="s">
        <v>157</v>
      </c>
      <c r="AD57" s="71" t="s">
        <v>185</v>
      </c>
      <c r="AE57" s="72" t="s">
        <v>155</v>
      </c>
      <c r="AF57" s="73" t="s">
        <v>159</v>
      </c>
      <c r="AG57" s="70" t="s">
        <v>157</v>
      </c>
      <c r="AH57" s="74" t="s">
        <v>157</v>
      </c>
      <c r="AI57" s="70" t="s">
        <v>159</v>
      </c>
      <c r="AJ57" s="75" t="s">
        <v>163</v>
      </c>
      <c r="AK57" s="72" t="s">
        <v>157</v>
      </c>
      <c r="AL57" s="73" t="s">
        <v>159</v>
      </c>
      <c r="AM57" s="70" t="s">
        <v>163</v>
      </c>
      <c r="AN57" s="70" t="s">
        <v>159</v>
      </c>
      <c r="AO57" s="70" t="s">
        <v>157</v>
      </c>
      <c r="AP57" s="70" t="s">
        <v>155</v>
      </c>
      <c r="AQ57" s="70" t="s">
        <v>157</v>
      </c>
      <c r="AR57" s="70"/>
      <c r="AS57" s="70" t="s">
        <v>155</v>
      </c>
      <c r="AT57" s="70" t="s">
        <v>157</v>
      </c>
      <c r="AU57" s="70" t="s">
        <v>159</v>
      </c>
      <c r="AV57" s="70" t="s">
        <v>159</v>
      </c>
      <c r="AW57" s="70" t="s">
        <v>159</v>
      </c>
      <c r="AX57" s="70" t="s">
        <v>159</v>
      </c>
      <c r="AY57" s="70" t="s">
        <v>163</v>
      </c>
      <c r="AZ57" s="70" t="s">
        <v>163</v>
      </c>
      <c r="BA57" s="70" t="s">
        <v>157</v>
      </c>
      <c r="BB57" s="70" t="s">
        <v>157</v>
      </c>
      <c r="BC57" s="70" t="s">
        <v>159</v>
      </c>
      <c r="BD57" s="85"/>
      <c r="BE57" s="70" t="s">
        <v>169</v>
      </c>
      <c r="BF57" s="70" t="s">
        <v>169</v>
      </c>
      <c r="BG57" s="70" t="s">
        <v>169</v>
      </c>
      <c r="BH57" s="70" t="s">
        <v>157</v>
      </c>
      <c r="BI57" s="70" t="s">
        <v>169</v>
      </c>
      <c r="BJ57" s="70" t="s">
        <v>169</v>
      </c>
      <c r="BK57" s="70" t="s">
        <v>169</v>
      </c>
      <c r="BL57" s="70" t="s">
        <v>169</v>
      </c>
      <c r="BM57" s="70" t="s">
        <v>157</v>
      </c>
      <c r="BN57" s="70" t="s">
        <v>157</v>
      </c>
      <c r="BO57" s="70" t="s">
        <v>159</v>
      </c>
      <c r="BP57" s="70" t="s">
        <v>155</v>
      </c>
      <c r="BQ57" s="70" t="s">
        <v>157</v>
      </c>
      <c r="BR57" s="70" t="s">
        <v>159</v>
      </c>
      <c r="BS57" s="70" t="s">
        <v>159</v>
      </c>
      <c r="BT57" s="70" t="s">
        <v>159</v>
      </c>
      <c r="BU57" s="70" t="s">
        <v>159</v>
      </c>
      <c r="BV57" s="70" t="s">
        <v>163</v>
      </c>
      <c r="BW57" s="70" t="s">
        <v>163</v>
      </c>
      <c r="BX57" s="70" t="s">
        <v>157</v>
      </c>
      <c r="BY57" s="70" t="s">
        <v>159</v>
      </c>
      <c r="BZ57" s="70" t="s">
        <v>157</v>
      </c>
      <c r="CA57" s="70" t="s">
        <v>157</v>
      </c>
      <c r="CB57" s="70" t="s">
        <v>159</v>
      </c>
      <c r="CC57" s="70" t="s">
        <v>163</v>
      </c>
      <c r="CD57" s="70" t="s">
        <v>157</v>
      </c>
    </row>
    <row r="58" spans="1:82" ht="15">
      <c r="A58" s="67" t="s">
        <v>93</v>
      </c>
      <c r="B58" s="68" t="s">
        <v>162</v>
      </c>
      <c r="C58" s="69" t="s">
        <v>174</v>
      </c>
      <c r="D58" s="70" t="s">
        <v>174</v>
      </c>
      <c r="E58" s="70" t="s">
        <v>174</v>
      </c>
      <c r="F58" s="70" t="s">
        <v>174</v>
      </c>
      <c r="G58" s="70" t="s">
        <v>174</v>
      </c>
      <c r="H58" s="70" t="s">
        <v>174</v>
      </c>
      <c r="I58" s="70" t="s">
        <v>174</v>
      </c>
      <c r="J58" s="70" t="s">
        <v>165</v>
      </c>
      <c r="K58" s="70" t="s">
        <v>174</v>
      </c>
      <c r="L58" s="70" t="s">
        <v>174</v>
      </c>
      <c r="M58" s="70" t="s">
        <v>174</v>
      </c>
      <c r="N58" s="70" t="s">
        <v>174</v>
      </c>
      <c r="O58" s="70" t="s">
        <v>174</v>
      </c>
      <c r="P58" s="70" t="s">
        <v>174</v>
      </c>
      <c r="Q58" s="70" t="s">
        <v>174</v>
      </c>
      <c r="R58" s="69" t="s">
        <v>174</v>
      </c>
      <c r="S58" s="70" t="s">
        <v>174</v>
      </c>
      <c r="T58" s="70" t="s">
        <v>174</v>
      </c>
      <c r="U58" s="70" t="s">
        <v>174</v>
      </c>
      <c r="V58" s="70" t="s">
        <v>174</v>
      </c>
      <c r="W58" s="70" t="s">
        <v>174</v>
      </c>
      <c r="X58" s="70" t="s">
        <v>174</v>
      </c>
      <c r="Y58" s="70" t="s">
        <v>174</v>
      </c>
      <c r="Z58" s="70" t="s">
        <v>174</v>
      </c>
      <c r="AA58" s="70" t="s">
        <v>174</v>
      </c>
      <c r="AB58" s="70" t="s">
        <v>174</v>
      </c>
      <c r="AC58" s="70" t="s">
        <v>174</v>
      </c>
      <c r="AD58" s="71" t="s">
        <v>174</v>
      </c>
      <c r="AE58" s="72" t="s">
        <v>174</v>
      </c>
      <c r="AF58" s="73" t="s">
        <v>174</v>
      </c>
      <c r="AG58" s="70" t="s">
        <v>174</v>
      </c>
      <c r="AH58" s="74" t="s">
        <v>174</v>
      </c>
      <c r="AI58" s="70" t="s">
        <v>174</v>
      </c>
      <c r="AJ58" s="71" t="s">
        <v>174</v>
      </c>
      <c r="AK58" s="72" t="s">
        <v>174</v>
      </c>
      <c r="AL58" s="73" t="s">
        <v>174</v>
      </c>
      <c r="AM58" s="70" t="s">
        <v>187</v>
      </c>
      <c r="AN58" s="70" t="s">
        <v>165</v>
      </c>
      <c r="AO58" s="70" t="s">
        <v>174</v>
      </c>
      <c r="AP58" s="70" t="s">
        <v>174</v>
      </c>
      <c r="AQ58" s="70" t="s">
        <v>174</v>
      </c>
      <c r="AR58" s="70" t="s">
        <v>174</v>
      </c>
      <c r="AS58" s="70" t="s">
        <v>174</v>
      </c>
      <c r="AT58" s="70" t="s">
        <v>174</v>
      </c>
      <c r="AU58" s="70" t="s">
        <v>174</v>
      </c>
      <c r="AV58" s="70" t="s">
        <v>174</v>
      </c>
      <c r="AW58" s="70" t="s">
        <v>174</v>
      </c>
      <c r="AX58" s="70" t="s">
        <v>174</v>
      </c>
      <c r="AY58" s="70" t="s">
        <v>187</v>
      </c>
      <c r="AZ58" s="70" t="s">
        <v>187</v>
      </c>
      <c r="BA58" s="70" t="s">
        <v>174</v>
      </c>
      <c r="BB58" s="70" t="s">
        <v>174</v>
      </c>
      <c r="BC58" s="70" t="s">
        <v>174</v>
      </c>
      <c r="BD58" s="85"/>
      <c r="BE58" s="70" t="s">
        <v>174</v>
      </c>
      <c r="BF58" s="70" t="s">
        <v>174</v>
      </c>
      <c r="BG58" s="70" t="s">
        <v>174</v>
      </c>
      <c r="BH58" s="70" t="s">
        <v>174</v>
      </c>
      <c r="BI58" s="70" t="s">
        <v>174</v>
      </c>
      <c r="BJ58" s="70" t="s">
        <v>174</v>
      </c>
      <c r="BK58" s="70" t="s">
        <v>174</v>
      </c>
      <c r="BL58" s="70" t="s">
        <v>174</v>
      </c>
      <c r="BM58" s="70" t="s">
        <v>174</v>
      </c>
      <c r="BN58" s="70" t="s">
        <v>174</v>
      </c>
      <c r="BO58" s="70" t="s">
        <v>174</v>
      </c>
      <c r="BP58" s="70" t="s">
        <v>174</v>
      </c>
      <c r="BQ58" s="70" t="s">
        <v>174</v>
      </c>
      <c r="BR58" s="70" t="s">
        <v>174</v>
      </c>
      <c r="BS58" s="70" t="s">
        <v>174</v>
      </c>
      <c r="BT58" s="70" t="s">
        <v>174</v>
      </c>
      <c r="BU58" s="70" t="s">
        <v>174</v>
      </c>
      <c r="BV58" s="70" t="s">
        <v>174</v>
      </c>
      <c r="BW58" s="70" t="s">
        <v>174</v>
      </c>
      <c r="BX58" s="70" t="s">
        <v>174</v>
      </c>
      <c r="BY58" s="70" t="s">
        <v>174</v>
      </c>
      <c r="BZ58" s="70" t="s">
        <v>174</v>
      </c>
      <c r="CA58" s="70" t="s">
        <v>174</v>
      </c>
      <c r="CB58" s="70" t="s">
        <v>174</v>
      </c>
      <c r="CC58" s="70" t="s">
        <v>174</v>
      </c>
      <c r="CD58" s="70" t="s">
        <v>174</v>
      </c>
    </row>
    <row r="59" spans="1:82" ht="15">
      <c r="A59" s="67" t="s">
        <v>94</v>
      </c>
      <c r="B59" s="68" t="s">
        <v>162</v>
      </c>
      <c r="C59" s="69" t="s">
        <v>186</v>
      </c>
      <c r="D59" s="70" t="s">
        <v>173</v>
      </c>
      <c r="E59" s="70" t="s">
        <v>186</v>
      </c>
      <c r="F59" s="70" t="s">
        <v>174</v>
      </c>
      <c r="G59" s="70" t="s">
        <v>174</v>
      </c>
      <c r="H59" s="70" t="s">
        <v>174</v>
      </c>
      <c r="I59" s="70" t="s">
        <v>187</v>
      </c>
      <c r="J59" s="70" t="s">
        <v>173</v>
      </c>
      <c r="K59" s="70" t="s">
        <v>174</v>
      </c>
      <c r="L59" s="70" t="s">
        <v>174</v>
      </c>
      <c r="M59" s="70" t="s">
        <v>187</v>
      </c>
      <c r="N59" s="68" t="s">
        <v>174</v>
      </c>
      <c r="O59" s="70" t="s">
        <v>186</v>
      </c>
      <c r="P59" s="70" t="s">
        <v>174</v>
      </c>
      <c r="Q59" s="70" t="s">
        <v>174</v>
      </c>
      <c r="R59" s="69" t="s">
        <v>174</v>
      </c>
      <c r="S59" s="70" t="s">
        <v>174</v>
      </c>
      <c r="T59" s="70" t="s">
        <v>174</v>
      </c>
      <c r="U59" s="70" t="s">
        <v>174</v>
      </c>
      <c r="V59" s="70" t="s">
        <v>174</v>
      </c>
      <c r="W59" s="70" t="s">
        <v>174</v>
      </c>
      <c r="X59" s="70" t="s">
        <v>174</v>
      </c>
      <c r="Y59" s="70" t="s">
        <v>174</v>
      </c>
      <c r="Z59" s="70" t="s">
        <v>174</v>
      </c>
      <c r="AA59" s="70" t="s">
        <v>174</v>
      </c>
      <c r="AB59" s="70" t="s">
        <v>174</v>
      </c>
      <c r="AC59" s="70" t="s">
        <v>174</v>
      </c>
      <c r="AD59" s="71" t="s">
        <v>174</v>
      </c>
      <c r="AE59" s="72" t="s">
        <v>174</v>
      </c>
      <c r="AF59" s="73" t="s">
        <v>174</v>
      </c>
      <c r="AG59" s="70" t="s">
        <v>174</v>
      </c>
      <c r="AH59" s="74" t="s">
        <v>174</v>
      </c>
      <c r="AI59" s="70" t="s">
        <v>174</v>
      </c>
      <c r="AJ59" s="75" t="s">
        <v>174</v>
      </c>
      <c r="AK59" s="72" t="s">
        <v>174</v>
      </c>
      <c r="AL59" s="73" t="s">
        <v>174</v>
      </c>
      <c r="AM59" s="70" t="s">
        <v>187</v>
      </c>
      <c r="AN59" s="70" t="s">
        <v>187</v>
      </c>
      <c r="AO59" s="70" t="s">
        <v>186</v>
      </c>
      <c r="AP59" s="70" t="s">
        <v>174</v>
      </c>
      <c r="AQ59" s="70" t="s">
        <v>174</v>
      </c>
      <c r="AR59" s="70" t="s">
        <v>174</v>
      </c>
      <c r="AS59" s="70" t="s">
        <v>174</v>
      </c>
      <c r="AT59" s="70" t="s">
        <v>186</v>
      </c>
      <c r="AU59" s="70" t="s">
        <v>174</v>
      </c>
      <c r="AV59" s="70" t="s">
        <v>174</v>
      </c>
      <c r="AW59" s="70" t="s">
        <v>174</v>
      </c>
      <c r="AX59" s="70" t="s">
        <v>174</v>
      </c>
      <c r="AY59" s="70" t="s">
        <v>187</v>
      </c>
      <c r="AZ59" s="70" t="s">
        <v>187</v>
      </c>
      <c r="BA59" s="70" t="s">
        <v>174</v>
      </c>
      <c r="BB59" s="70" t="s">
        <v>174</v>
      </c>
      <c r="BC59" s="70" t="s">
        <v>174</v>
      </c>
      <c r="BD59" s="85"/>
      <c r="BE59" s="70" t="s">
        <v>174</v>
      </c>
      <c r="BF59" s="70" t="s">
        <v>174</v>
      </c>
      <c r="BG59" s="70" t="s">
        <v>174</v>
      </c>
      <c r="BH59" s="70" t="s">
        <v>174</v>
      </c>
      <c r="BI59" s="70" t="s">
        <v>174</v>
      </c>
      <c r="BJ59" s="70" t="s">
        <v>174</v>
      </c>
      <c r="BK59" s="70" t="s">
        <v>174</v>
      </c>
      <c r="BL59" s="70" t="s">
        <v>174</v>
      </c>
      <c r="BM59" s="70" t="s">
        <v>174</v>
      </c>
      <c r="BN59" s="70" t="s">
        <v>174</v>
      </c>
      <c r="BO59" s="70" t="s">
        <v>174</v>
      </c>
      <c r="BP59" s="70" t="s">
        <v>174</v>
      </c>
      <c r="BQ59" s="70" t="s">
        <v>174</v>
      </c>
      <c r="BR59" s="70" t="s">
        <v>174</v>
      </c>
      <c r="BS59" s="70" t="s">
        <v>173</v>
      </c>
      <c r="BT59" s="70" t="s">
        <v>174</v>
      </c>
      <c r="BU59" s="70" t="s">
        <v>174</v>
      </c>
      <c r="BV59" s="70" t="s">
        <v>187</v>
      </c>
      <c r="BW59" s="70" t="s">
        <v>187</v>
      </c>
      <c r="BX59" s="70" t="s">
        <v>174</v>
      </c>
      <c r="BY59" s="70" t="s">
        <v>174</v>
      </c>
      <c r="BZ59" s="70" t="s">
        <v>174</v>
      </c>
      <c r="CA59" s="70" t="s">
        <v>174</v>
      </c>
      <c r="CB59" s="70" t="s">
        <v>173</v>
      </c>
      <c r="CC59" s="70" t="s">
        <v>187</v>
      </c>
      <c r="CD59" s="70" t="s">
        <v>174</v>
      </c>
    </row>
    <row r="60" spans="1:82" ht="15">
      <c r="A60" s="67" t="s">
        <v>95</v>
      </c>
      <c r="B60" s="68" t="s">
        <v>162</v>
      </c>
      <c r="C60" s="69" t="s">
        <v>163</v>
      </c>
      <c r="D60" s="70" t="s">
        <v>174</v>
      </c>
      <c r="E60" s="70" t="s">
        <v>174</v>
      </c>
      <c r="F60" s="70" t="s">
        <v>174</v>
      </c>
      <c r="G60" s="70" t="s">
        <v>174</v>
      </c>
      <c r="H60" s="70" t="s">
        <v>174</v>
      </c>
      <c r="I60" s="70" t="s">
        <v>174</v>
      </c>
      <c r="J60" s="70" t="s">
        <v>174</v>
      </c>
      <c r="K60" s="70" t="s">
        <v>174</v>
      </c>
      <c r="L60" s="70" t="s">
        <v>174</v>
      </c>
      <c r="M60" s="70" t="s">
        <v>174</v>
      </c>
      <c r="N60" s="70" t="s">
        <v>174</v>
      </c>
      <c r="O60" s="70" t="s">
        <v>174</v>
      </c>
      <c r="P60" s="70" t="s">
        <v>174</v>
      </c>
      <c r="Q60" s="70" t="s">
        <v>174</v>
      </c>
      <c r="R60" s="69" t="s">
        <v>174</v>
      </c>
      <c r="S60" s="70" t="s">
        <v>174</v>
      </c>
      <c r="T60" s="70" t="s">
        <v>174</v>
      </c>
      <c r="U60" s="70" t="s">
        <v>174</v>
      </c>
      <c r="V60" s="70" t="s">
        <v>174</v>
      </c>
      <c r="W60" s="70" t="s">
        <v>174</v>
      </c>
      <c r="X60" s="70" t="s">
        <v>186</v>
      </c>
      <c r="Y60" s="70" t="s">
        <v>174</v>
      </c>
      <c r="Z60" s="70" t="s">
        <v>174</v>
      </c>
      <c r="AA60" s="70" t="s">
        <v>174</v>
      </c>
      <c r="AB60" s="70" t="s">
        <v>174</v>
      </c>
      <c r="AC60" s="70" t="s">
        <v>174</v>
      </c>
      <c r="AD60" s="71" t="s">
        <v>174</v>
      </c>
      <c r="AE60" s="72" t="s">
        <v>174</v>
      </c>
      <c r="AF60" s="73" t="s">
        <v>174</v>
      </c>
      <c r="AG60" s="70" t="s">
        <v>174</v>
      </c>
      <c r="AH60" s="74" t="s">
        <v>174</v>
      </c>
      <c r="AI60" s="70" t="s">
        <v>174</v>
      </c>
      <c r="AJ60" s="71" t="s">
        <v>174</v>
      </c>
      <c r="AK60" s="72" t="s">
        <v>174</v>
      </c>
      <c r="AL60" s="73" t="s">
        <v>174</v>
      </c>
      <c r="AM60" s="70" t="s">
        <v>187</v>
      </c>
      <c r="AN60" s="70" t="s">
        <v>187</v>
      </c>
      <c r="AO60" s="70" t="s">
        <v>174</v>
      </c>
      <c r="AP60" s="70" t="s">
        <v>174</v>
      </c>
      <c r="AQ60" s="70" t="s">
        <v>174</v>
      </c>
      <c r="AR60" s="70" t="s">
        <v>174</v>
      </c>
      <c r="AS60" s="70" t="s">
        <v>174</v>
      </c>
      <c r="AT60" s="70" t="s">
        <v>174</v>
      </c>
      <c r="AU60" s="70" t="s">
        <v>174</v>
      </c>
      <c r="AV60" s="70" t="s">
        <v>174</v>
      </c>
      <c r="AW60" s="70" t="s">
        <v>174</v>
      </c>
      <c r="AX60" s="70" t="s">
        <v>174</v>
      </c>
      <c r="AY60" s="70" t="s">
        <v>187</v>
      </c>
      <c r="AZ60" s="70" t="s">
        <v>187</v>
      </c>
      <c r="BA60" s="70" t="s">
        <v>174</v>
      </c>
      <c r="BB60" s="70" t="s">
        <v>174</v>
      </c>
      <c r="BC60" s="70" t="s">
        <v>174</v>
      </c>
      <c r="BD60" s="96"/>
      <c r="BE60" s="70" t="s">
        <v>174</v>
      </c>
      <c r="BF60" s="70" t="s">
        <v>174</v>
      </c>
      <c r="BG60" s="70" t="s">
        <v>174</v>
      </c>
      <c r="BH60" s="70" t="s">
        <v>174</v>
      </c>
      <c r="BI60" s="70" t="s">
        <v>174</v>
      </c>
      <c r="BJ60" s="70" t="s">
        <v>174</v>
      </c>
      <c r="BK60" s="70" t="s">
        <v>174</v>
      </c>
      <c r="BL60" s="70" t="s">
        <v>174</v>
      </c>
      <c r="BM60" s="70" t="s">
        <v>174</v>
      </c>
      <c r="BN60" s="70" t="s">
        <v>174</v>
      </c>
      <c r="BO60" s="70" t="s">
        <v>174</v>
      </c>
      <c r="BP60" s="70" t="s">
        <v>174</v>
      </c>
      <c r="BQ60" s="70" t="s">
        <v>174</v>
      </c>
      <c r="BR60" s="70" t="s">
        <v>174</v>
      </c>
      <c r="BS60" s="70" t="s">
        <v>174</v>
      </c>
      <c r="BT60" s="70" t="s">
        <v>174</v>
      </c>
      <c r="BU60" s="70" t="s">
        <v>174</v>
      </c>
      <c r="BV60" s="70" t="s">
        <v>174</v>
      </c>
      <c r="BW60" s="70" t="s">
        <v>174</v>
      </c>
      <c r="BX60" s="70" t="s">
        <v>174</v>
      </c>
      <c r="BY60" s="70" t="s">
        <v>174</v>
      </c>
      <c r="BZ60" s="70" t="s">
        <v>174</v>
      </c>
      <c r="CA60" s="70" t="s">
        <v>174</v>
      </c>
      <c r="CB60" s="70" t="s">
        <v>174</v>
      </c>
      <c r="CC60" s="70" t="s">
        <v>174</v>
      </c>
      <c r="CD60" s="70" t="s">
        <v>174</v>
      </c>
    </row>
    <row r="61" spans="1:82" ht="15" customHeight="1">
      <c r="A61" s="67" t="s">
        <v>96</v>
      </c>
      <c r="B61" s="68" t="s">
        <v>156</v>
      </c>
      <c r="C61" s="69" t="s">
        <v>157</v>
      </c>
      <c r="D61" s="70" t="s">
        <v>159</v>
      </c>
      <c r="E61" s="70" t="s">
        <v>157</v>
      </c>
      <c r="F61" s="70" t="s">
        <v>157</v>
      </c>
      <c r="G61" s="70" t="s">
        <v>157</v>
      </c>
      <c r="H61" s="70" t="s">
        <v>157</v>
      </c>
      <c r="I61" s="70" t="s">
        <v>157</v>
      </c>
      <c r="J61" s="70" t="s">
        <v>157</v>
      </c>
      <c r="K61" s="70" t="s">
        <v>159</v>
      </c>
      <c r="L61" s="70" t="s">
        <v>157</v>
      </c>
      <c r="M61" s="70" t="s">
        <v>157</v>
      </c>
      <c r="N61" s="70" t="s">
        <v>157</v>
      </c>
      <c r="O61" s="70" t="s">
        <v>157</v>
      </c>
      <c r="P61" s="70" t="s">
        <v>157</v>
      </c>
      <c r="Q61" s="70" t="s">
        <v>157</v>
      </c>
      <c r="R61" s="69" t="s">
        <v>157</v>
      </c>
      <c r="S61" s="70" t="s">
        <v>157</v>
      </c>
      <c r="T61" s="70" t="s">
        <v>157</v>
      </c>
      <c r="U61" s="70" t="s">
        <v>157</v>
      </c>
      <c r="V61" s="70" t="s">
        <v>157</v>
      </c>
      <c r="W61" s="70" t="s">
        <v>157</v>
      </c>
      <c r="X61" s="70" t="s">
        <v>157</v>
      </c>
      <c r="Y61" s="70" t="s">
        <v>157</v>
      </c>
      <c r="Z61" s="70" t="s">
        <v>157</v>
      </c>
      <c r="AA61" s="70" t="s">
        <v>157</v>
      </c>
      <c r="AB61" s="70" t="s">
        <v>157</v>
      </c>
      <c r="AC61" s="70" t="s">
        <v>157</v>
      </c>
      <c r="AD61" s="71" t="s">
        <v>157</v>
      </c>
      <c r="AE61" s="72" t="s">
        <v>157</v>
      </c>
      <c r="AF61" s="73" t="s">
        <v>157</v>
      </c>
      <c r="AG61" s="70" t="s">
        <v>157</v>
      </c>
      <c r="AH61" s="74" t="s">
        <v>157</v>
      </c>
      <c r="AI61" s="70" t="s">
        <v>157</v>
      </c>
      <c r="AJ61" s="71" t="s">
        <v>157</v>
      </c>
      <c r="AK61" s="72" t="s">
        <v>157</v>
      </c>
      <c r="AL61" s="73" t="s">
        <v>157</v>
      </c>
      <c r="AM61" s="70" t="s">
        <v>163</v>
      </c>
      <c r="AN61" s="70" t="s">
        <v>162</v>
      </c>
      <c r="AO61" s="70" t="s">
        <v>157</v>
      </c>
      <c r="AP61" s="70" t="s">
        <v>157</v>
      </c>
      <c r="AQ61" s="70" t="s">
        <v>169</v>
      </c>
      <c r="AR61" s="70" t="s">
        <v>155</v>
      </c>
      <c r="AS61" s="70"/>
      <c r="AT61" s="70" t="s">
        <v>157</v>
      </c>
      <c r="AU61" s="70" t="s">
        <v>169</v>
      </c>
      <c r="AV61" s="70" t="s">
        <v>169</v>
      </c>
      <c r="AW61" s="70" t="s">
        <v>169</v>
      </c>
      <c r="AX61" s="70" t="s">
        <v>169</v>
      </c>
      <c r="AY61" s="70" t="s">
        <v>163</v>
      </c>
      <c r="AZ61" s="70" t="s">
        <v>163</v>
      </c>
      <c r="BA61" s="70" t="s">
        <v>169</v>
      </c>
      <c r="BB61" s="70" t="s">
        <v>169</v>
      </c>
      <c r="BC61" s="70" t="s">
        <v>159</v>
      </c>
      <c r="BD61" s="84" t="s">
        <v>160</v>
      </c>
      <c r="BE61" s="70" t="s">
        <v>159</v>
      </c>
      <c r="BF61" s="70" t="s">
        <v>159</v>
      </c>
      <c r="BG61" s="70" t="s">
        <v>159</v>
      </c>
      <c r="BH61" s="70" t="s">
        <v>159</v>
      </c>
      <c r="BI61" s="70" t="s">
        <v>159</v>
      </c>
      <c r="BJ61" s="70" t="s">
        <v>159</v>
      </c>
      <c r="BK61" s="70" t="s">
        <v>159</v>
      </c>
      <c r="BL61" s="70" t="s">
        <v>159</v>
      </c>
      <c r="BM61" s="70" t="s">
        <v>157</v>
      </c>
      <c r="BN61" s="70" t="s">
        <v>157</v>
      </c>
      <c r="BO61" s="70" t="s">
        <v>159</v>
      </c>
      <c r="BP61" s="70" t="s">
        <v>157</v>
      </c>
      <c r="BQ61" s="70" t="s">
        <v>157</v>
      </c>
      <c r="BR61" s="68" t="s">
        <v>155</v>
      </c>
      <c r="BS61" s="70" t="s">
        <v>164</v>
      </c>
      <c r="BT61" s="70" t="s">
        <v>159</v>
      </c>
      <c r="BU61" s="70" t="s">
        <v>159</v>
      </c>
      <c r="BV61" s="70" t="s">
        <v>163</v>
      </c>
      <c r="BW61" s="70" t="s">
        <v>163</v>
      </c>
      <c r="BX61" s="70" t="s">
        <v>157</v>
      </c>
      <c r="BY61" s="70" t="s">
        <v>159</v>
      </c>
      <c r="BZ61" s="70" t="s">
        <v>157</v>
      </c>
      <c r="CA61" s="70" t="s">
        <v>159</v>
      </c>
      <c r="CB61" s="70" t="s">
        <v>164</v>
      </c>
      <c r="CC61" s="70" t="s">
        <v>163</v>
      </c>
      <c r="CD61" s="70" t="s">
        <v>157</v>
      </c>
    </row>
    <row r="62" spans="1:82" ht="15">
      <c r="A62" s="67" t="s">
        <v>97</v>
      </c>
      <c r="B62" s="68" t="s">
        <v>155</v>
      </c>
      <c r="C62" s="69" t="s">
        <v>161</v>
      </c>
      <c r="D62" s="70" t="s">
        <v>159</v>
      </c>
      <c r="E62" s="70" t="s">
        <v>157</v>
      </c>
      <c r="F62" s="70" t="s">
        <v>157</v>
      </c>
      <c r="G62" s="70" t="s">
        <v>157</v>
      </c>
      <c r="H62" s="70" t="s">
        <v>167</v>
      </c>
      <c r="I62" s="70" t="s">
        <v>162</v>
      </c>
      <c r="J62" s="70" t="s">
        <v>159</v>
      </c>
      <c r="K62" s="70" t="s">
        <v>155</v>
      </c>
      <c r="L62" s="70" t="s">
        <v>157</v>
      </c>
      <c r="M62" s="70" t="s">
        <v>162</v>
      </c>
      <c r="N62" s="68" t="s">
        <v>159</v>
      </c>
      <c r="O62" s="70" t="s">
        <v>161</v>
      </c>
      <c r="P62" s="70" t="s">
        <v>157</v>
      </c>
      <c r="Q62" s="70" t="s">
        <v>157</v>
      </c>
      <c r="R62" s="69" t="s">
        <v>161</v>
      </c>
      <c r="S62" s="70" t="s">
        <v>157</v>
      </c>
      <c r="T62" s="70" t="s">
        <v>161</v>
      </c>
      <c r="U62" s="70" t="s">
        <v>157</v>
      </c>
      <c r="V62" s="70" t="s">
        <v>157</v>
      </c>
      <c r="W62" s="70" t="s">
        <v>157</v>
      </c>
      <c r="X62" s="70" t="s">
        <v>161</v>
      </c>
      <c r="Y62" s="70" t="s">
        <v>157</v>
      </c>
      <c r="Z62" s="70" t="s">
        <v>161</v>
      </c>
      <c r="AA62" s="70" t="s">
        <v>157</v>
      </c>
      <c r="AB62" s="70" t="s">
        <v>157</v>
      </c>
      <c r="AC62" s="70" t="s">
        <v>157</v>
      </c>
      <c r="AD62" s="71" t="s">
        <v>157</v>
      </c>
      <c r="AE62" s="72" t="s">
        <v>157</v>
      </c>
      <c r="AF62" s="73" t="s">
        <v>162</v>
      </c>
      <c r="AG62" s="70" t="s">
        <v>167</v>
      </c>
      <c r="AH62" s="74" t="s">
        <v>157</v>
      </c>
      <c r="AI62" s="70" t="s">
        <v>162</v>
      </c>
      <c r="AJ62" s="75" t="s">
        <v>159</v>
      </c>
      <c r="AK62" s="72" t="s">
        <v>157</v>
      </c>
      <c r="AL62" s="73" t="s">
        <v>157</v>
      </c>
      <c r="AM62" s="70" t="s">
        <v>163</v>
      </c>
      <c r="AN62" s="70" t="s">
        <v>162</v>
      </c>
      <c r="AO62" s="70" t="s">
        <v>161</v>
      </c>
      <c r="AP62" s="70" t="s">
        <v>157</v>
      </c>
      <c r="AQ62" s="70" t="s">
        <v>157</v>
      </c>
      <c r="AR62" s="70" t="s">
        <v>157</v>
      </c>
      <c r="AS62" s="70" t="s">
        <v>157</v>
      </c>
      <c r="AT62" s="70"/>
      <c r="AU62" s="70" t="s">
        <v>157</v>
      </c>
      <c r="AV62" s="70" t="s">
        <v>157</v>
      </c>
      <c r="AW62" s="70" t="s">
        <v>157</v>
      </c>
      <c r="AX62" s="70" t="s">
        <v>157</v>
      </c>
      <c r="AY62" s="70" t="s">
        <v>162</v>
      </c>
      <c r="AZ62" s="70" t="s">
        <v>162</v>
      </c>
      <c r="BA62" s="70" t="s">
        <v>157</v>
      </c>
      <c r="BB62" s="70" t="s">
        <v>157</v>
      </c>
      <c r="BC62" s="70" t="s">
        <v>161</v>
      </c>
      <c r="BD62" s="85"/>
      <c r="BE62" s="70" t="s">
        <v>157</v>
      </c>
      <c r="BF62" s="70" t="s">
        <v>157</v>
      </c>
      <c r="BG62" s="70" t="s">
        <v>161</v>
      </c>
      <c r="BH62" s="70" t="s">
        <v>157</v>
      </c>
      <c r="BI62" s="70" t="s">
        <v>157</v>
      </c>
      <c r="BJ62" s="70" t="s">
        <v>157</v>
      </c>
      <c r="BK62" s="70" t="s">
        <v>157</v>
      </c>
      <c r="BL62" s="70" t="s">
        <v>157</v>
      </c>
      <c r="BM62" s="70" t="s">
        <v>157</v>
      </c>
      <c r="BN62" s="70" t="s">
        <v>161</v>
      </c>
      <c r="BO62" s="70" t="s">
        <v>157</v>
      </c>
      <c r="BP62" s="70" t="s">
        <v>157</v>
      </c>
      <c r="BQ62" s="70" t="s">
        <v>167</v>
      </c>
      <c r="BR62" s="70" t="s">
        <v>157</v>
      </c>
      <c r="BS62" s="70" t="s">
        <v>159</v>
      </c>
      <c r="BT62" s="70" t="s">
        <v>157</v>
      </c>
      <c r="BU62" s="70" t="s">
        <v>157</v>
      </c>
      <c r="BV62" s="70" t="s">
        <v>162</v>
      </c>
      <c r="BW62" s="70" t="s">
        <v>162</v>
      </c>
      <c r="BX62" s="70" t="s">
        <v>161</v>
      </c>
      <c r="BY62" s="70" t="s">
        <v>157</v>
      </c>
      <c r="BZ62" s="70" t="s">
        <v>157</v>
      </c>
      <c r="CA62" s="70" t="s">
        <v>157</v>
      </c>
      <c r="CB62" s="70" t="s">
        <v>159</v>
      </c>
      <c r="CC62" s="70" t="s">
        <v>162</v>
      </c>
      <c r="CD62" s="70" t="s">
        <v>161</v>
      </c>
    </row>
    <row r="63" spans="1:82" ht="15">
      <c r="A63" s="67" t="s">
        <v>98</v>
      </c>
      <c r="B63" s="68" t="s">
        <v>155</v>
      </c>
      <c r="C63" s="69" t="s">
        <v>157</v>
      </c>
      <c r="D63" s="70" t="s">
        <v>164</v>
      </c>
      <c r="E63" s="70" t="s">
        <v>157</v>
      </c>
      <c r="F63" s="70" t="s">
        <v>157</v>
      </c>
      <c r="G63" s="70" t="s">
        <v>157</v>
      </c>
      <c r="H63" s="70" t="s">
        <v>157</v>
      </c>
      <c r="I63" s="70" t="s">
        <v>157</v>
      </c>
      <c r="J63" s="70" t="s">
        <v>157</v>
      </c>
      <c r="K63" s="70" t="s">
        <v>159</v>
      </c>
      <c r="L63" s="70" t="s">
        <v>157</v>
      </c>
      <c r="M63" s="70" t="s">
        <v>157</v>
      </c>
      <c r="N63" s="70" t="s">
        <v>157</v>
      </c>
      <c r="O63" s="70" t="s">
        <v>157</v>
      </c>
      <c r="P63" s="70" t="s">
        <v>157</v>
      </c>
      <c r="Q63" s="70" t="s">
        <v>157</v>
      </c>
      <c r="R63" s="69" t="s">
        <v>157</v>
      </c>
      <c r="S63" s="70" t="s">
        <v>157</v>
      </c>
      <c r="T63" s="70" t="s">
        <v>157</v>
      </c>
      <c r="U63" s="70" t="s">
        <v>157</v>
      </c>
      <c r="V63" s="70" t="s">
        <v>157</v>
      </c>
      <c r="W63" s="70" t="s">
        <v>157</v>
      </c>
      <c r="X63" s="70" t="s">
        <v>157</v>
      </c>
      <c r="Y63" s="70" t="s">
        <v>157</v>
      </c>
      <c r="Z63" s="70" t="s">
        <v>157</v>
      </c>
      <c r="AA63" s="70" t="s">
        <v>157</v>
      </c>
      <c r="AB63" s="70" t="s">
        <v>157</v>
      </c>
      <c r="AC63" s="70" t="s">
        <v>157</v>
      </c>
      <c r="AD63" s="71" t="s">
        <v>157</v>
      </c>
      <c r="AE63" s="72" t="s">
        <v>157</v>
      </c>
      <c r="AF63" s="73" t="s">
        <v>157</v>
      </c>
      <c r="AG63" s="70" t="s">
        <v>157</v>
      </c>
      <c r="AH63" s="74" t="s">
        <v>157</v>
      </c>
      <c r="AI63" s="70" t="s">
        <v>157</v>
      </c>
      <c r="AJ63" s="71" t="s">
        <v>157</v>
      </c>
      <c r="AK63" s="72" t="s">
        <v>157</v>
      </c>
      <c r="AL63" s="73" t="s">
        <v>157</v>
      </c>
      <c r="AM63" s="70" t="s">
        <v>163</v>
      </c>
      <c r="AN63" s="70" t="s">
        <v>162</v>
      </c>
      <c r="AO63" s="70" t="s">
        <v>157</v>
      </c>
      <c r="AP63" s="70" t="s">
        <v>159</v>
      </c>
      <c r="AQ63" s="70" t="s">
        <v>159</v>
      </c>
      <c r="AR63" s="70" t="s">
        <v>159</v>
      </c>
      <c r="AS63" s="70" t="s">
        <v>159</v>
      </c>
      <c r="AT63" s="70" t="s">
        <v>157</v>
      </c>
      <c r="AU63" s="70"/>
      <c r="AV63" s="70" t="s">
        <v>159</v>
      </c>
      <c r="AW63" s="70" t="s">
        <v>159</v>
      </c>
      <c r="AX63" s="70" t="s">
        <v>159</v>
      </c>
      <c r="AY63" s="70" t="s">
        <v>163</v>
      </c>
      <c r="AZ63" s="70" t="s">
        <v>163</v>
      </c>
      <c r="BA63" s="70" t="s">
        <v>159</v>
      </c>
      <c r="BB63" s="70" t="s">
        <v>159</v>
      </c>
      <c r="BC63" s="70" t="s">
        <v>159</v>
      </c>
      <c r="BD63" s="85"/>
      <c r="BE63" s="70" t="s">
        <v>159</v>
      </c>
      <c r="BF63" s="70" t="s">
        <v>159</v>
      </c>
      <c r="BG63" s="70" t="s">
        <v>159</v>
      </c>
      <c r="BH63" s="70" t="s">
        <v>159</v>
      </c>
      <c r="BI63" s="70" t="s">
        <v>159</v>
      </c>
      <c r="BJ63" s="70" t="s">
        <v>159</v>
      </c>
      <c r="BK63" s="70" t="s">
        <v>159</v>
      </c>
      <c r="BL63" s="70" t="s">
        <v>159</v>
      </c>
      <c r="BM63" s="70" t="s">
        <v>157</v>
      </c>
      <c r="BN63" s="70" t="s">
        <v>157</v>
      </c>
      <c r="BO63" s="70" t="s">
        <v>159</v>
      </c>
      <c r="BP63" s="70" t="s">
        <v>159</v>
      </c>
      <c r="BQ63" s="70" t="s">
        <v>157</v>
      </c>
      <c r="BR63" s="70" t="s">
        <v>159</v>
      </c>
      <c r="BS63" s="70" t="s">
        <v>164</v>
      </c>
      <c r="BT63" s="68" t="s">
        <v>159</v>
      </c>
      <c r="BU63" s="68" t="s">
        <v>159</v>
      </c>
      <c r="BV63" s="70" t="s">
        <v>163</v>
      </c>
      <c r="BW63" s="70" t="s">
        <v>163</v>
      </c>
      <c r="BX63" s="70" t="s">
        <v>157</v>
      </c>
      <c r="BY63" s="68" t="s">
        <v>159</v>
      </c>
      <c r="BZ63" s="70" t="s">
        <v>157</v>
      </c>
      <c r="CA63" s="70" t="s">
        <v>159</v>
      </c>
      <c r="CB63" s="70" t="s">
        <v>164</v>
      </c>
      <c r="CC63" s="70" t="s">
        <v>163</v>
      </c>
      <c r="CD63" s="70" t="s">
        <v>157</v>
      </c>
    </row>
    <row r="64" spans="1:82" ht="15">
      <c r="A64" s="67" t="s">
        <v>99</v>
      </c>
      <c r="B64" s="68" t="s">
        <v>155</v>
      </c>
      <c r="C64" s="69" t="s">
        <v>157</v>
      </c>
      <c r="D64" s="70" t="s">
        <v>164</v>
      </c>
      <c r="E64" s="70" t="s">
        <v>157</v>
      </c>
      <c r="F64" s="70" t="s">
        <v>157</v>
      </c>
      <c r="G64" s="70" t="s">
        <v>157</v>
      </c>
      <c r="H64" s="70" t="s">
        <v>157</v>
      </c>
      <c r="I64" s="70" t="s">
        <v>157</v>
      </c>
      <c r="J64" s="70" t="s">
        <v>157</v>
      </c>
      <c r="K64" s="70" t="s">
        <v>159</v>
      </c>
      <c r="L64" s="70" t="s">
        <v>157</v>
      </c>
      <c r="M64" s="70" t="s">
        <v>157</v>
      </c>
      <c r="N64" s="70" t="s">
        <v>157</v>
      </c>
      <c r="O64" s="70" t="s">
        <v>157</v>
      </c>
      <c r="P64" s="70" t="s">
        <v>157</v>
      </c>
      <c r="Q64" s="70" t="s">
        <v>157</v>
      </c>
      <c r="R64" s="69" t="s">
        <v>157</v>
      </c>
      <c r="S64" s="70" t="s">
        <v>157</v>
      </c>
      <c r="T64" s="70" t="s">
        <v>157</v>
      </c>
      <c r="U64" s="70" t="s">
        <v>157</v>
      </c>
      <c r="V64" s="70" t="s">
        <v>157</v>
      </c>
      <c r="W64" s="70" t="s">
        <v>157</v>
      </c>
      <c r="X64" s="70" t="s">
        <v>157</v>
      </c>
      <c r="Y64" s="70" t="s">
        <v>157</v>
      </c>
      <c r="Z64" s="70" t="s">
        <v>157</v>
      </c>
      <c r="AA64" s="70" t="s">
        <v>157</v>
      </c>
      <c r="AB64" s="70" t="s">
        <v>157</v>
      </c>
      <c r="AC64" s="70" t="s">
        <v>157</v>
      </c>
      <c r="AD64" s="71" t="s">
        <v>157</v>
      </c>
      <c r="AE64" s="72" t="s">
        <v>157</v>
      </c>
      <c r="AF64" s="73" t="s">
        <v>157</v>
      </c>
      <c r="AG64" s="70" t="s">
        <v>157</v>
      </c>
      <c r="AH64" s="74" t="s">
        <v>157</v>
      </c>
      <c r="AI64" s="70" t="s">
        <v>157</v>
      </c>
      <c r="AJ64" s="71" t="s">
        <v>157</v>
      </c>
      <c r="AK64" s="72" t="s">
        <v>157</v>
      </c>
      <c r="AL64" s="73" t="s">
        <v>157</v>
      </c>
      <c r="AM64" s="70" t="s">
        <v>163</v>
      </c>
      <c r="AN64" s="70" t="s">
        <v>162</v>
      </c>
      <c r="AO64" s="70" t="s">
        <v>157</v>
      </c>
      <c r="AP64" s="70" t="s">
        <v>159</v>
      </c>
      <c r="AQ64" s="70" t="s">
        <v>159</v>
      </c>
      <c r="AR64" s="70" t="s">
        <v>159</v>
      </c>
      <c r="AS64" s="70" t="s">
        <v>159</v>
      </c>
      <c r="AT64" s="70" t="s">
        <v>157</v>
      </c>
      <c r="AU64" s="70" t="s">
        <v>159</v>
      </c>
      <c r="AV64" s="70"/>
      <c r="AW64" s="70" t="s">
        <v>159</v>
      </c>
      <c r="AX64" s="70" t="s">
        <v>159</v>
      </c>
      <c r="AY64" s="70" t="s">
        <v>163</v>
      </c>
      <c r="AZ64" s="70" t="s">
        <v>163</v>
      </c>
      <c r="BA64" s="70" t="s">
        <v>159</v>
      </c>
      <c r="BB64" s="70" t="s">
        <v>159</v>
      </c>
      <c r="BC64" s="70" t="s">
        <v>159</v>
      </c>
      <c r="BD64" s="85"/>
      <c r="BE64" s="70" t="s">
        <v>159</v>
      </c>
      <c r="BF64" s="70" t="s">
        <v>157</v>
      </c>
      <c r="BG64" s="70" t="s">
        <v>159</v>
      </c>
      <c r="BH64" s="70" t="s">
        <v>159</v>
      </c>
      <c r="BI64" s="70" t="s">
        <v>159</v>
      </c>
      <c r="BJ64" s="70" t="s">
        <v>159</v>
      </c>
      <c r="BK64" s="70" t="s">
        <v>159</v>
      </c>
      <c r="BL64" s="70" t="s">
        <v>159</v>
      </c>
      <c r="BM64" s="70" t="s">
        <v>157</v>
      </c>
      <c r="BN64" s="70" t="s">
        <v>157</v>
      </c>
      <c r="BO64" s="70" t="s">
        <v>159</v>
      </c>
      <c r="BP64" s="70" t="s">
        <v>159</v>
      </c>
      <c r="BQ64" s="70" t="s">
        <v>157</v>
      </c>
      <c r="BR64" s="70" t="s">
        <v>159</v>
      </c>
      <c r="BS64" s="70" t="s">
        <v>164</v>
      </c>
      <c r="BT64" s="68" t="s">
        <v>159</v>
      </c>
      <c r="BU64" s="68" t="s">
        <v>159</v>
      </c>
      <c r="BV64" s="70" t="s">
        <v>163</v>
      </c>
      <c r="BW64" s="70" t="s">
        <v>163</v>
      </c>
      <c r="BX64" s="70" t="s">
        <v>157</v>
      </c>
      <c r="BY64" s="68" t="s">
        <v>159</v>
      </c>
      <c r="BZ64" s="70" t="s">
        <v>157</v>
      </c>
      <c r="CA64" s="70" t="s">
        <v>159</v>
      </c>
      <c r="CB64" s="70" t="s">
        <v>164</v>
      </c>
      <c r="CC64" s="70" t="s">
        <v>163</v>
      </c>
      <c r="CD64" s="70" t="s">
        <v>157</v>
      </c>
    </row>
    <row r="65" spans="1:82" ht="15">
      <c r="A65" s="67" t="s">
        <v>100</v>
      </c>
      <c r="B65" s="68" t="s">
        <v>156</v>
      </c>
      <c r="C65" s="69" t="s">
        <v>157</v>
      </c>
      <c r="D65" s="70" t="s">
        <v>164</v>
      </c>
      <c r="E65" s="70" t="s">
        <v>157</v>
      </c>
      <c r="F65" s="70" t="s">
        <v>157</v>
      </c>
      <c r="G65" s="70" t="s">
        <v>157</v>
      </c>
      <c r="H65" s="70" t="s">
        <v>157</v>
      </c>
      <c r="I65" s="70" t="s">
        <v>157</v>
      </c>
      <c r="J65" s="70" t="s">
        <v>157</v>
      </c>
      <c r="K65" s="70" t="s">
        <v>159</v>
      </c>
      <c r="L65" s="70" t="s">
        <v>157</v>
      </c>
      <c r="M65" s="70" t="s">
        <v>157</v>
      </c>
      <c r="N65" s="70" t="s">
        <v>157</v>
      </c>
      <c r="O65" s="70" t="s">
        <v>157</v>
      </c>
      <c r="P65" s="70" t="s">
        <v>157</v>
      </c>
      <c r="Q65" s="70" t="s">
        <v>157</v>
      </c>
      <c r="R65" s="69" t="s">
        <v>157</v>
      </c>
      <c r="S65" s="70" t="s">
        <v>157</v>
      </c>
      <c r="T65" s="70" t="s">
        <v>157</v>
      </c>
      <c r="U65" s="70" t="s">
        <v>157</v>
      </c>
      <c r="V65" s="70" t="s">
        <v>157</v>
      </c>
      <c r="W65" s="70" t="s">
        <v>157</v>
      </c>
      <c r="X65" s="70" t="s">
        <v>157</v>
      </c>
      <c r="Y65" s="70" t="s">
        <v>157</v>
      </c>
      <c r="Z65" s="70" t="s">
        <v>157</v>
      </c>
      <c r="AA65" s="70" t="s">
        <v>157</v>
      </c>
      <c r="AB65" s="70" t="s">
        <v>157</v>
      </c>
      <c r="AC65" s="70" t="s">
        <v>157</v>
      </c>
      <c r="AD65" s="71" t="s">
        <v>157</v>
      </c>
      <c r="AE65" s="72" t="s">
        <v>157</v>
      </c>
      <c r="AF65" s="73" t="s">
        <v>157</v>
      </c>
      <c r="AG65" s="70" t="s">
        <v>157</v>
      </c>
      <c r="AH65" s="74" t="s">
        <v>157</v>
      </c>
      <c r="AI65" s="70" t="s">
        <v>157</v>
      </c>
      <c r="AJ65" s="71" t="s">
        <v>157</v>
      </c>
      <c r="AK65" s="72" t="s">
        <v>157</v>
      </c>
      <c r="AL65" s="73" t="s">
        <v>157</v>
      </c>
      <c r="AM65" s="70" t="s">
        <v>163</v>
      </c>
      <c r="AN65" s="70" t="s">
        <v>162</v>
      </c>
      <c r="AO65" s="70" t="s">
        <v>157</v>
      </c>
      <c r="AP65" s="70" t="s">
        <v>159</v>
      </c>
      <c r="AQ65" s="70" t="s">
        <v>159</v>
      </c>
      <c r="AR65" s="70" t="s">
        <v>159</v>
      </c>
      <c r="AS65" s="70" t="s">
        <v>159</v>
      </c>
      <c r="AT65" s="70" t="s">
        <v>157</v>
      </c>
      <c r="AU65" s="70" t="s">
        <v>159</v>
      </c>
      <c r="AV65" s="70" t="s">
        <v>159</v>
      </c>
      <c r="AW65" s="70"/>
      <c r="AX65" s="70" t="s">
        <v>159</v>
      </c>
      <c r="AY65" s="70" t="s">
        <v>163</v>
      </c>
      <c r="AZ65" s="70" t="s">
        <v>163</v>
      </c>
      <c r="BA65" s="70" t="s">
        <v>159</v>
      </c>
      <c r="BB65" s="70" t="s">
        <v>159</v>
      </c>
      <c r="BC65" s="70" t="s">
        <v>159</v>
      </c>
      <c r="BD65" s="85"/>
      <c r="BE65" s="70" t="s">
        <v>159</v>
      </c>
      <c r="BF65" s="70" t="s">
        <v>159</v>
      </c>
      <c r="BG65" s="70" t="s">
        <v>159</v>
      </c>
      <c r="BH65" s="70" t="s">
        <v>159</v>
      </c>
      <c r="BI65" s="70" t="s">
        <v>159</v>
      </c>
      <c r="BJ65" s="70" t="s">
        <v>159</v>
      </c>
      <c r="BK65" s="70" t="s">
        <v>159</v>
      </c>
      <c r="BL65" s="70" t="s">
        <v>159</v>
      </c>
      <c r="BM65" s="70" t="s">
        <v>157</v>
      </c>
      <c r="BN65" s="70" t="s">
        <v>157</v>
      </c>
      <c r="BO65" s="70" t="s">
        <v>159</v>
      </c>
      <c r="BP65" s="70" t="s">
        <v>159</v>
      </c>
      <c r="BQ65" s="70" t="s">
        <v>157</v>
      </c>
      <c r="BR65" s="70" t="s">
        <v>159</v>
      </c>
      <c r="BS65" s="70" t="s">
        <v>164</v>
      </c>
      <c r="BT65" s="68" t="s">
        <v>159</v>
      </c>
      <c r="BU65" s="68" t="s">
        <v>159</v>
      </c>
      <c r="BV65" s="70" t="s">
        <v>163</v>
      </c>
      <c r="BW65" s="70" t="s">
        <v>163</v>
      </c>
      <c r="BX65" s="70" t="s">
        <v>157</v>
      </c>
      <c r="BY65" s="70" t="s">
        <v>155</v>
      </c>
      <c r="BZ65" s="70" t="s">
        <v>157</v>
      </c>
      <c r="CA65" s="70" t="s">
        <v>159</v>
      </c>
      <c r="CB65" s="70" t="s">
        <v>164</v>
      </c>
      <c r="CC65" s="70" t="s">
        <v>163</v>
      </c>
      <c r="CD65" s="70" t="s">
        <v>157</v>
      </c>
    </row>
    <row r="66" spans="1:82" ht="15">
      <c r="A66" s="67" t="s">
        <v>101</v>
      </c>
      <c r="B66" s="68" t="s">
        <v>156</v>
      </c>
      <c r="C66" s="69" t="s">
        <v>155</v>
      </c>
      <c r="D66" s="70" t="s">
        <v>194</v>
      </c>
      <c r="E66" s="68" t="s">
        <v>159</v>
      </c>
      <c r="F66" s="70" t="s">
        <v>157</v>
      </c>
      <c r="G66" s="70" t="s">
        <v>157</v>
      </c>
      <c r="H66" s="70" t="s">
        <v>157</v>
      </c>
      <c r="I66" s="70" t="s">
        <v>157</v>
      </c>
      <c r="J66" s="70" t="s">
        <v>157</v>
      </c>
      <c r="K66" s="70" t="s">
        <v>159</v>
      </c>
      <c r="L66" s="70" t="s">
        <v>159</v>
      </c>
      <c r="M66" s="70" t="s">
        <v>159</v>
      </c>
      <c r="N66" s="70" t="s">
        <v>159</v>
      </c>
      <c r="O66" s="70" t="s">
        <v>159</v>
      </c>
      <c r="P66" s="70" t="s">
        <v>159</v>
      </c>
      <c r="Q66" s="70" t="s">
        <v>159</v>
      </c>
      <c r="R66" s="69" t="s">
        <v>159</v>
      </c>
      <c r="S66" s="70" t="s">
        <v>159</v>
      </c>
      <c r="T66" s="70" t="s">
        <v>159</v>
      </c>
      <c r="U66" s="70" t="s">
        <v>159</v>
      </c>
      <c r="V66" s="70" t="s">
        <v>159</v>
      </c>
      <c r="W66" s="70" t="s">
        <v>159</v>
      </c>
      <c r="X66" s="70" t="s">
        <v>159</v>
      </c>
      <c r="Y66" s="70" t="s">
        <v>159</v>
      </c>
      <c r="Z66" s="70" t="s">
        <v>159</v>
      </c>
      <c r="AA66" s="70" t="s">
        <v>159</v>
      </c>
      <c r="AB66" s="70" t="s">
        <v>159</v>
      </c>
      <c r="AC66" s="70" t="s">
        <v>159</v>
      </c>
      <c r="AD66" s="71" t="s">
        <v>159</v>
      </c>
      <c r="AE66" s="72" t="s">
        <v>159</v>
      </c>
      <c r="AF66" s="73" t="s">
        <v>159</v>
      </c>
      <c r="AG66" s="70" t="s">
        <v>159</v>
      </c>
      <c r="AH66" s="74" t="s">
        <v>159</v>
      </c>
      <c r="AI66" s="70" t="s">
        <v>159</v>
      </c>
      <c r="AJ66" s="71" t="s">
        <v>159</v>
      </c>
      <c r="AK66" s="72" t="s">
        <v>164</v>
      </c>
      <c r="AL66" s="73" t="s">
        <v>164</v>
      </c>
      <c r="AM66" s="70" t="s">
        <v>171</v>
      </c>
      <c r="AN66" s="70" t="s">
        <v>165</v>
      </c>
      <c r="AO66" s="70" t="s">
        <v>159</v>
      </c>
      <c r="AP66" s="70" t="s">
        <v>164</v>
      </c>
      <c r="AQ66" s="70" t="s">
        <v>164</v>
      </c>
      <c r="AR66" s="70" t="s">
        <v>164</v>
      </c>
      <c r="AS66" s="70" t="s">
        <v>164</v>
      </c>
      <c r="AT66" s="68" t="s">
        <v>159</v>
      </c>
      <c r="AU66" s="70" t="s">
        <v>164</v>
      </c>
      <c r="AV66" s="70" t="s">
        <v>164</v>
      </c>
      <c r="AW66" s="70" t="s">
        <v>164</v>
      </c>
      <c r="AX66" s="68"/>
      <c r="AY66" s="70" t="s">
        <v>165</v>
      </c>
      <c r="AZ66" s="70" t="s">
        <v>165</v>
      </c>
      <c r="BA66" s="70" t="s">
        <v>164</v>
      </c>
      <c r="BB66" s="70" t="s">
        <v>164</v>
      </c>
      <c r="BC66" s="70" t="s">
        <v>159</v>
      </c>
      <c r="BD66" s="85"/>
      <c r="BE66" s="70" t="s">
        <v>164</v>
      </c>
      <c r="BF66" s="70" t="s">
        <v>164</v>
      </c>
      <c r="BG66" s="70" t="s">
        <v>164</v>
      </c>
      <c r="BH66" s="70" t="s">
        <v>164</v>
      </c>
      <c r="BI66" s="70" t="s">
        <v>164</v>
      </c>
      <c r="BJ66" s="70" t="s">
        <v>164</v>
      </c>
      <c r="BK66" s="70" t="s">
        <v>164</v>
      </c>
      <c r="BL66" s="70" t="s">
        <v>164</v>
      </c>
      <c r="BM66" s="68" t="s">
        <v>159</v>
      </c>
      <c r="BN66" s="68" t="s">
        <v>159</v>
      </c>
      <c r="BO66" s="70" t="s">
        <v>164</v>
      </c>
      <c r="BP66" s="70" t="s">
        <v>164</v>
      </c>
      <c r="BQ66" s="68" t="s">
        <v>159</v>
      </c>
      <c r="BR66" s="70" t="s">
        <v>164</v>
      </c>
      <c r="BS66" s="70" t="s">
        <v>195</v>
      </c>
      <c r="BT66" s="68" t="s">
        <v>164</v>
      </c>
      <c r="BU66" s="68" t="s">
        <v>164</v>
      </c>
      <c r="BV66" s="70" t="s">
        <v>165</v>
      </c>
      <c r="BW66" s="70" t="s">
        <v>165</v>
      </c>
      <c r="BX66" s="68" t="s">
        <v>159</v>
      </c>
      <c r="BY66" s="68" t="s">
        <v>164</v>
      </c>
      <c r="BZ66" s="70" t="s">
        <v>159</v>
      </c>
      <c r="CA66" s="70" t="s">
        <v>159</v>
      </c>
      <c r="CB66" s="70" t="s">
        <v>195</v>
      </c>
      <c r="CC66" s="70" t="s">
        <v>165</v>
      </c>
      <c r="CD66" s="68" t="s">
        <v>159</v>
      </c>
    </row>
    <row r="67" spans="1:82" ht="15">
      <c r="A67" s="67" t="s">
        <v>102</v>
      </c>
      <c r="B67" s="68" t="s">
        <v>159</v>
      </c>
      <c r="C67" s="69" t="s">
        <v>163</v>
      </c>
      <c r="D67" s="70" t="s">
        <v>165</v>
      </c>
      <c r="E67" s="70" t="s">
        <v>163</v>
      </c>
      <c r="F67" s="70" t="s">
        <v>165</v>
      </c>
      <c r="G67" s="70" t="s">
        <v>165</v>
      </c>
      <c r="H67" s="70" t="s">
        <v>165</v>
      </c>
      <c r="I67" s="70" t="s">
        <v>174</v>
      </c>
      <c r="J67" s="70" t="s">
        <v>171</v>
      </c>
      <c r="K67" s="70" t="s">
        <v>165</v>
      </c>
      <c r="L67" s="70" t="s">
        <v>165</v>
      </c>
      <c r="M67" s="70" t="s">
        <v>157</v>
      </c>
      <c r="N67" s="68" t="s">
        <v>173</v>
      </c>
      <c r="O67" s="70" t="s">
        <v>165</v>
      </c>
      <c r="P67" s="70" t="s">
        <v>165</v>
      </c>
      <c r="Q67" s="70" t="s">
        <v>165</v>
      </c>
      <c r="R67" s="69" t="s">
        <v>165</v>
      </c>
      <c r="S67" s="70" t="s">
        <v>174</v>
      </c>
      <c r="T67" s="70" t="s">
        <v>165</v>
      </c>
      <c r="U67" s="70" t="s">
        <v>165</v>
      </c>
      <c r="V67" s="70" t="s">
        <v>165</v>
      </c>
      <c r="W67" s="70" t="s">
        <v>174</v>
      </c>
      <c r="X67" s="70" t="s">
        <v>165</v>
      </c>
      <c r="Y67" s="70" t="s">
        <v>165</v>
      </c>
      <c r="Z67" s="70" t="s">
        <v>165</v>
      </c>
      <c r="AA67" s="70" t="s">
        <v>165</v>
      </c>
      <c r="AB67" s="70" t="s">
        <v>165</v>
      </c>
      <c r="AC67" s="70" t="s">
        <v>165</v>
      </c>
      <c r="AD67" s="71" t="s">
        <v>165</v>
      </c>
      <c r="AE67" s="72" t="s">
        <v>165</v>
      </c>
      <c r="AF67" s="73" t="s">
        <v>165</v>
      </c>
      <c r="AG67" s="70" t="s">
        <v>165</v>
      </c>
      <c r="AH67" s="74" t="s">
        <v>165</v>
      </c>
      <c r="AI67" s="70" t="s">
        <v>165</v>
      </c>
      <c r="AJ67" s="75" t="s">
        <v>174</v>
      </c>
      <c r="AK67" s="72" t="s">
        <v>165</v>
      </c>
      <c r="AL67" s="73" t="s">
        <v>165</v>
      </c>
      <c r="AM67" s="70" t="s">
        <v>173</v>
      </c>
      <c r="AN67" s="70" t="s">
        <v>174</v>
      </c>
      <c r="AO67" s="70" t="s">
        <v>165</v>
      </c>
      <c r="AP67" s="70" t="s">
        <v>165</v>
      </c>
      <c r="AQ67" s="70" t="s">
        <v>165</v>
      </c>
      <c r="AR67" s="70" t="s">
        <v>165</v>
      </c>
      <c r="AS67" s="70" t="s">
        <v>165</v>
      </c>
      <c r="AT67" s="70" t="s">
        <v>165</v>
      </c>
      <c r="AU67" s="70" t="s">
        <v>165</v>
      </c>
      <c r="AV67" s="70" t="s">
        <v>165</v>
      </c>
      <c r="AW67" s="70" t="s">
        <v>165</v>
      </c>
      <c r="AX67" s="70" t="s">
        <v>165</v>
      </c>
      <c r="AY67" s="70"/>
      <c r="AZ67" s="70" t="s">
        <v>174</v>
      </c>
      <c r="BA67" s="70" t="s">
        <v>165</v>
      </c>
      <c r="BB67" s="70" t="s">
        <v>165</v>
      </c>
      <c r="BC67" s="70" t="s">
        <v>165</v>
      </c>
      <c r="BD67" s="85"/>
      <c r="BE67" s="70" t="s">
        <v>165</v>
      </c>
      <c r="BF67" s="70" t="s">
        <v>165</v>
      </c>
      <c r="BG67" s="70" t="s">
        <v>165</v>
      </c>
      <c r="BH67" s="70" t="s">
        <v>165</v>
      </c>
      <c r="BI67" s="70" t="s">
        <v>165</v>
      </c>
      <c r="BJ67" s="70" t="s">
        <v>165</v>
      </c>
      <c r="BK67" s="70" t="s">
        <v>165</v>
      </c>
      <c r="BL67" s="70" t="s">
        <v>165</v>
      </c>
      <c r="BM67" s="70" t="s">
        <v>165</v>
      </c>
      <c r="BN67" s="70" t="s">
        <v>165</v>
      </c>
      <c r="BO67" s="70" t="s">
        <v>165</v>
      </c>
      <c r="BP67" s="70" t="s">
        <v>165</v>
      </c>
      <c r="BQ67" s="70" t="s">
        <v>165</v>
      </c>
      <c r="BR67" s="70" t="s">
        <v>165</v>
      </c>
      <c r="BS67" s="70" t="s">
        <v>165</v>
      </c>
      <c r="BT67" s="70" t="s">
        <v>165</v>
      </c>
      <c r="BU67" s="70" t="s">
        <v>165</v>
      </c>
      <c r="BV67" s="70" t="s">
        <v>174</v>
      </c>
      <c r="BW67" s="70" t="s">
        <v>174</v>
      </c>
      <c r="BX67" s="70" t="s">
        <v>165</v>
      </c>
      <c r="BY67" s="70" t="s">
        <v>165</v>
      </c>
      <c r="BZ67" s="70" t="s">
        <v>174</v>
      </c>
      <c r="CA67" s="70" t="s">
        <v>165</v>
      </c>
      <c r="CB67" s="70" t="s">
        <v>159</v>
      </c>
      <c r="CC67" s="70" t="s">
        <v>174</v>
      </c>
      <c r="CD67" s="70" t="s">
        <v>165</v>
      </c>
    </row>
    <row r="68" spans="1:82" ht="15">
      <c r="A68" s="67" t="s">
        <v>103</v>
      </c>
      <c r="B68" s="68" t="s">
        <v>156</v>
      </c>
      <c r="C68" s="69" t="s">
        <v>155</v>
      </c>
      <c r="D68" s="70" t="s">
        <v>165</v>
      </c>
      <c r="E68" s="70" t="s">
        <v>162</v>
      </c>
      <c r="F68" s="70" t="s">
        <v>159</v>
      </c>
      <c r="G68" s="70" t="s">
        <v>159</v>
      </c>
      <c r="H68" s="70" t="s">
        <v>159</v>
      </c>
      <c r="I68" s="70" t="s">
        <v>159</v>
      </c>
      <c r="J68" s="70" t="s">
        <v>159</v>
      </c>
      <c r="K68" s="70" t="s">
        <v>159</v>
      </c>
      <c r="L68" s="70" t="s">
        <v>158</v>
      </c>
      <c r="M68" s="70" t="s">
        <v>174</v>
      </c>
      <c r="N68" s="68" t="s">
        <v>163</v>
      </c>
      <c r="O68" s="70" t="s">
        <v>178</v>
      </c>
      <c r="P68" s="70" t="s">
        <v>159</v>
      </c>
      <c r="Q68" s="70" t="s">
        <v>159</v>
      </c>
      <c r="R68" s="69" t="s">
        <v>159</v>
      </c>
      <c r="S68" s="70" t="s">
        <v>159</v>
      </c>
      <c r="T68" s="70" t="s">
        <v>159</v>
      </c>
      <c r="U68" s="70" t="s">
        <v>159</v>
      </c>
      <c r="V68" s="70" t="s">
        <v>159</v>
      </c>
      <c r="W68" s="70" t="s">
        <v>159</v>
      </c>
      <c r="X68" s="70" t="s">
        <v>159</v>
      </c>
      <c r="Y68" s="70" t="s">
        <v>159</v>
      </c>
      <c r="Z68" s="70" t="s">
        <v>159</v>
      </c>
      <c r="AA68" s="70" t="s">
        <v>159</v>
      </c>
      <c r="AB68" s="70" t="s">
        <v>159</v>
      </c>
      <c r="AC68" s="70" t="s">
        <v>159</v>
      </c>
      <c r="AD68" s="71" t="s">
        <v>159</v>
      </c>
      <c r="AE68" s="72" t="s">
        <v>159</v>
      </c>
      <c r="AF68" s="73" t="s">
        <v>159</v>
      </c>
      <c r="AG68" s="70" t="s">
        <v>159</v>
      </c>
      <c r="AH68" s="74" t="s">
        <v>159</v>
      </c>
      <c r="AI68" s="70" t="s">
        <v>159</v>
      </c>
      <c r="AJ68" s="71" t="s">
        <v>159</v>
      </c>
      <c r="AK68" s="72" t="s">
        <v>159</v>
      </c>
      <c r="AL68" s="73" t="s">
        <v>159</v>
      </c>
      <c r="AM68" s="70" t="s">
        <v>173</v>
      </c>
      <c r="AN68" s="70" t="s">
        <v>174</v>
      </c>
      <c r="AO68" s="70" t="s">
        <v>163</v>
      </c>
      <c r="AP68" s="70" t="s">
        <v>163</v>
      </c>
      <c r="AQ68" s="70" t="s">
        <v>163</v>
      </c>
      <c r="AR68" s="70" t="s">
        <v>163</v>
      </c>
      <c r="AS68" s="70" t="s">
        <v>163</v>
      </c>
      <c r="AT68" s="70" t="s">
        <v>162</v>
      </c>
      <c r="AU68" s="70" t="s">
        <v>163</v>
      </c>
      <c r="AV68" s="70" t="s">
        <v>163</v>
      </c>
      <c r="AW68" s="70" t="s">
        <v>163</v>
      </c>
      <c r="AX68" s="70" t="s">
        <v>158</v>
      </c>
      <c r="AY68" s="70" t="s">
        <v>174</v>
      </c>
      <c r="AZ68" s="68"/>
      <c r="BA68" s="70" t="s">
        <v>163</v>
      </c>
      <c r="BB68" s="70" t="s">
        <v>163</v>
      </c>
      <c r="BC68" s="70" t="s">
        <v>163</v>
      </c>
      <c r="BD68" s="85"/>
      <c r="BE68" s="70" t="s">
        <v>163</v>
      </c>
      <c r="BF68" s="70" t="s">
        <v>163</v>
      </c>
      <c r="BG68" s="70" t="s">
        <v>163</v>
      </c>
      <c r="BH68" s="70" t="s">
        <v>163</v>
      </c>
      <c r="BI68" s="70" t="s">
        <v>163</v>
      </c>
      <c r="BJ68" s="70" t="s">
        <v>163</v>
      </c>
      <c r="BK68" s="70" t="s">
        <v>163</v>
      </c>
      <c r="BL68" s="70" t="s">
        <v>163</v>
      </c>
      <c r="BM68" s="70" t="s">
        <v>163</v>
      </c>
      <c r="BN68" s="70" t="s">
        <v>163</v>
      </c>
      <c r="BO68" s="70" t="s">
        <v>163</v>
      </c>
      <c r="BP68" s="70" t="s">
        <v>163</v>
      </c>
      <c r="BQ68" s="70" t="s">
        <v>163</v>
      </c>
      <c r="BR68" s="70" t="s">
        <v>163</v>
      </c>
      <c r="BS68" s="70" t="s">
        <v>165</v>
      </c>
      <c r="BT68" s="70" t="s">
        <v>163</v>
      </c>
      <c r="BU68" s="70" t="s">
        <v>163</v>
      </c>
      <c r="BV68" s="68" t="s">
        <v>174</v>
      </c>
      <c r="BW68" s="68" t="s">
        <v>174</v>
      </c>
      <c r="BX68" s="70" t="s">
        <v>163</v>
      </c>
      <c r="BY68" s="70" t="s">
        <v>163</v>
      </c>
      <c r="BZ68" s="70" t="s">
        <v>159</v>
      </c>
      <c r="CA68" s="70" t="s">
        <v>163</v>
      </c>
      <c r="CB68" s="70" t="s">
        <v>165</v>
      </c>
      <c r="CC68" s="70" t="s">
        <v>174</v>
      </c>
      <c r="CD68" s="70" t="s">
        <v>163</v>
      </c>
    </row>
    <row r="69" spans="1:82" ht="15">
      <c r="A69" s="67" t="s">
        <v>104</v>
      </c>
      <c r="B69" s="68" t="s">
        <v>155</v>
      </c>
      <c r="C69" s="69" t="s">
        <v>157</v>
      </c>
      <c r="D69" s="70" t="s">
        <v>194</v>
      </c>
      <c r="E69" s="68" t="s">
        <v>157</v>
      </c>
      <c r="F69" s="70" t="s">
        <v>157</v>
      </c>
      <c r="G69" s="70" t="s">
        <v>157</v>
      </c>
      <c r="H69" s="70" t="s">
        <v>157</v>
      </c>
      <c r="I69" s="70" t="s">
        <v>157</v>
      </c>
      <c r="J69" s="70" t="s">
        <v>157</v>
      </c>
      <c r="K69" s="70" t="s">
        <v>159</v>
      </c>
      <c r="L69" s="70" t="s">
        <v>157</v>
      </c>
      <c r="M69" s="70" t="s">
        <v>157</v>
      </c>
      <c r="N69" s="70" t="s">
        <v>157</v>
      </c>
      <c r="O69" s="70" t="s">
        <v>157</v>
      </c>
      <c r="P69" s="70" t="s">
        <v>157</v>
      </c>
      <c r="Q69" s="70" t="s">
        <v>157</v>
      </c>
      <c r="R69" s="69" t="s">
        <v>157</v>
      </c>
      <c r="S69" s="70" t="s">
        <v>157</v>
      </c>
      <c r="T69" s="70" t="s">
        <v>157</v>
      </c>
      <c r="U69" s="70" t="s">
        <v>157</v>
      </c>
      <c r="V69" s="70" t="s">
        <v>157</v>
      </c>
      <c r="W69" s="70" t="s">
        <v>157</v>
      </c>
      <c r="X69" s="70" t="s">
        <v>157</v>
      </c>
      <c r="Y69" s="70" t="s">
        <v>157</v>
      </c>
      <c r="Z69" s="70" t="s">
        <v>157</v>
      </c>
      <c r="AA69" s="70" t="s">
        <v>159</v>
      </c>
      <c r="AB69" s="68" t="s">
        <v>157</v>
      </c>
      <c r="AC69" s="68" t="s">
        <v>157</v>
      </c>
      <c r="AD69" s="71" t="s">
        <v>185</v>
      </c>
      <c r="AE69" s="72" t="s">
        <v>159</v>
      </c>
      <c r="AF69" s="73" t="s">
        <v>159</v>
      </c>
      <c r="AG69" s="68" t="s">
        <v>157</v>
      </c>
      <c r="AH69" s="88" t="s">
        <v>157</v>
      </c>
      <c r="AI69" s="70" t="s">
        <v>159</v>
      </c>
      <c r="AJ69" s="75" t="s">
        <v>162</v>
      </c>
      <c r="AK69" s="89" t="s">
        <v>159</v>
      </c>
      <c r="AL69" s="73" t="s">
        <v>159</v>
      </c>
      <c r="AM69" s="68" t="s">
        <v>163</v>
      </c>
      <c r="AN69" s="70" t="s">
        <v>163</v>
      </c>
      <c r="AO69" s="68" t="s">
        <v>157</v>
      </c>
      <c r="AP69" s="70" t="s">
        <v>159</v>
      </c>
      <c r="AQ69" s="70" t="s">
        <v>157</v>
      </c>
      <c r="AR69" s="70" t="s">
        <v>159</v>
      </c>
      <c r="AS69" s="70" t="s">
        <v>159</v>
      </c>
      <c r="AT69" s="70" t="s">
        <v>157</v>
      </c>
      <c r="AU69" s="70" t="s">
        <v>159</v>
      </c>
      <c r="AV69" s="70" t="s">
        <v>159</v>
      </c>
      <c r="AW69" s="70" t="s">
        <v>159</v>
      </c>
      <c r="AX69" s="70" t="s">
        <v>159</v>
      </c>
      <c r="AY69" s="70" t="s">
        <v>163</v>
      </c>
      <c r="AZ69" s="70" t="s">
        <v>163</v>
      </c>
      <c r="BA69" s="70"/>
      <c r="BB69" s="70" t="s">
        <v>157</v>
      </c>
      <c r="BC69" s="70" t="s">
        <v>159</v>
      </c>
      <c r="BD69" s="85"/>
      <c r="BE69" s="68" t="s">
        <v>159</v>
      </c>
      <c r="BF69" s="68" t="s">
        <v>159</v>
      </c>
      <c r="BG69" s="68" t="s">
        <v>159</v>
      </c>
      <c r="BH69" s="68" t="s">
        <v>159</v>
      </c>
      <c r="BI69" s="70" t="s">
        <v>157</v>
      </c>
      <c r="BJ69" s="70" t="s">
        <v>158</v>
      </c>
      <c r="BK69" s="70" t="s">
        <v>159</v>
      </c>
      <c r="BL69" s="68" t="s">
        <v>159</v>
      </c>
      <c r="BM69" s="68" t="s">
        <v>157</v>
      </c>
      <c r="BN69" s="68" t="s">
        <v>157</v>
      </c>
      <c r="BO69" s="68" t="s">
        <v>159</v>
      </c>
      <c r="BP69" s="70" t="s">
        <v>159</v>
      </c>
      <c r="BQ69" s="68" t="s">
        <v>157</v>
      </c>
      <c r="BR69" s="68" t="s">
        <v>159</v>
      </c>
      <c r="BS69" s="70" t="s">
        <v>194</v>
      </c>
      <c r="BT69" s="68" t="s">
        <v>159</v>
      </c>
      <c r="BU69" s="68" t="s">
        <v>159</v>
      </c>
      <c r="BV69" s="70" t="s">
        <v>163</v>
      </c>
      <c r="BW69" s="70" t="s">
        <v>163</v>
      </c>
      <c r="BX69" s="68" t="s">
        <v>157</v>
      </c>
      <c r="BY69" s="70" t="s">
        <v>159</v>
      </c>
      <c r="BZ69" s="70" t="s">
        <v>157</v>
      </c>
      <c r="CA69" s="70" t="s">
        <v>159</v>
      </c>
      <c r="CB69" s="70" t="s">
        <v>194</v>
      </c>
      <c r="CC69" s="70" t="s">
        <v>163</v>
      </c>
      <c r="CD69" s="68" t="s">
        <v>157</v>
      </c>
    </row>
    <row r="70" spans="1:82" ht="15">
      <c r="A70" s="97" t="s">
        <v>105</v>
      </c>
      <c r="B70" s="68" t="s">
        <v>155</v>
      </c>
      <c r="C70" s="69" t="s">
        <v>157</v>
      </c>
      <c r="D70" s="70" t="s">
        <v>164</v>
      </c>
      <c r="E70" s="68" t="s">
        <v>157</v>
      </c>
      <c r="F70" s="70" t="s">
        <v>157</v>
      </c>
      <c r="G70" s="70" t="s">
        <v>157</v>
      </c>
      <c r="H70" s="70" t="s">
        <v>157</v>
      </c>
      <c r="I70" s="70" t="s">
        <v>157</v>
      </c>
      <c r="J70" s="70" t="s">
        <v>157</v>
      </c>
      <c r="K70" s="70" t="s">
        <v>159</v>
      </c>
      <c r="L70" s="70" t="s">
        <v>157</v>
      </c>
      <c r="M70" s="70" t="s">
        <v>163</v>
      </c>
      <c r="N70" s="68" t="s">
        <v>162</v>
      </c>
      <c r="O70" s="70" t="s">
        <v>157</v>
      </c>
      <c r="P70" s="68" t="s">
        <v>155</v>
      </c>
      <c r="Q70" s="68" t="s">
        <v>159</v>
      </c>
      <c r="R70" s="69" t="s">
        <v>157</v>
      </c>
      <c r="S70" s="68" t="s">
        <v>159</v>
      </c>
      <c r="T70" s="70" t="s">
        <v>157</v>
      </c>
      <c r="U70" s="68" t="s">
        <v>159</v>
      </c>
      <c r="V70" s="68" t="s">
        <v>159</v>
      </c>
      <c r="W70" s="68" t="s">
        <v>159</v>
      </c>
      <c r="X70" s="70" t="s">
        <v>157</v>
      </c>
      <c r="Y70" s="70" t="s">
        <v>157</v>
      </c>
      <c r="Z70" s="70" t="s">
        <v>157</v>
      </c>
      <c r="AA70" s="68" t="s">
        <v>159</v>
      </c>
      <c r="AB70" s="68" t="s">
        <v>157</v>
      </c>
      <c r="AC70" s="68" t="s">
        <v>157</v>
      </c>
      <c r="AD70" s="75" t="s">
        <v>155</v>
      </c>
      <c r="AE70" s="72" t="s">
        <v>159</v>
      </c>
      <c r="AF70" s="73" t="s">
        <v>159</v>
      </c>
      <c r="AG70" s="68" t="s">
        <v>157</v>
      </c>
      <c r="AH70" s="88" t="s">
        <v>157</v>
      </c>
      <c r="AI70" s="70" t="s">
        <v>159</v>
      </c>
      <c r="AJ70" s="75" t="s">
        <v>163</v>
      </c>
      <c r="AK70" s="89" t="s">
        <v>159</v>
      </c>
      <c r="AL70" s="83" t="s">
        <v>159</v>
      </c>
      <c r="AM70" s="68" t="s">
        <v>163</v>
      </c>
      <c r="AN70" s="70" t="s">
        <v>163</v>
      </c>
      <c r="AO70" s="68" t="s">
        <v>157</v>
      </c>
      <c r="AP70" s="70" t="s">
        <v>159</v>
      </c>
      <c r="AQ70" s="70" t="s">
        <v>179</v>
      </c>
      <c r="AR70" s="70" t="s">
        <v>159</v>
      </c>
      <c r="AS70" s="70" t="s">
        <v>159</v>
      </c>
      <c r="AT70" s="68" t="s">
        <v>157</v>
      </c>
      <c r="AU70" s="70" t="s">
        <v>159</v>
      </c>
      <c r="AV70" s="70" t="s">
        <v>159</v>
      </c>
      <c r="AW70" s="70" t="s">
        <v>159</v>
      </c>
      <c r="AX70" s="70" t="s">
        <v>159</v>
      </c>
      <c r="AY70" s="70" t="s">
        <v>163</v>
      </c>
      <c r="AZ70" s="70" t="s">
        <v>163</v>
      </c>
      <c r="BA70" s="70" t="s">
        <v>157</v>
      </c>
      <c r="BB70" s="68"/>
      <c r="BC70" s="70" t="s">
        <v>159</v>
      </c>
      <c r="BD70" s="85"/>
      <c r="BE70" s="68" t="s">
        <v>159</v>
      </c>
      <c r="BF70" s="68" t="s">
        <v>159</v>
      </c>
      <c r="BG70" s="68" t="s">
        <v>159</v>
      </c>
      <c r="BH70" s="68" t="s">
        <v>159</v>
      </c>
      <c r="BI70" s="70" t="s">
        <v>157</v>
      </c>
      <c r="BJ70" s="70" t="s">
        <v>158</v>
      </c>
      <c r="BK70" s="70" t="s">
        <v>159</v>
      </c>
      <c r="BL70" s="68" t="s">
        <v>159</v>
      </c>
      <c r="BM70" s="68" t="s">
        <v>157</v>
      </c>
      <c r="BN70" s="68" t="s">
        <v>157</v>
      </c>
      <c r="BO70" s="68" t="s">
        <v>159</v>
      </c>
      <c r="BP70" s="70" t="s">
        <v>159</v>
      </c>
      <c r="BQ70" s="68" t="s">
        <v>157</v>
      </c>
      <c r="BR70" s="68" t="s">
        <v>159</v>
      </c>
      <c r="BS70" s="70" t="s">
        <v>164</v>
      </c>
      <c r="BT70" s="68" t="s">
        <v>159</v>
      </c>
      <c r="BU70" s="68" t="s">
        <v>159</v>
      </c>
      <c r="BV70" s="70" t="s">
        <v>163</v>
      </c>
      <c r="BW70" s="70" t="s">
        <v>163</v>
      </c>
      <c r="BX70" s="68" t="s">
        <v>157</v>
      </c>
      <c r="BY70" s="68" t="s">
        <v>159</v>
      </c>
      <c r="BZ70" s="68" t="s">
        <v>159</v>
      </c>
      <c r="CA70" s="70" t="s">
        <v>159</v>
      </c>
      <c r="CB70" s="70" t="s">
        <v>164</v>
      </c>
      <c r="CC70" s="70" t="s">
        <v>163</v>
      </c>
      <c r="CD70" s="68" t="s">
        <v>157</v>
      </c>
    </row>
    <row r="71" spans="1:82" ht="15">
      <c r="A71" s="67" t="s">
        <v>106</v>
      </c>
      <c r="B71" s="68" t="s">
        <v>155</v>
      </c>
      <c r="C71" s="69" t="s">
        <v>161</v>
      </c>
      <c r="D71" s="70" t="s">
        <v>159</v>
      </c>
      <c r="E71" s="70" t="s">
        <v>157</v>
      </c>
      <c r="F71" s="70" t="s">
        <v>157</v>
      </c>
      <c r="G71" s="70" t="s">
        <v>157</v>
      </c>
      <c r="H71" s="70" t="s">
        <v>161</v>
      </c>
      <c r="I71" s="70" t="s">
        <v>162</v>
      </c>
      <c r="J71" s="70" t="s">
        <v>159</v>
      </c>
      <c r="K71" s="70" t="s">
        <v>159</v>
      </c>
      <c r="L71" s="70" t="s">
        <v>157</v>
      </c>
      <c r="M71" s="70" t="s">
        <v>162</v>
      </c>
      <c r="N71" s="68" t="s">
        <v>157</v>
      </c>
      <c r="O71" s="70" t="s">
        <v>161</v>
      </c>
      <c r="P71" s="70" t="s">
        <v>157</v>
      </c>
      <c r="Q71" s="70" t="s">
        <v>157</v>
      </c>
      <c r="R71" s="69" t="s">
        <v>161</v>
      </c>
      <c r="S71" s="70" t="s">
        <v>157</v>
      </c>
      <c r="T71" s="70" t="s">
        <v>161</v>
      </c>
      <c r="U71" s="70" t="s">
        <v>157</v>
      </c>
      <c r="V71" s="70" t="s">
        <v>157</v>
      </c>
      <c r="W71" s="70" t="s">
        <v>157</v>
      </c>
      <c r="X71" s="70" t="s">
        <v>161</v>
      </c>
      <c r="Y71" s="70" t="s">
        <v>157</v>
      </c>
      <c r="Z71" s="70" t="s">
        <v>161</v>
      </c>
      <c r="AA71" s="70" t="s">
        <v>157</v>
      </c>
      <c r="AB71" s="70" t="s">
        <v>157</v>
      </c>
      <c r="AC71" s="70" t="s">
        <v>157</v>
      </c>
      <c r="AD71" s="71" t="s">
        <v>157</v>
      </c>
      <c r="AE71" s="72" t="s">
        <v>157</v>
      </c>
      <c r="AF71" s="73" t="s">
        <v>157</v>
      </c>
      <c r="AG71" s="70" t="s">
        <v>157</v>
      </c>
      <c r="AH71" s="74" t="s">
        <v>157</v>
      </c>
      <c r="AI71" s="70" t="s">
        <v>157</v>
      </c>
      <c r="AJ71" s="75" t="s">
        <v>159</v>
      </c>
      <c r="AK71" s="72" t="s">
        <v>157</v>
      </c>
      <c r="AL71" s="73" t="s">
        <v>157</v>
      </c>
      <c r="AM71" s="70" t="s">
        <v>163</v>
      </c>
      <c r="AN71" s="70" t="s">
        <v>162</v>
      </c>
      <c r="AO71" s="70" t="s">
        <v>161</v>
      </c>
      <c r="AP71" s="70" t="s">
        <v>157</v>
      </c>
      <c r="AQ71" s="70" t="s">
        <v>157</v>
      </c>
      <c r="AR71" s="70" t="s">
        <v>157</v>
      </c>
      <c r="AS71" s="70" t="s">
        <v>157</v>
      </c>
      <c r="AT71" s="70" t="s">
        <v>157</v>
      </c>
      <c r="AU71" s="70" t="s">
        <v>157</v>
      </c>
      <c r="AV71" s="70" t="s">
        <v>157</v>
      </c>
      <c r="AW71" s="70" t="s">
        <v>157</v>
      </c>
      <c r="AX71" s="70" t="s">
        <v>157</v>
      </c>
      <c r="AY71" s="70" t="s">
        <v>162</v>
      </c>
      <c r="AZ71" s="70" t="s">
        <v>162</v>
      </c>
      <c r="BA71" s="70" t="s">
        <v>157</v>
      </c>
      <c r="BB71" s="70" t="s">
        <v>157</v>
      </c>
      <c r="BC71" s="70" t="s">
        <v>183</v>
      </c>
      <c r="BD71" s="85"/>
      <c r="BE71" s="70" t="s">
        <v>157</v>
      </c>
      <c r="BF71" s="70" t="s">
        <v>161</v>
      </c>
      <c r="BG71" s="70" t="s">
        <v>157</v>
      </c>
      <c r="BH71" s="70" t="s">
        <v>157</v>
      </c>
      <c r="BI71" s="70" t="s">
        <v>157</v>
      </c>
      <c r="BJ71" s="70" t="s">
        <v>157</v>
      </c>
      <c r="BK71" s="70" t="s">
        <v>157</v>
      </c>
      <c r="BL71" s="70" t="s">
        <v>157</v>
      </c>
      <c r="BM71" s="70" t="s">
        <v>155</v>
      </c>
      <c r="BN71" s="70" t="s">
        <v>161</v>
      </c>
      <c r="BO71" s="70" t="s">
        <v>157</v>
      </c>
      <c r="BP71" s="70" t="s">
        <v>157</v>
      </c>
      <c r="BQ71" s="70" t="s">
        <v>161</v>
      </c>
      <c r="BR71" s="70" t="s">
        <v>157</v>
      </c>
      <c r="BS71" s="70" t="s">
        <v>159</v>
      </c>
      <c r="BT71" s="70" t="s">
        <v>157</v>
      </c>
      <c r="BU71" s="70" t="s">
        <v>157</v>
      </c>
      <c r="BV71" s="70" t="s">
        <v>162</v>
      </c>
      <c r="BW71" s="70" t="s">
        <v>162</v>
      </c>
      <c r="BX71" s="70" t="s">
        <v>161</v>
      </c>
      <c r="BY71" s="70" t="s">
        <v>157</v>
      </c>
      <c r="BZ71" s="70" t="s">
        <v>157</v>
      </c>
      <c r="CA71" s="70" t="s">
        <v>157</v>
      </c>
      <c r="CB71" s="70" t="s">
        <v>159</v>
      </c>
      <c r="CC71" s="70" t="s">
        <v>162</v>
      </c>
      <c r="CD71" s="70" t="s">
        <v>161</v>
      </c>
    </row>
    <row r="72" spans="1:82" ht="15">
      <c r="A72" s="67" t="s">
        <v>147</v>
      </c>
      <c r="B72" s="68" t="s">
        <v>163</v>
      </c>
      <c r="C72" s="69" t="s">
        <v>174</v>
      </c>
      <c r="D72" s="70" t="s">
        <v>187</v>
      </c>
      <c r="E72" s="70" t="s">
        <v>174</v>
      </c>
      <c r="F72" s="70" t="s">
        <v>174</v>
      </c>
      <c r="G72" s="70" t="s">
        <v>174</v>
      </c>
      <c r="H72" s="70" t="s">
        <v>192</v>
      </c>
      <c r="I72" s="70" t="s">
        <v>182</v>
      </c>
      <c r="J72" s="70" t="s">
        <v>187</v>
      </c>
      <c r="K72" s="70" t="s">
        <v>174</v>
      </c>
      <c r="L72" s="70" t="s">
        <v>174</v>
      </c>
      <c r="M72" s="70" t="s">
        <v>182</v>
      </c>
      <c r="N72" s="68" t="s">
        <v>174</v>
      </c>
      <c r="O72" s="70" t="s">
        <v>192</v>
      </c>
      <c r="P72" s="70" t="s">
        <v>174</v>
      </c>
      <c r="Q72" s="70" t="s">
        <v>174</v>
      </c>
      <c r="R72" s="69" t="s">
        <v>192</v>
      </c>
      <c r="S72" s="70" t="s">
        <v>174</v>
      </c>
      <c r="T72" s="70" t="s">
        <v>192</v>
      </c>
      <c r="U72" s="70" t="s">
        <v>174</v>
      </c>
      <c r="V72" s="70" t="s">
        <v>173</v>
      </c>
      <c r="W72" s="70" t="s">
        <v>174</v>
      </c>
      <c r="X72" s="70" t="s">
        <v>174</v>
      </c>
      <c r="Y72" s="70" t="s">
        <v>174</v>
      </c>
      <c r="Z72" s="70" t="s">
        <v>174</v>
      </c>
      <c r="AA72" s="70" t="s">
        <v>174</v>
      </c>
      <c r="AB72" s="70" t="s">
        <v>174</v>
      </c>
      <c r="AC72" s="70" t="s">
        <v>174</v>
      </c>
      <c r="AD72" s="71" t="s">
        <v>174</v>
      </c>
      <c r="AE72" s="72" t="s">
        <v>174</v>
      </c>
      <c r="AF72" s="73" t="s">
        <v>174</v>
      </c>
      <c r="AG72" s="70" t="s">
        <v>174</v>
      </c>
      <c r="AH72" s="74" t="s">
        <v>174</v>
      </c>
      <c r="AI72" s="70" t="s">
        <v>174</v>
      </c>
      <c r="AJ72" s="75" t="s">
        <v>174</v>
      </c>
      <c r="AK72" s="72" t="s">
        <v>174</v>
      </c>
      <c r="AL72" s="73" t="s">
        <v>174</v>
      </c>
      <c r="AM72" s="70" t="s">
        <v>182</v>
      </c>
      <c r="AN72" s="70" t="s">
        <v>187</v>
      </c>
      <c r="AO72" s="70" t="s">
        <v>173</v>
      </c>
      <c r="AP72" s="70" t="s">
        <v>173</v>
      </c>
      <c r="AQ72" s="70" t="s">
        <v>173</v>
      </c>
      <c r="AR72" s="70" t="s">
        <v>173</v>
      </c>
      <c r="AS72" s="70" t="s">
        <v>173</v>
      </c>
      <c r="AT72" s="70" t="s">
        <v>173</v>
      </c>
      <c r="AU72" s="70" t="s">
        <v>173</v>
      </c>
      <c r="AV72" s="70" t="s">
        <v>173</v>
      </c>
      <c r="AW72" s="70" t="s">
        <v>173</v>
      </c>
      <c r="AX72" s="70" t="s">
        <v>173</v>
      </c>
      <c r="AY72" s="70" t="s">
        <v>182</v>
      </c>
      <c r="AZ72" s="70" t="s">
        <v>182</v>
      </c>
      <c r="BA72" s="70" t="s">
        <v>173</v>
      </c>
      <c r="BB72" s="70" t="s">
        <v>173</v>
      </c>
      <c r="BC72" s="70" t="s">
        <v>173</v>
      </c>
      <c r="BD72" s="85"/>
      <c r="BE72" s="70" t="s">
        <v>173</v>
      </c>
      <c r="BF72" s="70" t="s">
        <v>173</v>
      </c>
      <c r="BG72" s="70" t="s">
        <v>173</v>
      </c>
      <c r="BH72" s="70" t="s">
        <v>173</v>
      </c>
      <c r="BI72" s="70" t="s">
        <v>173</v>
      </c>
      <c r="BJ72" s="70" t="s">
        <v>173</v>
      </c>
      <c r="BK72" s="70" t="s">
        <v>173</v>
      </c>
      <c r="BL72" s="70" t="s">
        <v>173</v>
      </c>
      <c r="BM72" s="70" t="s">
        <v>173</v>
      </c>
      <c r="BN72" s="70" t="s">
        <v>173</v>
      </c>
      <c r="BO72" s="70" t="s">
        <v>173</v>
      </c>
      <c r="BP72" s="70" t="s">
        <v>173</v>
      </c>
      <c r="BQ72" s="70" t="s">
        <v>173</v>
      </c>
      <c r="BR72" s="70" t="s">
        <v>173</v>
      </c>
      <c r="BS72" s="70" t="s">
        <v>187</v>
      </c>
      <c r="BT72" s="70" t="s">
        <v>173</v>
      </c>
      <c r="BU72" s="70" t="s">
        <v>173</v>
      </c>
      <c r="BV72" s="70" t="s">
        <v>182</v>
      </c>
      <c r="BW72" s="70" t="s">
        <v>182</v>
      </c>
      <c r="BX72" s="70" t="s">
        <v>173</v>
      </c>
      <c r="BY72" s="70" t="s">
        <v>173</v>
      </c>
      <c r="BZ72" s="70" t="s">
        <v>174</v>
      </c>
      <c r="CA72" s="70" t="s">
        <v>174</v>
      </c>
      <c r="CB72" s="70" t="s">
        <v>187</v>
      </c>
      <c r="CC72" s="70" t="s">
        <v>182</v>
      </c>
      <c r="CD72" s="70" t="s">
        <v>173</v>
      </c>
    </row>
    <row r="73" spans="1:82" ht="15">
      <c r="A73" s="67" t="s">
        <v>108</v>
      </c>
      <c r="B73" s="68" t="s">
        <v>155</v>
      </c>
      <c r="C73" s="69" t="s">
        <v>157</v>
      </c>
      <c r="D73" s="70" t="s">
        <v>164</v>
      </c>
      <c r="E73" s="68" t="s">
        <v>157</v>
      </c>
      <c r="F73" s="70" t="s">
        <v>157</v>
      </c>
      <c r="G73" s="70" t="s">
        <v>157</v>
      </c>
      <c r="H73" s="70" t="s">
        <v>157</v>
      </c>
      <c r="I73" s="70" t="s">
        <v>157</v>
      </c>
      <c r="J73" s="70" t="s">
        <v>157</v>
      </c>
      <c r="K73" s="70" t="s">
        <v>159</v>
      </c>
      <c r="L73" s="70" t="s">
        <v>157</v>
      </c>
      <c r="M73" s="70" t="s">
        <v>157</v>
      </c>
      <c r="N73" s="70" t="s">
        <v>157</v>
      </c>
      <c r="O73" s="70" t="s">
        <v>157</v>
      </c>
      <c r="P73" s="70" t="s">
        <v>157</v>
      </c>
      <c r="Q73" s="70" t="s">
        <v>157</v>
      </c>
      <c r="R73" s="69" t="s">
        <v>157</v>
      </c>
      <c r="S73" s="70" t="s">
        <v>157</v>
      </c>
      <c r="T73" s="70" t="s">
        <v>157</v>
      </c>
      <c r="U73" s="70" t="s">
        <v>157</v>
      </c>
      <c r="V73" s="70" t="s">
        <v>157</v>
      </c>
      <c r="W73" s="70" t="s">
        <v>157</v>
      </c>
      <c r="X73" s="70" t="s">
        <v>157</v>
      </c>
      <c r="Y73" s="70" t="s">
        <v>157</v>
      </c>
      <c r="Z73" s="70" t="s">
        <v>157</v>
      </c>
      <c r="AA73" s="70" t="s">
        <v>157</v>
      </c>
      <c r="AB73" s="70" t="s">
        <v>157</v>
      </c>
      <c r="AC73" s="70" t="s">
        <v>157</v>
      </c>
      <c r="AD73" s="71" t="s">
        <v>157</v>
      </c>
      <c r="AE73" s="72" t="s">
        <v>157</v>
      </c>
      <c r="AF73" s="73" t="s">
        <v>157</v>
      </c>
      <c r="AG73" s="70" t="s">
        <v>157</v>
      </c>
      <c r="AH73" s="74" t="s">
        <v>157</v>
      </c>
      <c r="AI73" s="70" t="s">
        <v>157</v>
      </c>
      <c r="AJ73" s="71" t="s">
        <v>157</v>
      </c>
      <c r="AK73" s="72" t="s">
        <v>157</v>
      </c>
      <c r="AL73" s="73" t="s">
        <v>157</v>
      </c>
      <c r="AM73" s="70" t="s">
        <v>165</v>
      </c>
      <c r="AN73" s="70" t="s">
        <v>163</v>
      </c>
      <c r="AO73" s="70" t="s">
        <v>157</v>
      </c>
      <c r="AP73" s="70" t="s">
        <v>159</v>
      </c>
      <c r="AQ73" s="70" t="s">
        <v>159</v>
      </c>
      <c r="AR73" s="70" t="s">
        <v>159</v>
      </c>
      <c r="AS73" s="70" t="s">
        <v>159</v>
      </c>
      <c r="AT73" s="70" t="s">
        <v>157</v>
      </c>
      <c r="AU73" s="70" t="s">
        <v>159</v>
      </c>
      <c r="AV73" s="70" t="s">
        <v>156</v>
      </c>
      <c r="AW73" s="70" t="s">
        <v>159</v>
      </c>
      <c r="AX73" s="70" t="s">
        <v>159</v>
      </c>
      <c r="AY73" s="70" t="s">
        <v>163</v>
      </c>
      <c r="AZ73" s="70" t="s">
        <v>163</v>
      </c>
      <c r="BA73" s="70" t="s">
        <v>159</v>
      </c>
      <c r="BB73" s="70" t="s">
        <v>159</v>
      </c>
      <c r="BC73" s="70" t="s">
        <v>159</v>
      </c>
      <c r="BD73" s="85"/>
      <c r="BE73" s="70"/>
      <c r="BF73" s="68" t="s">
        <v>159</v>
      </c>
      <c r="BG73" s="68" t="s">
        <v>159</v>
      </c>
      <c r="BH73" s="70" t="s">
        <v>157</v>
      </c>
      <c r="BI73" s="68" t="s">
        <v>159</v>
      </c>
      <c r="BJ73" s="68" t="s">
        <v>159</v>
      </c>
      <c r="BK73" s="70" t="s">
        <v>159</v>
      </c>
      <c r="BL73" s="68" t="s">
        <v>159</v>
      </c>
      <c r="BM73" s="68" t="s">
        <v>157</v>
      </c>
      <c r="BN73" s="68" t="s">
        <v>157</v>
      </c>
      <c r="BO73" s="68" t="s">
        <v>155</v>
      </c>
      <c r="BP73" s="70" t="s">
        <v>159</v>
      </c>
      <c r="BQ73" s="68" t="s">
        <v>157</v>
      </c>
      <c r="BR73" s="70" t="s">
        <v>159</v>
      </c>
      <c r="BS73" s="70" t="s">
        <v>164</v>
      </c>
      <c r="BT73" s="68" t="s">
        <v>156</v>
      </c>
      <c r="BU73" s="68" t="s">
        <v>159</v>
      </c>
      <c r="BV73" s="70" t="s">
        <v>163</v>
      </c>
      <c r="BW73" s="70" t="s">
        <v>163</v>
      </c>
      <c r="BX73" s="68" t="s">
        <v>157</v>
      </c>
      <c r="BY73" s="68" t="s">
        <v>159</v>
      </c>
      <c r="BZ73" s="70" t="s">
        <v>157</v>
      </c>
      <c r="CA73" s="70" t="s">
        <v>159</v>
      </c>
      <c r="CB73" s="70" t="s">
        <v>164</v>
      </c>
      <c r="CC73" s="70" t="s">
        <v>163</v>
      </c>
      <c r="CD73" s="68" t="s">
        <v>157</v>
      </c>
    </row>
    <row r="74" spans="1:82" ht="15">
      <c r="A74" s="67" t="s">
        <v>109</v>
      </c>
      <c r="B74" s="68" t="s">
        <v>155</v>
      </c>
      <c r="C74" s="69" t="s">
        <v>157</v>
      </c>
      <c r="D74" s="70" t="s">
        <v>164</v>
      </c>
      <c r="E74" s="68" t="s">
        <v>157</v>
      </c>
      <c r="F74" s="70" t="s">
        <v>157</v>
      </c>
      <c r="G74" s="70" t="s">
        <v>159</v>
      </c>
      <c r="H74" s="70" t="s">
        <v>161</v>
      </c>
      <c r="I74" s="70" t="s">
        <v>163</v>
      </c>
      <c r="J74" s="70" t="s">
        <v>164</v>
      </c>
      <c r="K74" s="70" t="s">
        <v>159</v>
      </c>
      <c r="L74" s="70" t="s">
        <v>157</v>
      </c>
      <c r="M74" s="70" t="s">
        <v>163</v>
      </c>
      <c r="N74" s="68" t="s">
        <v>163</v>
      </c>
      <c r="O74" s="70" t="s">
        <v>157</v>
      </c>
      <c r="P74" s="70" t="s">
        <v>157</v>
      </c>
      <c r="Q74" s="70" t="s">
        <v>157</v>
      </c>
      <c r="R74" s="69" t="s">
        <v>157</v>
      </c>
      <c r="S74" s="70" t="s">
        <v>157</v>
      </c>
      <c r="T74" s="70" t="s">
        <v>157</v>
      </c>
      <c r="U74" s="70" t="s">
        <v>157</v>
      </c>
      <c r="V74" s="70" t="s">
        <v>159</v>
      </c>
      <c r="W74" s="70" t="s">
        <v>157</v>
      </c>
      <c r="X74" s="70" t="s">
        <v>157</v>
      </c>
      <c r="Y74" s="70" t="s">
        <v>157</v>
      </c>
      <c r="Z74" s="70" t="s">
        <v>157</v>
      </c>
      <c r="AA74" s="70" t="s">
        <v>157</v>
      </c>
      <c r="AB74" s="70" t="s">
        <v>157</v>
      </c>
      <c r="AC74" s="70" t="s">
        <v>157</v>
      </c>
      <c r="AD74" s="71" t="s">
        <v>157</v>
      </c>
      <c r="AE74" s="72" t="s">
        <v>157</v>
      </c>
      <c r="AF74" s="73" t="s">
        <v>157</v>
      </c>
      <c r="AG74" s="70" t="s">
        <v>157</v>
      </c>
      <c r="AH74" s="74" t="s">
        <v>157</v>
      </c>
      <c r="AI74" s="70" t="s">
        <v>157</v>
      </c>
      <c r="AJ74" s="71" t="s">
        <v>157</v>
      </c>
      <c r="AK74" s="72" t="s">
        <v>157</v>
      </c>
      <c r="AL74" s="73" t="s">
        <v>157</v>
      </c>
      <c r="AM74" s="70" t="s">
        <v>165</v>
      </c>
      <c r="AN74" s="70" t="s">
        <v>163</v>
      </c>
      <c r="AO74" s="70" t="s">
        <v>157</v>
      </c>
      <c r="AP74" s="70" t="s">
        <v>159</v>
      </c>
      <c r="AQ74" s="70" t="s">
        <v>159</v>
      </c>
      <c r="AR74" s="70" t="s">
        <v>159</v>
      </c>
      <c r="AS74" s="70" t="s">
        <v>159</v>
      </c>
      <c r="AT74" s="70" t="s">
        <v>157</v>
      </c>
      <c r="AU74" s="70" t="s">
        <v>159</v>
      </c>
      <c r="AV74" s="70" t="s">
        <v>156</v>
      </c>
      <c r="AW74" s="70" t="s">
        <v>159</v>
      </c>
      <c r="AX74" s="70" t="s">
        <v>159</v>
      </c>
      <c r="AY74" s="70" t="s">
        <v>163</v>
      </c>
      <c r="AZ74" s="70" t="s">
        <v>163</v>
      </c>
      <c r="BA74" s="70" t="s">
        <v>159</v>
      </c>
      <c r="BB74" s="70" t="s">
        <v>159</v>
      </c>
      <c r="BC74" s="70" t="s">
        <v>159</v>
      </c>
      <c r="BD74" s="85"/>
      <c r="BE74" s="68" t="s">
        <v>159</v>
      </c>
      <c r="BF74" s="70"/>
      <c r="BG74" s="68" t="s">
        <v>159</v>
      </c>
      <c r="BH74" s="70" t="s">
        <v>157</v>
      </c>
      <c r="BI74" s="68" t="s">
        <v>159</v>
      </c>
      <c r="BJ74" s="68" t="s">
        <v>159</v>
      </c>
      <c r="BK74" s="70" t="s">
        <v>159</v>
      </c>
      <c r="BL74" s="68" t="s">
        <v>159</v>
      </c>
      <c r="BM74" s="68" t="s">
        <v>157</v>
      </c>
      <c r="BN74" s="68" t="s">
        <v>157</v>
      </c>
      <c r="BO74" s="68" t="s">
        <v>159</v>
      </c>
      <c r="BP74" s="70" t="s">
        <v>159</v>
      </c>
      <c r="BQ74" s="68" t="s">
        <v>157</v>
      </c>
      <c r="BR74" s="68" t="s">
        <v>159</v>
      </c>
      <c r="BS74" s="70" t="s">
        <v>164</v>
      </c>
      <c r="BT74" s="70" t="s">
        <v>179</v>
      </c>
      <c r="BU74" s="68" t="s">
        <v>159</v>
      </c>
      <c r="BV74" s="70" t="s">
        <v>163</v>
      </c>
      <c r="BW74" s="70" t="s">
        <v>163</v>
      </c>
      <c r="BX74" s="68" t="s">
        <v>161</v>
      </c>
      <c r="BY74" s="68" t="s">
        <v>159</v>
      </c>
      <c r="BZ74" s="70" t="s">
        <v>157</v>
      </c>
      <c r="CA74" s="70" t="s">
        <v>159</v>
      </c>
      <c r="CB74" s="70" t="s">
        <v>164</v>
      </c>
      <c r="CC74" s="70" t="s">
        <v>163</v>
      </c>
      <c r="CD74" s="68" t="s">
        <v>157</v>
      </c>
    </row>
    <row r="75" spans="1:82" ht="15">
      <c r="A75" s="67" t="s">
        <v>110</v>
      </c>
      <c r="B75" s="68" t="s">
        <v>155</v>
      </c>
      <c r="C75" s="69" t="s">
        <v>157</v>
      </c>
      <c r="D75" s="70" t="s">
        <v>164</v>
      </c>
      <c r="E75" s="68" t="s">
        <v>157</v>
      </c>
      <c r="F75" s="70" t="s">
        <v>157</v>
      </c>
      <c r="G75" s="70" t="s">
        <v>159</v>
      </c>
      <c r="H75" s="70" t="s">
        <v>161</v>
      </c>
      <c r="I75" s="70" t="s">
        <v>163</v>
      </c>
      <c r="J75" s="70" t="s">
        <v>164</v>
      </c>
      <c r="K75" s="70" t="s">
        <v>159</v>
      </c>
      <c r="L75" s="70" t="s">
        <v>157</v>
      </c>
      <c r="M75" s="70" t="s">
        <v>163</v>
      </c>
      <c r="N75" s="68" t="s">
        <v>163</v>
      </c>
      <c r="O75" s="70" t="s">
        <v>157</v>
      </c>
      <c r="P75" s="70" t="s">
        <v>155</v>
      </c>
      <c r="Q75" s="70" t="s">
        <v>157</v>
      </c>
      <c r="R75" s="69" t="s">
        <v>161</v>
      </c>
      <c r="S75" s="70" t="s">
        <v>157</v>
      </c>
      <c r="T75" s="70" t="s">
        <v>161</v>
      </c>
      <c r="U75" s="70" t="s">
        <v>157</v>
      </c>
      <c r="V75" s="70" t="s">
        <v>159</v>
      </c>
      <c r="W75" s="70" t="s">
        <v>157</v>
      </c>
      <c r="X75" s="70" t="s">
        <v>161</v>
      </c>
      <c r="Y75" s="70" t="s">
        <v>157</v>
      </c>
      <c r="Z75" s="70" t="s">
        <v>161</v>
      </c>
      <c r="AA75" s="70" t="s">
        <v>159</v>
      </c>
      <c r="AB75" s="68" t="s">
        <v>157</v>
      </c>
      <c r="AC75" s="68" t="s">
        <v>157</v>
      </c>
      <c r="AD75" s="71" t="s">
        <v>157</v>
      </c>
      <c r="AE75" s="72" t="s">
        <v>157</v>
      </c>
      <c r="AF75" s="73" t="s">
        <v>157</v>
      </c>
      <c r="AG75" s="70" t="s">
        <v>157</v>
      </c>
      <c r="AH75" s="74" t="s">
        <v>157</v>
      </c>
      <c r="AI75" s="70" t="s">
        <v>157</v>
      </c>
      <c r="AJ75" s="71" t="s">
        <v>157</v>
      </c>
      <c r="AK75" s="72" t="s">
        <v>157</v>
      </c>
      <c r="AL75" s="73" t="s">
        <v>157</v>
      </c>
      <c r="AM75" s="70" t="s">
        <v>165</v>
      </c>
      <c r="AN75" s="70" t="s">
        <v>163</v>
      </c>
      <c r="AO75" s="70" t="s">
        <v>157</v>
      </c>
      <c r="AP75" s="70" t="s">
        <v>159</v>
      </c>
      <c r="AQ75" s="70" t="s">
        <v>159</v>
      </c>
      <c r="AR75" s="70" t="s">
        <v>159</v>
      </c>
      <c r="AS75" s="70" t="s">
        <v>159</v>
      </c>
      <c r="AT75" s="68" t="s">
        <v>157</v>
      </c>
      <c r="AU75" s="70" t="s">
        <v>159</v>
      </c>
      <c r="AV75" s="70" t="s">
        <v>156</v>
      </c>
      <c r="AW75" s="70" t="s">
        <v>159</v>
      </c>
      <c r="AX75" s="70" t="s">
        <v>159</v>
      </c>
      <c r="AY75" s="70" t="s">
        <v>163</v>
      </c>
      <c r="AZ75" s="70" t="s">
        <v>163</v>
      </c>
      <c r="BA75" s="70" t="s">
        <v>159</v>
      </c>
      <c r="BB75" s="70" t="s">
        <v>159</v>
      </c>
      <c r="BC75" s="70" t="s">
        <v>159</v>
      </c>
      <c r="BD75" s="85"/>
      <c r="BE75" s="68" t="s">
        <v>159</v>
      </c>
      <c r="BF75" s="68" t="s">
        <v>159</v>
      </c>
      <c r="BG75" s="70"/>
      <c r="BH75" s="70" t="s">
        <v>157</v>
      </c>
      <c r="BI75" s="68" t="s">
        <v>159</v>
      </c>
      <c r="BJ75" s="68" t="s">
        <v>159</v>
      </c>
      <c r="BK75" s="70" t="s">
        <v>159</v>
      </c>
      <c r="BL75" s="68" t="s">
        <v>159</v>
      </c>
      <c r="BM75" s="68" t="s">
        <v>157</v>
      </c>
      <c r="BN75" s="70" t="s">
        <v>161</v>
      </c>
      <c r="BO75" s="68" t="s">
        <v>159</v>
      </c>
      <c r="BP75" s="70" t="s">
        <v>159</v>
      </c>
      <c r="BQ75" s="68" t="s">
        <v>157</v>
      </c>
      <c r="BR75" s="68" t="s">
        <v>159</v>
      </c>
      <c r="BS75" s="70" t="s">
        <v>164</v>
      </c>
      <c r="BT75" s="68" t="s">
        <v>159</v>
      </c>
      <c r="BU75" s="68" t="s">
        <v>159</v>
      </c>
      <c r="BV75" s="70" t="s">
        <v>163</v>
      </c>
      <c r="BW75" s="70" t="s">
        <v>163</v>
      </c>
      <c r="BX75" s="70" t="s">
        <v>161</v>
      </c>
      <c r="BY75" s="68" t="s">
        <v>159</v>
      </c>
      <c r="BZ75" s="70" t="s">
        <v>157</v>
      </c>
      <c r="CA75" s="70" t="s">
        <v>159</v>
      </c>
      <c r="CB75" s="70" t="s">
        <v>164</v>
      </c>
      <c r="CC75" s="70" t="s">
        <v>163</v>
      </c>
      <c r="CD75" s="70" t="s">
        <v>161</v>
      </c>
    </row>
    <row r="76" spans="1:82" ht="15">
      <c r="A76" s="67" t="s">
        <v>148</v>
      </c>
      <c r="B76" s="68" t="s">
        <v>155</v>
      </c>
      <c r="C76" s="69" t="s">
        <v>159</v>
      </c>
      <c r="D76" s="70" t="s">
        <v>164</v>
      </c>
      <c r="E76" s="68" t="s">
        <v>157</v>
      </c>
      <c r="F76" s="70" t="s">
        <v>159</v>
      </c>
      <c r="G76" s="70" t="s">
        <v>159</v>
      </c>
      <c r="H76" s="68" t="s">
        <v>157</v>
      </c>
      <c r="I76" s="70" t="s">
        <v>163</v>
      </c>
      <c r="J76" s="70" t="s">
        <v>164</v>
      </c>
      <c r="K76" s="70" t="s">
        <v>159</v>
      </c>
      <c r="L76" s="70" t="s">
        <v>159</v>
      </c>
      <c r="M76" s="70" t="s">
        <v>163</v>
      </c>
      <c r="N76" s="68" t="s">
        <v>159</v>
      </c>
      <c r="O76" s="68" t="s">
        <v>157</v>
      </c>
      <c r="P76" s="70" t="s">
        <v>159</v>
      </c>
      <c r="Q76" s="70" t="s">
        <v>159</v>
      </c>
      <c r="R76" s="87" t="s">
        <v>157</v>
      </c>
      <c r="S76" s="70" t="s">
        <v>164</v>
      </c>
      <c r="T76" s="68" t="s">
        <v>157</v>
      </c>
      <c r="U76" s="70" t="s">
        <v>164</v>
      </c>
      <c r="V76" s="70" t="s">
        <v>164</v>
      </c>
      <c r="W76" s="70" t="s">
        <v>164</v>
      </c>
      <c r="X76" s="70" t="s">
        <v>164</v>
      </c>
      <c r="Y76" s="70" t="s">
        <v>159</v>
      </c>
      <c r="Z76" s="70" t="s">
        <v>159</v>
      </c>
      <c r="AA76" s="70" t="s">
        <v>159</v>
      </c>
      <c r="AB76" s="68" t="s">
        <v>157</v>
      </c>
      <c r="AC76" s="68" t="s">
        <v>157</v>
      </c>
      <c r="AD76" s="71" t="s">
        <v>159</v>
      </c>
      <c r="AE76" s="72" t="s">
        <v>159</v>
      </c>
      <c r="AF76" s="73" t="s">
        <v>159</v>
      </c>
      <c r="AG76" s="68" t="s">
        <v>157</v>
      </c>
      <c r="AH76" s="88" t="s">
        <v>157</v>
      </c>
      <c r="AI76" s="70" t="s">
        <v>159</v>
      </c>
      <c r="AJ76" s="75" t="s">
        <v>159</v>
      </c>
      <c r="AK76" s="89" t="s">
        <v>157</v>
      </c>
      <c r="AL76" s="73" t="s">
        <v>157</v>
      </c>
      <c r="AM76" s="70" t="s">
        <v>163</v>
      </c>
      <c r="AN76" s="70" t="s">
        <v>162</v>
      </c>
      <c r="AO76" s="70" t="s">
        <v>161</v>
      </c>
      <c r="AP76" s="70" t="s">
        <v>159</v>
      </c>
      <c r="AQ76" s="70" t="s">
        <v>159</v>
      </c>
      <c r="AR76" s="70" t="s">
        <v>159</v>
      </c>
      <c r="AS76" s="70" t="s">
        <v>159</v>
      </c>
      <c r="AT76" s="68" t="s">
        <v>157</v>
      </c>
      <c r="AU76" s="70" t="s">
        <v>159</v>
      </c>
      <c r="AV76" s="70" t="s">
        <v>159</v>
      </c>
      <c r="AW76" s="70" t="s">
        <v>159</v>
      </c>
      <c r="AX76" s="70" t="s">
        <v>159</v>
      </c>
      <c r="AY76" s="70" t="s">
        <v>163</v>
      </c>
      <c r="AZ76" s="70" t="s">
        <v>163</v>
      </c>
      <c r="BA76" s="70" t="s">
        <v>159</v>
      </c>
      <c r="BB76" s="70" t="s">
        <v>159</v>
      </c>
      <c r="BC76" s="70" t="s">
        <v>159</v>
      </c>
      <c r="BD76" s="85"/>
      <c r="BE76" s="68" t="s">
        <v>159</v>
      </c>
      <c r="BF76" s="68" t="s">
        <v>159</v>
      </c>
      <c r="BG76" s="68" t="s">
        <v>159</v>
      </c>
      <c r="BH76" s="70" t="s">
        <v>159</v>
      </c>
      <c r="BI76" s="70" t="s">
        <v>159</v>
      </c>
      <c r="BJ76" s="70" t="s">
        <v>159</v>
      </c>
      <c r="BK76" s="68" t="s">
        <v>159</v>
      </c>
      <c r="BL76" s="68" t="s">
        <v>159</v>
      </c>
      <c r="BM76" s="68" t="s">
        <v>157</v>
      </c>
      <c r="BN76" s="68" t="s">
        <v>157</v>
      </c>
      <c r="BO76" s="68" t="s">
        <v>159</v>
      </c>
      <c r="BP76" s="68" t="s">
        <v>159</v>
      </c>
      <c r="BQ76" s="68" t="s">
        <v>157</v>
      </c>
      <c r="BR76" s="68" t="s">
        <v>159</v>
      </c>
      <c r="BS76" s="70" t="s">
        <v>164</v>
      </c>
      <c r="BT76" s="70" t="s">
        <v>164</v>
      </c>
      <c r="BU76" s="70" t="s">
        <v>164</v>
      </c>
      <c r="BV76" s="70" t="s">
        <v>165</v>
      </c>
      <c r="BW76" s="70" t="s">
        <v>165</v>
      </c>
      <c r="BX76" s="68" t="s">
        <v>157</v>
      </c>
      <c r="BY76" s="70" t="s">
        <v>164</v>
      </c>
      <c r="BZ76" s="70" t="s">
        <v>164</v>
      </c>
      <c r="CA76" s="70" t="s">
        <v>165</v>
      </c>
      <c r="CB76" s="70" t="s">
        <v>164</v>
      </c>
      <c r="CC76" s="70" t="s">
        <v>165</v>
      </c>
      <c r="CD76" s="68" t="s">
        <v>157</v>
      </c>
    </row>
    <row r="77" spans="1:82" ht="15">
      <c r="A77" s="67" t="s">
        <v>112</v>
      </c>
      <c r="B77" s="68" t="s">
        <v>155</v>
      </c>
      <c r="C77" s="69" t="s">
        <v>157</v>
      </c>
      <c r="D77" s="70" t="s">
        <v>164</v>
      </c>
      <c r="E77" s="68" t="s">
        <v>157</v>
      </c>
      <c r="F77" s="70" t="s">
        <v>157</v>
      </c>
      <c r="G77" s="70" t="s">
        <v>157</v>
      </c>
      <c r="H77" s="70" t="s">
        <v>157</v>
      </c>
      <c r="I77" s="70" t="s">
        <v>157</v>
      </c>
      <c r="J77" s="70" t="s">
        <v>157</v>
      </c>
      <c r="K77" s="70" t="s">
        <v>155</v>
      </c>
      <c r="L77" s="70" t="s">
        <v>157</v>
      </c>
      <c r="M77" s="70" t="s">
        <v>157</v>
      </c>
      <c r="N77" s="70" t="s">
        <v>157</v>
      </c>
      <c r="O77" s="70" t="s">
        <v>157</v>
      </c>
      <c r="P77" s="70" t="s">
        <v>157</v>
      </c>
      <c r="Q77" s="70" t="s">
        <v>157</v>
      </c>
      <c r="R77" s="69" t="s">
        <v>157</v>
      </c>
      <c r="S77" s="70" t="s">
        <v>157</v>
      </c>
      <c r="T77" s="70" t="s">
        <v>157</v>
      </c>
      <c r="U77" s="70" t="s">
        <v>157</v>
      </c>
      <c r="V77" s="70" t="s">
        <v>157</v>
      </c>
      <c r="W77" s="70" t="s">
        <v>157</v>
      </c>
      <c r="X77" s="70" t="s">
        <v>157</v>
      </c>
      <c r="Y77" s="70" t="s">
        <v>157</v>
      </c>
      <c r="Z77" s="70" t="s">
        <v>157</v>
      </c>
      <c r="AA77" s="70" t="s">
        <v>157</v>
      </c>
      <c r="AB77" s="70" t="s">
        <v>157</v>
      </c>
      <c r="AC77" s="70" t="s">
        <v>157</v>
      </c>
      <c r="AD77" s="71" t="s">
        <v>157</v>
      </c>
      <c r="AE77" s="72" t="s">
        <v>157</v>
      </c>
      <c r="AF77" s="73" t="s">
        <v>157</v>
      </c>
      <c r="AG77" s="70" t="s">
        <v>157</v>
      </c>
      <c r="AH77" s="74" t="s">
        <v>157</v>
      </c>
      <c r="AI77" s="70" t="s">
        <v>157</v>
      </c>
      <c r="AJ77" s="71" t="s">
        <v>157</v>
      </c>
      <c r="AK77" s="72" t="s">
        <v>157</v>
      </c>
      <c r="AL77" s="73" t="s">
        <v>157</v>
      </c>
      <c r="AM77" s="70" t="s">
        <v>163</v>
      </c>
      <c r="AN77" s="70" t="s">
        <v>162</v>
      </c>
      <c r="AO77" s="70" t="s">
        <v>157</v>
      </c>
      <c r="AP77" s="70" t="s">
        <v>159</v>
      </c>
      <c r="AQ77" s="70" t="s">
        <v>159</v>
      </c>
      <c r="AR77" s="70" t="s">
        <v>159</v>
      </c>
      <c r="AS77" s="70" t="s">
        <v>159</v>
      </c>
      <c r="AT77" s="70" t="s">
        <v>157</v>
      </c>
      <c r="AU77" s="70" t="s">
        <v>159</v>
      </c>
      <c r="AV77" s="70" t="s">
        <v>159</v>
      </c>
      <c r="AW77" s="70" t="s">
        <v>159</v>
      </c>
      <c r="AX77" s="70" t="s">
        <v>159</v>
      </c>
      <c r="AY77" s="70" t="s">
        <v>163</v>
      </c>
      <c r="AZ77" s="70" t="s">
        <v>163</v>
      </c>
      <c r="BA77" s="70" t="s">
        <v>159</v>
      </c>
      <c r="BB77" s="70" t="s">
        <v>159</v>
      </c>
      <c r="BC77" s="70" t="s">
        <v>159</v>
      </c>
      <c r="BD77" s="85"/>
      <c r="BE77" s="68" t="s">
        <v>159</v>
      </c>
      <c r="BF77" s="68" t="s">
        <v>159</v>
      </c>
      <c r="BG77" s="68" t="s">
        <v>159</v>
      </c>
      <c r="BH77" s="68"/>
      <c r="BI77" s="68" t="s">
        <v>159</v>
      </c>
      <c r="BJ77" s="68" t="s">
        <v>159</v>
      </c>
      <c r="BK77" s="70" t="s">
        <v>159</v>
      </c>
      <c r="BL77" s="70" t="s">
        <v>159</v>
      </c>
      <c r="BM77" s="68" t="s">
        <v>157</v>
      </c>
      <c r="BN77" s="68" t="s">
        <v>157</v>
      </c>
      <c r="BO77" s="70" t="s">
        <v>159</v>
      </c>
      <c r="BP77" s="70" t="s">
        <v>159</v>
      </c>
      <c r="BQ77" s="68" t="s">
        <v>157</v>
      </c>
      <c r="BR77" s="68" t="s">
        <v>159</v>
      </c>
      <c r="BS77" s="70" t="s">
        <v>164</v>
      </c>
      <c r="BT77" s="70" t="s">
        <v>159</v>
      </c>
      <c r="BU77" s="70" t="s">
        <v>159</v>
      </c>
      <c r="BV77" s="70" t="s">
        <v>163</v>
      </c>
      <c r="BW77" s="70" t="s">
        <v>163</v>
      </c>
      <c r="BX77" s="68" t="s">
        <v>157</v>
      </c>
      <c r="BY77" s="70" t="s">
        <v>159</v>
      </c>
      <c r="BZ77" s="70" t="s">
        <v>157</v>
      </c>
      <c r="CA77" s="70" t="s">
        <v>159</v>
      </c>
      <c r="CB77" s="70" t="s">
        <v>164</v>
      </c>
      <c r="CC77" s="70" t="s">
        <v>163</v>
      </c>
      <c r="CD77" s="68" t="s">
        <v>157</v>
      </c>
    </row>
    <row r="78" spans="1:82" ht="15">
      <c r="A78" s="67" t="s">
        <v>113</v>
      </c>
      <c r="B78" s="68" t="s">
        <v>155</v>
      </c>
      <c r="C78" s="69" t="s">
        <v>157</v>
      </c>
      <c r="D78" s="70" t="s">
        <v>164</v>
      </c>
      <c r="E78" s="68" t="s">
        <v>157</v>
      </c>
      <c r="F78" s="70" t="s">
        <v>157</v>
      </c>
      <c r="G78" s="70" t="s">
        <v>157</v>
      </c>
      <c r="H78" s="70" t="s">
        <v>157</v>
      </c>
      <c r="I78" s="70" t="s">
        <v>157</v>
      </c>
      <c r="J78" s="70" t="s">
        <v>157</v>
      </c>
      <c r="K78" s="70" t="s">
        <v>159</v>
      </c>
      <c r="L78" s="70" t="s">
        <v>157</v>
      </c>
      <c r="M78" s="70" t="s">
        <v>157</v>
      </c>
      <c r="N78" s="70" t="s">
        <v>157</v>
      </c>
      <c r="O78" s="70" t="s">
        <v>157</v>
      </c>
      <c r="P78" s="70" t="s">
        <v>157</v>
      </c>
      <c r="Q78" s="70" t="s">
        <v>157</v>
      </c>
      <c r="R78" s="69" t="s">
        <v>157</v>
      </c>
      <c r="S78" s="70" t="s">
        <v>157</v>
      </c>
      <c r="T78" s="70" t="s">
        <v>157</v>
      </c>
      <c r="U78" s="70" t="s">
        <v>157</v>
      </c>
      <c r="V78" s="70" t="s">
        <v>157</v>
      </c>
      <c r="W78" s="70" t="s">
        <v>157</v>
      </c>
      <c r="X78" s="70" t="s">
        <v>157</v>
      </c>
      <c r="Y78" s="70" t="s">
        <v>157</v>
      </c>
      <c r="Z78" s="70" t="s">
        <v>157</v>
      </c>
      <c r="AA78" s="70" t="s">
        <v>159</v>
      </c>
      <c r="AB78" s="68" t="s">
        <v>157</v>
      </c>
      <c r="AC78" s="68" t="s">
        <v>157</v>
      </c>
      <c r="AD78" s="71" t="s">
        <v>155</v>
      </c>
      <c r="AE78" s="72" t="s">
        <v>159</v>
      </c>
      <c r="AF78" s="73" t="s">
        <v>159</v>
      </c>
      <c r="AG78" s="68" t="s">
        <v>157</v>
      </c>
      <c r="AH78" s="88" t="s">
        <v>157</v>
      </c>
      <c r="AI78" s="70" t="s">
        <v>159</v>
      </c>
      <c r="AJ78" s="75" t="s">
        <v>159</v>
      </c>
      <c r="AK78" s="89" t="s">
        <v>157</v>
      </c>
      <c r="AL78" s="73" t="s">
        <v>159</v>
      </c>
      <c r="AM78" s="70" t="s">
        <v>163</v>
      </c>
      <c r="AN78" s="70" t="s">
        <v>162</v>
      </c>
      <c r="AO78" s="68" t="s">
        <v>157</v>
      </c>
      <c r="AP78" s="70" t="s">
        <v>159</v>
      </c>
      <c r="AQ78" s="70" t="s">
        <v>179</v>
      </c>
      <c r="AR78" s="68" t="s">
        <v>159</v>
      </c>
      <c r="AS78" s="70" t="s">
        <v>159</v>
      </c>
      <c r="AT78" s="68" t="s">
        <v>157</v>
      </c>
      <c r="AU78" s="70" t="s">
        <v>159</v>
      </c>
      <c r="AV78" s="70" t="s">
        <v>159</v>
      </c>
      <c r="AW78" s="70" t="s">
        <v>159</v>
      </c>
      <c r="AX78" s="70" t="s">
        <v>159</v>
      </c>
      <c r="AY78" s="70" t="s">
        <v>163</v>
      </c>
      <c r="AZ78" s="70" t="s">
        <v>163</v>
      </c>
      <c r="BA78" s="70" t="s">
        <v>157</v>
      </c>
      <c r="BB78" s="70" t="s">
        <v>157</v>
      </c>
      <c r="BC78" s="70" t="s">
        <v>159</v>
      </c>
      <c r="BD78" s="85"/>
      <c r="BE78" s="68" t="s">
        <v>159</v>
      </c>
      <c r="BF78" s="68" t="s">
        <v>159</v>
      </c>
      <c r="BG78" s="68" t="s">
        <v>159</v>
      </c>
      <c r="BH78" s="68" t="s">
        <v>159</v>
      </c>
      <c r="BI78" s="68"/>
      <c r="BJ78" s="70" t="s">
        <v>157</v>
      </c>
      <c r="BK78" s="70" t="s">
        <v>159</v>
      </c>
      <c r="BL78" s="70" t="s">
        <v>159</v>
      </c>
      <c r="BM78" s="68" t="s">
        <v>157</v>
      </c>
      <c r="BN78" s="68" t="s">
        <v>157</v>
      </c>
      <c r="BO78" s="70" t="s">
        <v>159</v>
      </c>
      <c r="BP78" s="70" t="s">
        <v>159</v>
      </c>
      <c r="BQ78" s="68" t="s">
        <v>157</v>
      </c>
      <c r="BR78" s="68" t="s">
        <v>159</v>
      </c>
      <c r="BS78" s="70" t="s">
        <v>164</v>
      </c>
      <c r="BT78" s="70" t="s">
        <v>159</v>
      </c>
      <c r="BU78" s="70" t="s">
        <v>159</v>
      </c>
      <c r="BV78" s="70" t="s">
        <v>163</v>
      </c>
      <c r="BW78" s="70" t="s">
        <v>163</v>
      </c>
      <c r="BX78" s="68" t="s">
        <v>157</v>
      </c>
      <c r="BY78" s="70" t="s">
        <v>159</v>
      </c>
      <c r="BZ78" s="70" t="s">
        <v>157</v>
      </c>
      <c r="CA78" s="70" t="s">
        <v>159</v>
      </c>
      <c r="CB78" s="70" t="s">
        <v>164</v>
      </c>
      <c r="CC78" s="70" t="s">
        <v>163</v>
      </c>
      <c r="CD78" s="68" t="s">
        <v>157</v>
      </c>
    </row>
    <row r="79" spans="1:82" ht="15">
      <c r="A79" s="67" t="s">
        <v>114</v>
      </c>
      <c r="B79" s="68" t="s">
        <v>155</v>
      </c>
      <c r="C79" s="69" t="s">
        <v>157</v>
      </c>
      <c r="D79" s="70" t="s">
        <v>164</v>
      </c>
      <c r="E79" s="68" t="s">
        <v>157</v>
      </c>
      <c r="F79" s="70" t="s">
        <v>157</v>
      </c>
      <c r="G79" s="70" t="s">
        <v>157</v>
      </c>
      <c r="H79" s="70" t="s">
        <v>157</v>
      </c>
      <c r="I79" s="70" t="s">
        <v>157</v>
      </c>
      <c r="J79" s="70" t="s">
        <v>157</v>
      </c>
      <c r="K79" s="70" t="s">
        <v>159</v>
      </c>
      <c r="L79" s="70" t="s">
        <v>157</v>
      </c>
      <c r="M79" s="70" t="s">
        <v>157</v>
      </c>
      <c r="N79" s="70" t="s">
        <v>157</v>
      </c>
      <c r="O79" s="70" t="s">
        <v>157</v>
      </c>
      <c r="P79" s="70" t="s">
        <v>157</v>
      </c>
      <c r="Q79" s="70" t="s">
        <v>157</v>
      </c>
      <c r="R79" s="69" t="s">
        <v>157</v>
      </c>
      <c r="S79" s="70" t="s">
        <v>157</v>
      </c>
      <c r="T79" s="70" t="s">
        <v>157</v>
      </c>
      <c r="U79" s="70" t="s">
        <v>157</v>
      </c>
      <c r="V79" s="70" t="s">
        <v>157</v>
      </c>
      <c r="W79" s="70" t="s">
        <v>157</v>
      </c>
      <c r="X79" s="70" t="s">
        <v>157</v>
      </c>
      <c r="Y79" s="70" t="s">
        <v>157</v>
      </c>
      <c r="Z79" s="70" t="s">
        <v>157</v>
      </c>
      <c r="AA79" s="70" t="s">
        <v>159</v>
      </c>
      <c r="AB79" s="68" t="s">
        <v>157</v>
      </c>
      <c r="AC79" s="68" t="s">
        <v>157</v>
      </c>
      <c r="AD79" s="71" t="s">
        <v>155</v>
      </c>
      <c r="AE79" s="72" t="s">
        <v>159</v>
      </c>
      <c r="AF79" s="73" t="s">
        <v>159</v>
      </c>
      <c r="AG79" s="68" t="s">
        <v>157</v>
      </c>
      <c r="AH79" s="88" t="s">
        <v>157</v>
      </c>
      <c r="AI79" s="70" t="s">
        <v>159</v>
      </c>
      <c r="AJ79" s="75" t="s">
        <v>159</v>
      </c>
      <c r="AK79" s="89" t="s">
        <v>157</v>
      </c>
      <c r="AL79" s="73" t="s">
        <v>159</v>
      </c>
      <c r="AM79" s="70" t="s">
        <v>163</v>
      </c>
      <c r="AN79" s="70" t="s">
        <v>162</v>
      </c>
      <c r="AO79" s="68" t="s">
        <v>157</v>
      </c>
      <c r="AP79" s="70" t="s">
        <v>159</v>
      </c>
      <c r="AQ79" s="70" t="s">
        <v>157</v>
      </c>
      <c r="AR79" s="68" t="s">
        <v>159</v>
      </c>
      <c r="AS79" s="70" t="s">
        <v>159</v>
      </c>
      <c r="AT79" s="68" t="s">
        <v>157</v>
      </c>
      <c r="AU79" s="70" t="s">
        <v>159</v>
      </c>
      <c r="AV79" s="70" t="s">
        <v>159</v>
      </c>
      <c r="AW79" s="70" t="s">
        <v>159</v>
      </c>
      <c r="AX79" s="70" t="s">
        <v>159</v>
      </c>
      <c r="AY79" s="70" t="s">
        <v>163</v>
      </c>
      <c r="AZ79" s="70" t="s">
        <v>163</v>
      </c>
      <c r="BA79" s="70" t="s">
        <v>155</v>
      </c>
      <c r="BB79" s="70" t="s">
        <v>155</v>
      </c>
      <c r="BC79" s="70" t="s">
        <v>159</v>
      </c>
      <c r="BD79" s="85"/>
      <c r="BE79" s="68" t="s">
        <v>159</v>
      </c>
      <c r="BF79" s="68" t="s">
        <v>159</v>
      </c>
      <c r="BG79" s="68" t="s">
        <v>159</v>
      </c>
      <c r="BH79" s="68" t="s">
        <v>159</v>
      </c>
      <c r="BI79" s="70" t="s">
        <v>157</v>
      </c>
      <c r="BJ79" s="68"/>
      <c r="BK79" s="70" t="s">
        <v>159</v>
      </c>
      <c r="BL79" s="70" t="s">
        <v>159</v>
      </c>
      <c r="BM79" s="68" t="s">
        <v>157</v>
      </c>
      <c r="BN79" s="68" t="s">
        <v>157</v>
      </c>
      <c r="BO79" s="70" t="s">
        <v>159</v>
      </c>
      <c r="BP79" s="70" t="s">
        <v>159</v>
      </c>
      <c r="BQ79" s="68" t="s">
        <v>157</v>
      </c>
      <c r="BR79" s="68" t="s">
        <v>159</v>
      </c>
      <c r="BS79" s="70" t="s">
        <v>194</v>
      </c>
      <c r="BT79" s="70" t="s">
        <v>159</v>
      </c>
      <c r="BU79" s="70" t="s">
        <v>159</v>
      </c>
      <c r="BV79" s="70" t="s">
        <v>163</v>
      </c>
      <c r="BW79" s="70" t="s">
        <v>163</v>
      </c>
      <c r="BX79" s="68" t="s">
        <v>157</v>
      </c>
      <c r="BY79" s="70" t="s">
        <v>159</v>
      </c>
      <c r="BZ79" s="70" t="s">
        <v>157</v>
      </c>
      <c r="CA79" s="70" t="s">
        <v>159</v>
      </c>
      <c r="CB79" s="70" t="s">
        <v>194</v>
      </c>
      <c r="CC79" s="70" t="s">
        <v>163</v>
      </c>
      <c r="CD79" s="68" t="s">
        <v>157</v>
      </c>
    </row>
    <row r="80" spans="1:82" ht="15">
      <c r="A80" s="67" t="s">
        <v>196</v>
      </c>
      <c r="B80" s="68" t="s">
        <v>159</v>
      </c>
      <c r="C80" s="69" t="s">
        <v>163</v>
      </c>
      <c r="D80" s="70" t="s">
        <v>171</v>
      </c>
      <c r="E80" s="70" t="s">
        <v>163</v>
      </c>
      <c r="F80" s="70" t="s">
        <v>163</v>
      </c>
      <c r="G80" s="70" t="s">
        <v>165</v>
      </c>
      <c r="H80" s="70" t="s">
        <v>163</v>
      </c>
      <c r="I80" s="70" t="s">
        <v>173</v>
      </c>
      <c r="J80" s="70" t="s">
        <v>171</v>
      </c>
      <c r="K80" s="70" t="s">
        <v>163</v>
      </c>
      <c r="L80" s="70" t="s">
        <v>163</v>
      </c>
      <c r="M80" s="70" t="s">
        <v>173</v>
      </c>
      <c r="N80" s="68" t="s">
        <v>163</v>
      </c>
      <c r="O80" s="70" t="s">
        <v>163</v>
      </c>
      <c r="P80" s="70" t="s">
        <v>163</v>
      </c>
      <c r="Q80" s="70" t="s">
        <v>163</v>
      </c>
      <c r="R80" s="69" t="s">
        <v>163</v>
      </c>
      <c r="S80" s="70" t="s">
        <v>163</v>
      </c>
      <c r="T80" s="70" t="s">
        <v>163</v>
      </c>
      <c r="U80" s="70" t="s">
        <v>163</v>
      </c>
      <c r="V80" s="70" t="s">
        <v>165</v>
      </c>
      <c r="W80" s="70" t="s">
        <v>163</v>
      </c>
      <c r="X80" s="70" t="s">
        <v>163</v>
      </c>
      <c r="Y80" s="70" t="s">
        <v>163</v>
      </c>
      <c r="Z80" s="70" t="s">
        <v>163</v>
      </c>
      <c r="AA80" s="70" t="s">
        <v>165</v>
      </c>
      <c r="AB80" s="70" t="s">
        <v>163</v>
      </c>
      <c r="AC80" s="70" t="s">
        <v>163</v>
      </c>
      <c r="AD80" s="71" t="s">
        <v>163</v>
      </c>
      <c r="AE80" s="72" t="s">
        <v>165</v>
      </c>
      <c r="AF80" s="73" t="s">
        <v>163</v>
      </c>
      <c r="AG80" s="70" t="s">
        <v>163</v>
      </c>
      <c r="AH80" s="74" t="s">
        <v>163</v>
      </c>
      <c r="AI80" s="70" t="s">
        <v>163</v>
      </c>
      <c r="AJ80" s="75" t="s">
        <v>163</v>
      </c>
      <c r="AK80" s="72" t="s">
        <v>163</v>
      </c>
      <c r="AL80" s="73" t="s">
        <v>163</v>
      </c>
      <c r="AM80" s="70" t="s">
        <v>174</v>
      </c>
      <c r="AN80" s="70" t="s">
        <v>174</v>
      </c>
      <c r="AO80" s="70" t="s">
        <v>163</v>
      </c>
      <c r="AP80" s="70" t="s">
        <v>165</v>
      </c>
      <c r="AQ80" s="70" t="s">
        <v>165</v>
      </c>
      <c r="AR80" s="70" t="s">
        <v>165</v>
      </c>
      <c r="AS80" s="70" t="s">
        <v>165</v>
      </c>
      <c r="AT80" s="70" t="s">
        <v>163</v>
      </c>
      <c r="AU80" s="70" t="s">
        <v>165</v>
      </c>
      <c r="AV80" s="70" t="s">
        <v>165</v>
      </c>
      <c r="AW80" s="70" t="s">
        <v>165</v>
      </c>
      <c r="AX80" s="70" t="s">
        <v>165</v>
      </c>
      <c r="AY80" s="70" t="s">
        <v>173</v>
      </c>
      <c r="AZ80" s="70" t="s">
        <v>173</v>
      </c>
      <c r="BA80" s="70" t="s">
        <v>165</v>
      </c>
      <c r="BB80" s="70" t="s">
        <v>165</v>
      </c>
      <c r="BC80" s="70" t="s">
        <v>163</v>
      </c>
      <c r="BD80" s="85"/>
      <c r="BE80" s="70" t="s">
        <v>165</v>
      </c>
      <c r="BF80" s="70" t="s">
        <v>165</v>
      </c>
      <c r="BG80" s="70" t="s">
        <v>165</v>
      </c>
      <c r="BH80" s="70" t="s">
        <v>165</v>
      </c>
      <c r="BI80" s="70" t="s">
        <v>165</v>
      </c>
      <c r="BJ80" s="70" t="s">
        <v>165</v>
      </c>
      <c r="BK80" s="70" t="s">
        <v>165</v>
      </c>
      <c r="BL80" s="70" t="s">
        <v>165</v>
      </c>
      <c r="BM80" s="70" t="s">
        <v>163</v>
      </c>
      <c r="BN80" s="70" t="s">
        <v>163</v>
      </c>
      <c r="BO80" s="70" t="s">
        <v>165</v>
      </c>
      <c r="BP80" s="70" t="s">
        <v>165</v>
      </c>
      <c r="BQ80" s="70" t="s">
        <v>163</v>
      </c>
      <c r="BR80" s="70" t="s">
        <v>165</v>
      </c>
      <c r="BS80" s="70" t="s">
        <v>171</v>
      </c>
      <c r="BT80" s="70" t="s">
        <v>163</v>
      </c>
      <c r="BU80" s="70" t="s">
        <v>155</v>
      </c>
      <c r="BV80" s="70" t="s">
        <v>173</v>
      </c>
      <c r="BW80" s="70" t="s">
        <v>173</v>
      </c>
      <c r="BX80" s="70" t="s">
        <v>165</v>
      </c>
      <c r="BY80" s="70" t="s">
        <v>163</v>
      </c>
      <c r="BZ80" s="70" t="s">
        <v>163</v>
      </c>
      <c r="CA80" s="70" t="s">
        <v>165</v>
      </c>
      <c r="CB80" s="70" t="s">
        <v>171</v>
      </c>
      <c r="CC80" s="70" t="s">
        <v>173</v>
      </c>
      <c r="CD80" s="70" t="s">
        <v>163</v>
      </c>
    </row>
    <row r="81" spans="1:82" ht="15">
      <c r="A81" s="67" t="s">
        <v>115</v>
      </c>
      <c r="B81" s="68" t="s">
        <v>155</v>
      </c>
      <c r="C81" s="69" t="s">
        <v>159</v>
      </c>
      <c r="D81" s="70" t="s">
        <v>164</v>
      </c>
      <c r="E81" s="70" t="s">
        <v>159</v>
      </c>
      <c r="F81" s="70" t="s">
        <v>157</v>
      </c>
      <c r="G81" s="70" t="s">
        <v>157</v>
      </c>
      <c r="H81" s="70" t="s">
        <v>157</v>
      </c>
      <c r="I81" s="70" t="s">
        <v>157</v>
      </c>
      <c r="J81" s="70" t="s">
        <v>157</v>
      </c>
      <c r="K81" s="70" t="s">
        <v>159</v>
      </c>
      <c r="L81" s="70" t="s">
        <v>157</v>
      </c>
      <c r="M81" s="70" t="s">
        <v>157</v>
      </c>
      <c r="N81" s="70" t="s">
        <v>157</v>
      </c>
      <c r="O81" s="70" t="s">
        <v>157</v>
      </c>
      <c r="P81" s="70" t="s">
        <v>157</v>
      </c>
      <c r="Q81" s="70" t="s">
        <v>157</v>
      </c>
      <c r="R81" s="69" t="s">
        <v>157</v>
      </c>
      <c r="S81" s="70" t="s">
        <v>157</v>
      </c>
      <c r="T81" s="70" t="s">
        <v>157</v>
      </c>
      <c r="U81" s="70" t="s">
        <v>157</v>
      </c>
      <c r="V81" s="70" t="s">
        <v>157</v>
      </c>
      <c r="W81" s="70" t="s">
        <v>157</v>
      </c>
      <c r="X81" s="70" t="s">
        <v>157</v>
      </c>
      <c r="Y81" s="70" t="s">
        <v>157</v>
      </c>
      <c r="Z81" s="70" t="s">
        <v>157</v>
      </c>
      <c r="AA81" s="70" t="s">
        <v>157</v>
      </c>
      <c r="AB81" s="70" t="s">
        <v>157</v>
      </c>
      <c r="AC81" s="70" t="s">
        <v>157</v>
      </c>
      <c r="AD81" s="71" t="s">
        <v>157</v>
      </c>
      <c r="AE81" s="72" t="s">
        <v>157</v>
      </c>
      <c r="AF81" s="73" t="s">
        <v>157</v>
      </c>
      <c r="AG81" s="70" t="s">
        <v>157</v>
      </c>
      <c r="AH81" s="74" t="s">
        <v>157</v>
      </c>
      <c r="AI81" s="70" t="s">
        <v>157</v>
      </c>
      <c r="AJ81" s="71" t="s">
        <v>157</v>
      </c>
      <c r="AK81" s="72" t="s">
        <v>157</v>
      </c>
      <c r="AL81" s="73" t="s">
        <v>157</v>
      </c>
      <c r="AM81" s="70" t="s">
        <v>163</v>
      </c>
      <c r="AN81" s="70" t="s">
        <v>162</v>
      </c>
      <c r="AO81" s="70" t="s">
        <v>157</v>
      </c>
      <c r="AP81" s="70" t="s">
        <v>159</v>
      </c>
      <c r="AQ81" s="70" t="s">
        <v>159</v>
      </c>
      <c r="AR81" s="70" t="s">
        <v>159</v>
      </c>
      <c r="AS81" s="70" t="s">
        <v>159</v>
      </c>
      <c r="AT81" s="70" t="s">
        <v>157</v>
      </c>
      <c r="AU81" s="70" t="s">
        <v>159</v>
      </c>
      <c r="AV81" s="70" t="s">
        <v>159</v>
      </c>
      <c r="AW81" s="70" t="s">
        <v>159</v>
      </c>
      <c r="AX81" s="70" t="s">
        <v>159</v>
      </c>
      <c r="AY81" s="70" t="s">
        <v>163</v>
      </c>
      <c r="AZ81" s="70" t="s">
        <v>163</v>
      </c>
      <c r="BA81" s="70" t="s">
        <v>159</v>
      </c>
      <c r="BB81" s="70" t="s">
        <v>159</v>
      </c>
      <c r="BC81" s="70" t="s">
        <v>159</v>
      </c>
      <c r="BD81" s="85"/>
      <c r="BE81" s="68" t="s">
        <v>159</v>
      </c>
      <c r="BF81" s="68" t="s">
        <v>159</v>
      </c>
      <c r="BG81" s="68" t="s">
        <v>159</v>
      </c>
      <c r="BH81" s="68" t="s">
        <v>159</v>
      </c>
      <c r="BI81" s="68" t="s">
        <v>159</v>
      </c>
      <c r="BJ81" s="68" t="s">
        <v>159</v>
      </c>
      <c r="BK81" s="68"/>
      <c r="BL81" s="70" t="s">
        <v>159</v>
      </c>
      <c r="BM81" s="68" t="s">
        <v>157</v>
      </c>
      <c r="BN81" s="68" t="s">
        <v>157</v>
      </c>
      <c r="BO81" s="70" t="s">
        <v>159</v>
      </c>
      <c r="BP81" s="70" t="s">
        <v>159</v>
      </c>
      <c r="BQ81" s="70" t="s">
        <v>157</v>
      </c>
      <c r="BR81" s="70" t="s">
        <v>163</v>
      </c>
      <c r="BS81" s="70" t="s">
        <v>164</v>
      </c>
      <c r="BT81" s="70" t="s">
        <v>159</v>
      </c>
      <c r="BU81" s="70" t="s">
        <v>159</v>
      </c>
      <c r="BV81" s="70" t="s">
        <v>163</v>
      </c>
      <c r="BW81" s="70" t="s">
        <v>163</v>
      </c>
      <c r="BX81" s="70" t="s">
        <v>159</v>
      </c>
      <c r="BY81" s="70" t="s">
        <v>159</v>
      </c>
      <c r="BZ81" s="70" t="s">
        <v>157</v>
      </c>
      <c r="CA81" s="70" t="s">
        <v>159</v>
      </c>
      <c r="CB81" s="70" t="s">
        <v>164</v>
      </c>
      <c r="CC81" s="70" t="s">
        <v>163</v>
      </c>
      <c r="CD81" s="70" t="s">
        <v>159</v>
      </c>
    </row>
    <row r="82" spans="1:82" ht="15">
      <c r="A82" s="67" t="s">
        <v>116</v>
      </c>
      <c r="B82" s="68" t="s">
        <v>155</v>
      </c>
      <c r="C82" s="69" t="s">
        <v>157</v>
      </c>
      <c r="D82" s="70" t="s">
        <v>164</v>
      </c>
      <c r="E82" s="68" t="s">
        <v>157</v>
      </c>
      <c r="F82" s="70" t="s">
        <v>157</v>
      </c>
      <c r="G82" s="70" t="s">
        <v>157</v>
      </c>
      <c r="H82" s="70" t="s">
        <v>157</v>
      </c>
      <c r="I82" s="70" t="s">
        <v>157</v>
      </c>
      <c r="J82" s="70" t="s">
        <v>157</v>
      </c>
      <c r="K82" s="70" t="s">
        <v>159</v>
      </c>
      <c r="L82" s="70" t="s">
        <v>157</v>
      </c>
      <c r="M82" s="70" t="s">
        <v>157</v>
      </c>
      <c r="N82" s="70" t="s">
        <v>157</v>
      </c>
      <c r="O82" s="70" t="s">
        <v>157</v>
      </c>
      <c r="P82" s="70" t="s">
        <v>157</v>
      </c>
      <c r="Q82" s="70" t="s">
        <v>157</v>
      </c>
      <c r="R82" s="69" t="s">
        <v>157</v>
      </c>
      <c r="S82" s="70" t="s">
        <v>157</v>
      </c>
      <c r="T82" s="70" t="s">
        <v>157</v>
      </c>
      <c r="U82" s="70" t="s">
        <v>157</v>
      </c>
      <c r="V82" s="70" t="s">
        <v>157</v>
      </c>
      <c r="W82" s="70" t="s">
        <v>157</v>
      </c>
      <c r="X82" s="70" t="s">
        <v>157</v>
      </c>
      <c r="Y82" s="70" t="s">
        <v>157</v>
      </c>
      <c r="Z82" s="70" t="s">
        <v>157</v>
      </c>
      <c r="AA82" s="70" t="s">
        <v>157</v>
      </c>
      <c r="AB82" s="70" t="s">
        <v>157</v>
      </c>
      <c r="AC82" s="70" t="s">
        <v>157</v>
      </c>
      <c r="AD82" s="71" t="s">
        <v>157</v>
      </c>
      <c r="AE82" s="72" t="s">
        <v>157</v>
      </c>
      <c r="AF82" s="73" t="s">
        <v>157</v>
      </c>
      <c r="AG82" s="70" t="s">
        <v>157</v>
      </c>
      <c r="AH82" s="74" t="s">
        <v>157</v>
      </c>
      <c r="AI82" s="70" t="s">
        <v>157</v>
      </c>
      <c r="AJ82" s="71" t="s">
        <v>157</v>
      </c>
      <c r="AK82" s="72" t="s">
        <v>157</v>
      </c>
      <c r="AL82" s="73" t="s">
        <v>157</v>
      </c>
      <c r="AM82" s="70" t="s">
        <v>163</v>
      </c>
      <c r="AN82" s="70" t="s">
        <v>162</v>
      </c>
      <c r="AO82" s="70" t="s">
        <v>157</v>
      </c>
      <c r="AP82" s="70" t="s">
        <v>159</v>
      </c>
      <c r="AQ82" s="70" t="s">
        <v>159</v>
      </c>
      <c r="AR82" s="70" t="s">
        <v>159</v>
      </c>
      <c r="AS82" s="70" t="s">
        <v>159</v>
      </c>
      <c r="AT82" s="70" t="s">
        <v>157</v>
      </c>
      <c r="AU82" s="70" t="s">
        <v>159</v>
      </c>
      <c r="AV82" s="70" t="s">
        <v>159</v>
      </c>
      <c r="AW82" s="70" t="s">
        <v>159</v>
      </c>
      <c r="AX82" s="70" t="s">
        <v>159</v>
      </c>
      <c r="AY82" s="70" t="s">
        <v>163</v>
      </c>
      <c r="AZ82" s="70" t="s">
        <v>163</v>
      </c>
      <c r="BA82" s="70" t="s">
        <v>159</v>
      </c>
      <c r="BB82" s="70" t="s">
        <v>159</v>
      </c>
      <c r="BC82" s="70" t="s">
        <v>159</v>
      </c>
      <c r="BD82" s="85"/>
      <c r="BE82" s="68" t="s">
        <v>159</v>
      </c>
      <c r="BF82" s="68" t="s">
        <v>159</v>
      </c>
      <c r="BG82" s="68" t="s">
        <v>159</v>
      </c>
      <c r="BH82" s="68" t="s">
        <v>159</v>
      </c>
      <c r="BI82" s="68" t="s">
        <v>159</v>
      </c>
      <c r="BJ82" s="68" t="s">
        <v>159</v>
      </c>
      <c r="BK82" s="70" t="s">
        <v>159</v>
      </c>
      <c r="BL82" s="68"/>
      <c r="BM82" s="68" t="s">
        <v>157</v>
      </c>
      <c r="BN82" s="68" t="s">
        <v>157</v>
      </c>
      <c r="BO82" s="70" t="s">
        <v>159</v>
      </c>
      <c r="BP82" s="70" t="s">
        <v>159</v>
      </c>
      <c r="BQ82" s="68" t="s">
        <v>157</v>
      </c>
      <c r="BR82" s="68" t="s">
        <v>162</v>
      </c>
      <c r="BS82" s="70" t="s">
        <v>164</v>
      </c>
      <c r="BT82" s="70" t="s">
        <v>159</v>
      </c>
      <c r="BU82" s="70" t="s">
        <v>159</v>
      </c>
      <c r="BV82" s="70" t="s">
        <v>163</v>
      </c>
      <c r="BW82" s="70" t="s">
        <v>163</v>
      </c>
      <c r="BX82" s="68" t="s">
        <v>157</v>
      </c>
      <c r="BY82" s="70" t="s">
        <v>159</v>
      </c>
      <c r="BZ82" s="70" t="s">
        <v>157</v>
      </c>
      <c r="CA82" s="70" t="s">
        <v>159</v>
      </c>
      <c r="CB82" s="70" t="s">
        <v>164</v>
      </c>
      <c r="CC82" s="70" t="s">
        <v>163</v>
      </c>
      <c r="CD82" s="68" t="s">
        <v>157</v>
      </c>
    </row>
    <row r="83" spans="1:82" ht="15">
      <c r="A83" s="67" t="s">
        <v>197</v>
      </c>
      <c r="B83" s="68" t="s">
        <v>157</v>
      </c>
      <c r="C83" s="69" t="s">
        <v>162</v>
      </c>
      <c r="D83" s="70" t="s">
        <v>165</v>
      </c>
      <c r="E83" s="70" t="s">
        <v>163</v>
      </c>
      <c r="F83" s="70" t="s">
        <v>163</v>
      </c>
      <c r="G83" s="70" t="s">
        <v>163</v>
      </c>
      <c r="H83" s="70" t="s">
        <v>163</v>
      </c>
      <c r="I83" s="70" t="s">
        <v>174</v>
      </c>
      <c r="J83" s="70" t="s">
        <v>165</v>
      </c>
      <c r="K83" s="70" t="s">
        <v>163</v>
      </c>
      <c r="L83" s="70" t="s">
        <v>163</v>
      </c>
      <c r="M83" s="70" t="s">
        <v>174</v>
      </c>
      <c r="N83" s="68" t="s">
        <v>163</v>
      </c>
      <c r="O83" s="70" t="s">
        <v>163</v>
      </c>
      <c r="P83" s="70" t="s">
        <v>162</v>
      </c>
      <c r="Q83" s="70" t="s">
        <v>163</v>
      </c>
      <c r="R83" s="69" t="s">
        <v>163</v>
      </c>
      <c r="S83" s="70" t="s">
        <v>163</v>
      </c>
      <c r="T83" s="70" t="s">
        <v>163</v>
      </c>
      <c r="U83" s="70" t="s">
        <v>163</v>
      </c>
      <c r="V83" s="70" t="s">
        <v>163</v>
      </c>
      <c r="W83" s="70" t="s">
        <v>163</v>
      </c>
      <c r="X83" s="70" t="s">
        <v>163</v>
      </c>
      <c r="Y83" s="70" t="s">
        <v>163</v>
      </c>
      <c r="Z83" s="70" t="s">
        <v>163</v>
      </c>
      <c r="AA83" s="70" t="s">
        <v>163</v>
      </c>
      <c r="AB83" s="70" t="s">
        <v>163</v>
      </c>
      <c r="AC83" s="70" t="s">
        <v>163</v>
      </c>
      <c r="AD83" s="71" t="s">
        <v>185</v>
      </c>
      <c r="AE83" s="72" t="s">
        <v>163</v>
      </c>
      <c r="AF83" s="73" t="s">
        <v>163</v>
      </c>
      <c r="AG83" s="70" t="s">
        <v>163</v>
      </c>
      <c r="AH83" s="74" t="s">
        <v>163</v>
      </c>
      <c r="AI83" s="70" t="s">
        <v>163</v>
      </c>
      <c r="AJ83" s="75" t="s">
        <v>163</v>
      </c>
      <c r="AK83" s="72" t="s">
        <v>163</v>
      </c>
      <c r="AL83" s="73" t="s">
        <v>163</v>
      </c>
      <c r="AM83" s="70" t="s">
        <v>170</v>
      </c>
      <c r="AN83" s="70" t="s">
        <v>173</v>
      </c>
      <c r="AO83" s="70" t="s">
        <v>163</v>
      </c>
      <c r="AP83" s="70" t="s">
        <v>163</v>
      </c>
      <c r="AQ83" s="70" t="s">
        <v>169</v>
      </c>
      <c r="AR83" s="70" t="s">
        <v>163</v>
      </c>
      <c r="AS83" s="70" t="s">
        <v>163</v>
      </c>
      <c r="AT83" s="70" t="s">
        <v>163</v>
      </c>
      <c r="AU83" s="70" t="s">
        <v>163</v>
      </c>
      <c r="AV83" s="70" t="s">
        <v>163</v>
      </c>
      <c r="AW83" s="70" t="s">
        <v>163</v>
      </c>
      <c r="AX83" s="70" t="s">
        <v>163</v>
      </c>
      <c r="AY83" s="70" t="s">
        <v>174</v>
      </c>
      <c r="AZ83" s="70" t="s">
        <v>173</v>
      </c>
      <c r="BA83" s="70" t="s">
        <v>159</v>
      </c>
      <c r="BB83" s="70" t="s">
        <v>155</v>
      </c>
      <c r="BC83" s="70" t="s">
        <v>163</v>
      </c>
      <c r="BD83" s="85"/>
      <c r="BE83" s="70" t="s">
        <v>163</v>
      </c>
      <c r="BF83" s="70" t="s">
        <v>163</v>
      </c>
      <c r="BG83" s="70" t="s">
        <v>163</v>
      </c>
      <c r="BH83" s="68" t="s">
        <v>163</v>
      </c>
      <c r="BI83" s="70" t="s">
        <v>170</v>
      </c>
      <c r="BJ83" s="70" t="s">
        <v>169</v>
      </c>
      <c r="BK83" s="70" t="s">
        <v>163</v>
      </c>
      <c r="BL83" s="70" t="s">
        <v>163</v>
      </c>
      <c r="BM83" s="70" t="s">
        <v>163</v>
      </c>
      <c r="BN83" s="70" t="s">
        <v>163</v>
      </c>
      <c r="BO83" s="70" t="s">
        <v>163</v>
      </c>
      <c r="BP83" s="70" t="s">
        <v>163</v>
      </c>
      <c r="BQ83" s="70" t="s">
        <v>163</v>
      </c>
      <c r="BR83" s="70" t="s">
        <v>163</v>
      </c>
      <c r="BS83" s="70" t="s">
        <v>165</v>
      </c>
      <c r="BT83" s="70" t="s">
        <v>163</v>
      </c>
      <c r="BU83" s="70" t="s">
        <v>163</v>
      </c>
      <c r="BV83" s="70" t="s">
        <v>174</v>
      </c>
      <c r="BW83" s="70" t="s">
        <v>174</v>
      </c>
      <c r="BX83" s="70" t="s">
        <v>163</v>
      </c>
      <c r="BY83" s="70" t="s">
        <v>163</v>
      </c>
      <c r="BZ83" s="70" t="s">
        <v>163</v>
      </c>
      <c r="CA83" s="70" t="s">
        <v>163</v>
      </c>
      <c r="CB83" s="70" t="s">
        <v>165</v>
      </c>
      <c r="CC83" s="70" t="s">
        <v>174</v>
      </c>
      <c r="CD83" s="70" t="s">
        <v>163</v>
      </c>
    </row>
    <row r="84" spans="1:82" ht="15">
      <c r="A84" s="67" t="s">
        <v>117</v>
      </c>
      <c r="B84" s="68" t="s">
        <v>155</v>
      </c>
      <c r="C84" s="69" t="s">
        <v>161</v>
      </c>
      <c r="D84" s="70" t="s">
        <v>159</v>
      </c>
      <c r="E84" s="70" t="s">
        <v>157</v>
      </c>
      <c r="F84" s="70" t="s">
        <v>157</v>
      </c>
      <c r="G84" s="70" t="s">
        <v>157</v>
      </c>
      <c r="H84" s="70" t="s">
        <v>161</v>
      </c>
      <c r="I84" s="70" t="s">
        <v>162</v>
      </c>
      <c r="J84" s="70" t="s">
        <v>159</v>
      </c>
      <c r="K84" s="70" t="s">
        <v>159</v>
      </c>
      <c r="L84" s="70" t="s">
        <v>157</v>
      </c>
      <c r="M84" s="70" t="s">
        <v>162</v>
      </c>
      <c r="N84" s="68" t="s">
        <v>159</v>
      </c>
      <c r="O84" s="70" t="s">
        <v>161</v>
      </c>
      <c r="P84" s="70" t="s">
        <v>157</v>
      </c>
      <c r="Q84" s="70" t="s">
        <v>157</v>
      </c>
      <c r="R84" s="69" t="s">
        <v>155</v>
      </c>
      <c r="S84" s="70" t="s">
        <v>157</v>
      </c>
      <c r="T84" s="70" t="s">
        <v>161</v>
      </c>
      <c r="U84" s="70" t="s">
        <v>157</v>
      </c>
      <c r="V84" s="70" t="s">
        <v>157</v>
      </c>
      <c r="W84" s="70" t="s">
        <v>157</v>
      </c>
      <c r="X84" s="70" t="s">
        <v>161</v>
      </c>
      <c r="Y84" s="70" t="s">
        <v>157</v>
      </c>
      <c r="Z84" s="70" t="s">
        <v>161</v>
      </c>
      <c r="AA84" s="70" t="s">
        <v>157</v>
      </c>
      <c r="AB84" s="70" t="s">
        <v>157</v>
      </c>
      <c r="AC84" s="70" t="s">
        <v>157</v>
      </c>
      <c r="AD84" s="71" t="s">
        <v>157</v>
      </c>
      <c r="AE84" s="72" t="s">
        <v>157</v>
      </c>
      <c r="AF84" s="73" t="s">
        <v>157</v>
      </c>
      <c r="AG84" s="70" t="s">
        <v>157</v>
      </c>
      <c r="AH84" s="74" t="s">
        <v>157</v>
      </c>
      <c r="AI84" s="70" t="s">
        <v>157</v>
      </c>
      <c r="AJ84" s="71" t="s">
        <v>157</v>
      </c>
      <c r="AK84" s="72" t="s">
        <v>157</v>
      </c>
      <c r="AL84" s="73" t="s">
        <v>157</v>
      </c>
      <c r="AM84" s="70" t="s">
        <v>163</v>
      </c>
      <c r="AN84" s="70" t="s">
        <v>162</v>
      </c>
      <c r="AO84" s="70" t="s">
        <v>157</v>
      </c>
      <c r="AP84" s="70" t="s">
        <v>157</v>
      </c>
      <c r="AQ84" s="70" t="s">
        <v>157</v>
      </c>
      <c r="AR84" s="70" t="s">
        <v>157</v>
      </c>
      <c r="AS84" s="70" t="s">
        <v>157</v>
      </c>
      <c r="AT84" s="70" t="s">
        <v>161</v>
      </c>
      <c r="AU84" s="70" t="s">
        <v>157</v>
      </c>
      <c r="AV84" s="70" t="s">
        <v>157</v>
      </c>
      <c r="AW84" s="70" t="s">
        <v>157</v>
      </c>
      <c r="AX84" s="70" t="s">
        <v>157</v>
      </c>
      <c r="AY84" s="70" t="s">
        <v>162</v>
      </c>
      <c r="AZ84" s="70" t="s">
        <v>162</v>
      </c>
      <c r="BA84" s="70" t="s">
        <v>157</v>
      </c>
      <c r="BB84" s="70" t="s">
        <v>157</v>
      </c>
      <c r="BC84" s="70" t="s">
        <v>161</v>
      </c>
      <c r="BD84" s="85"/>
      <c r="BE84" s="70" t="s">
        <v>157</v>
      </c>
      <c r="BF84" s="70" t="s">
        <v>157</v>
      </c>
      <c r="BG84" s="70" t="s">
        <v>161</v>
      </c>
      <c r="BH84" s="70" t="s">
        <v>157</v>
      </c>
      <c r="BI84" s="70" t="s">
        <v>157</v>
      </c>
      <c r="BJ84" s="70" t="s">
        <v>157</v>
      </c>
      <c r="BK84" s="70" t="s">
        <v>157</v>
      </c>
      <c r="BL84" s="70" t="s">
        <v>157</v>
      </c>
      <c r="BM84" s="70"/>
      <c r="BN84" s="70" t="s">
        <v>161</v>
      </c>
      <c r="BO84" s="70" t="s">
        <v>157</v>
      </c>
      <c r="BP84" s="70" t="s">
        <v>157</v>
      </c>
      <c r="BQ84" s="70" t="s">
        <v>161</v>
      </c>
      <c r="BR84" s="70" t="s">
        <v>157</v>
      </c>
      <c r="BS84" s="70" t="s">
        <v>159</v>
      </c>
      <c r="BT84" s="70" t="s">
        <v>157</v>
      </c>
      <c r="BU84" s="70" t="s">
        <v>157</v>
      </c>
      <c r="BV84" s="70" t="s">
        <v>162</v>
      </c>
      <c r="BW84" s="70" t="s">
        <v>162</v>
      </c>
      <c r="BX84" s="70" t="s">
        <v>161</v>
      </c>
      <c r="BY84" s="70" t="s">
        <v>157</v>
      </c>
      <c r="BZ84" s="70" t="s">
        <v>157</v>
      </c>
      <c r="CA84" s="70" t="s">
        <v>157</v>
      </c>
      <c r="CB84" s="70" t="s">
        <v>164</v>
      </c>
      <c r="CC84" s="70" t="s">
        <v>162</v>
      </c>
      <c r="CD84" s="70" t="s">
        <v>161</v>
      </c>
    </row>
    <row r="85" spans="1:82" ht="15">
      <c r="A85" s="67" t="s">
        <v>118</v>
      </c>
      <c r="B85" s="68" t="s">
        <v>155</v>
      </c>
      <c r="C85" s="69" t="s">
        <v>161</v>
      </c>
      <c r="D85" s="70" t="s">
        <v>159</v>
      </c>
      <c r="E85" s="70" t="s">
        <v>157</v>
      </c>
      <c r="F85" s="70" t="s">
        <v>157</v>
      </c>
      <c r="G85" s="70" t="s">
        <v>157</v>
      </c>
      <c r="H85" s="70" t="s">
        <v>161</v>
      </c>
      <c r="I85" s="70" t="s">
        <v>162</v>
      </c>
      <c r="J85" s="70" t="s">
        <v>159</v>
      </c>
      <c r="K85" s="70" t="s">
        <v>159</v>
      </c>
      <c r="L85" s="70" t="s">
        <v>157</v>
      </c>
      <c r="M85" s="70" t="s">
        <v>162</v>
      </c>
      <c r="N85" s="68" t="s">
        <v>159</v>
      </c>
      <c r="O85" s="70" t="s">
        <v>161</v>
      </c>
      <c r="P85" s="70" t="s">
        <v>157</v>
      </c>
      <c r="Q85" s="70" t="s">
        <v>157</v>
      </c>
      <c r="R85" s="69" t="s">
        <v>161</v>
      </c>
      <c r="S85" s="70" t="s">
        <v>157</v>
      </c>
      <c r="T85" s="70" t="s">
        <v>161</v>
      </c>
      <c r="U85" s="70" t="s">
        <v>157</v>
      </c>
      <c r="V85" s="70" t="s">
        <v>157</v>
      </c>
      <c r="W85" s="70" t="s">
        <v>157</v>
      </c>
      <c r="X85" s="70" t="s">
        <v>161</v>
      </c>
      <c r="Y85" s="70" t="s">
        <v>157</v>
      </c>
      <c r="Z85" s="70" t="s">
        <v>161</v>
      </c>
      <c r="AA85" s="70" t="s">
        <v>157</v>
      </c>
      <c r="AB85" s="70" t="s">
        <v>157</v>
      </c>
      <c r="AC85" s="70" t="s">
        <v>157</v>
      </c>
      <c r="AD85" s="71" t="s">
        <v>157</v>
      </c>
      <c r="AE85" s="72" t="s">
        <v>157</v>
      </c>
      <c r="AF85" s="73" t="s">
        <v>157</v>
      </c>
      <c r="AG85" s="70" t="s">
        <v>157</v>
      </c>
      <c r="AH85" s="74" t="s">
        <v>157</v>
      </c>
      <c r="AI85" s="70" t="s">
        <v>157</v>
      </c>
      <c r="AJ85" s="71" t="s">
        <v>157</v>
      </c>
      <c r="AK85" s="72" t="s">
        <v>157</v>
      </c>
      <c r="AL85" s="73" t="s">
        <v>157</v>
      </c>
      <c r="AM85" s="70" t="s">
        <v>163</v>
      </c>
      <c r="AN85" s="70" t="s">
        <v>162</v>
      </c>
      <c r="AO85" s="70" t="s">
        <v>157</v>
      </c>
      <c r="AP85" s="70" t="s">
        <v>157</v>
      </c>
      <c r="AQ85" s="70" t="s">
        <v>157</v>
      </c>
      <c r="AR85" s="70" t="s">
        <v>157</v>
      </c>
      <c r="AS85" s="70" t="s">
        <v>157</v>
      </c>
      <c r="AT85" s="70" t="s">
        <v>161</v>
      </c>
      <c r="AU85" s="70" t="s">
        <v>157</v>
      </c>
      <c r="AV85" s="70" t="s">
        <v>157</v>
      </c>
      <c r="AW85" s="70" t="s">
        <v>157</v>
      </c>
      <c r="AX85" s="70" t="s">
        <v>157</v>
      </c>
      <c r="AY85" s="70" t="s">
        <v>162</v>
      </c>
      <c r="AZ85" s="70" t="s">
        <v>162</v>
      </c>
      <c r="BA85" s="70" t="s">
        <v>157</v>
      </c>
      <c r="BB85" s="70" t="s">
        <v>157</v>
      </c>
      <c r="BC85" s="70" t="s">
        <v>161</v>
      </c>
      <c r="BD85" s="85"/>
      <c r="BE85" s="70" t="s">
        <v>157</v>
      </c>
      <c r="BF85" s="70" t="s">
        <v>157</v>
      </c>
      <c r="BG85" s="70" t="s">
        <v>161</v>
      </c>
      <c r="BH85" s="70" t="s">
        <v>157</v>
      </c>
      <c r="BI85" s="70" t="s">
        <v>157</v>
      </c>
      <c r="BJ85" s="70" t="s">
        <v>157</v>
      </c>
      <c r="BK85" s="70" t="s">
        <v>157</v>
      </c>
      <c r="BL85" s="70" t="s">
        <v>157</v>
      </c>
      <c r="BM85" s="70" t="s">
        <v>161</v>
      </c>
      <c r="BN85" s="70"/>
      <c r="BO85" s="70" t="s">
        <v>157</v>
      </c>
      <c r="BP85" s="70" t="s">
        <v>157</v>
      </c>
      <c r="BQ85" s="70" t="s">
        <v>161</v>
      </c>
      <c r="BR85" s="70" t="s">
        <v>157</v>
      </c>
      <c r="BS85" s="70" t="s">
        <v>159</v>
      </c>
      <c r="BT85" s="70" t="s">
        <v>157</v>
      </c>
      <c r="BU85" s="70" t="s">
        <v>157</v>
      </c>
      <c r="BV85" s="70" t="s">
        <v>162</v>
      </c>
      <c r="BW85" s="70" t="s">
        <v>162</v>
      </c>
      <c r="BX85" s="70" t="s">
        <v>161</v>
      </c>
      <c r="BY85" s="70" t="s">
        <v>157</v>
      </c>
      <c r="BZ85" s="70" t="s">
        <v>157</v>
      </c>
      <c r="CA85" s="70" t="s">
        <v>157</v>
      </c>
      <c r="CB85" s="70" t="s">
        <v>164</v>
      </c>
      <c r="CC85" s="70" t="s">
        <v>162</v>
      </c>
      <c r="CD85" s="70" t="s">
        <v>161</v>
      </c>
    </row>
    <row r="86" spans="1:82" ht="15">
      <c r="A86" s="67" t="s">
        <v>119</v>
      </c>
      <c r="B86" s="68" t="s">
        <v>155</v>
      </c>
      <c r="C86" s="69" t="s">
        <v>157</v>
      </c>
      <c r="D86" s="70" t="s">
        <v>164</v>
      </c>
      <c r="E86" s="68" t="s">
        <v>157</v>
      </c>
      <c r="F86" s="70" t="s">
        <v>157</v>
      </c>
      <c r="G86" s="70" t="s">
        <v>157</v>
      </c>
      <c r="H86" s="70" t="s">
        <v>157</v>
      </c>
      <c r="I86" s="70" t="s">
        <v>157</v>
      </c>
      <c r="J86" s="70" t="s">
        <v>157</v>
      </c>
      <c r="K86" s="70" t="s">
        <v>159</v>
      </c>
      <c r="L86" s="70" t="s">
        <v>157</v>
      </c>
      <c r="M86" s="70" t="s">
        <v>157</v>
      </c>
      <c r="N86" s="70" t="s">
        <v>157</v>
      </c>
      <c r="O86" s="70" t="s">
        <v>157</v>
      </c>
      <c r="P86" s="70" t="s">
        <v>157</v>
      </c>
      <c r="Q86" s="70" t="s">
        <v>157</v>
      </c>
      <c r="R86" s="69" t="s">
        <v>157</v>
      </c>
      <c r="S86" s="70" t="s">
        <v>157</v>
      </c>
      <c r="T86" s="70" t="s">
        <v>157</v>
      </c>
      <c r="U86" s="70" t="s">
        <v>157</v>
      </c>
      <c r="V86" s="70" t="s">
        <v>157</v>
      </c>
      <c r="W86" s="70" t="s">
        <v>157</v>
      </c>
      <c r="X86" s="70" t="s">
        <v>157</v>
      </c>
      <c r="Y86" s="70" t="s">
        <v>157</v>
      </c>
      <c r="Z86" s="70" t="s">
        <v>157</v>
      </c>
      <c r="AA86" s="70" t="s">
        <v>157</v>
      </c>
      <c r="AB86" s="70" t="s">
        <v>157</v>
      </c>
      <c r="AC86" s="70" t="s">
        <v>157</v>
      </c>
      <c r="AD86" s="71" t="s">
        <v>157</v>
      </c>
      <c r="AE86" s="72" t="s">
        <v>157</v>
      </c>
      <c r="AF86" s="73" t="s">
        <v>157</v>
      </c>
      <c r="AG86" s="70" t="s">
        <v>157</v>
      </c>
      <c r="AH86" s="74" t="s">
        <v>157</v>
      </c>
      <c r="AI86" s="70" t="s">
        <v>157</v>
      </c>
      <c r="AJ86" s="71" t="s">
        <v>157</v>
      </c>
      <c r="AK86" s="72" t="s">
        <v>157</v>
      </c>
      <c r="AL86" s="73" t="s">
        <v>157</v>
      </c>
      <c r="AM86" s="70" t="s">
        <v>163</v>
      </c>
      <c r="AN86" s="70" t="s">
        <v>162</v>
      </c>
      <c r="AO86" s="70" t="s">
        <v>157</v>
      </c>
      <c r="AP86" s="70" t="s">
        <v>159</v>
      </c>
      <c r="AQ86" s="70" t="s">
        <v>159</v>
      </c>
      <c r="AR86" s="70" t="s">
        <v>159</v>
      </c>
      <c r="AS86" s="70" t="s">
        <v>159</v>
      </c>
      <c r="AT86" s="70" t="s">
        <v>157</v>
      </c>
      <c r="AU86" s="68" t="s">
        <v>159</v>
      </c>
      <c r="AV86" s="68" t="s">
        <v>157</v>
      </c>
      <c r="AW86" s="70" t="s">
        <v>159</v>
      </c>
      <c r="AX86" s="68"/>
      <c r="AY86" s="70" t="s">
        <v>163</v>
      </c>
      <c r="AZ86" s="70" t="s">
        <v>163</v>
      </c>
      <c r="BA86" s="70" t="s">
        <v>159</v>
      </c>
      <c r="BB86" s="70" t="s">
        <v>159</v>
      </c>
      <c r="BC86" s="70" t="s">
        <v>159</v>
      </c>
      <c r="BD86" s="85"/>
      <c r="BE86" s="68" t="s">
        <v>159</v>
      </c>
      <c r="BF86" s="68" t="s">
        <v>159</v>
      </c>
      <c r="BG86" s="68" t="s">
        <v>159</v>
      </c>
      <c r="BH86" s="68" t="s">
        <v>159</v>
      </c>
      <c r="BI86" s="68" t="s">
        <v>159</v>
      </c>
      <c r="BJ86" s="68" t="s">
        <v>159</v>
      </c>
      <c r="BK86" s="70" t="s">
        <v>159</v>
      </c>
      <c r="BL86" s="68" t="s">
        <v>159</v>
      </c>
      <c r="BM86" s="70" t="s">
        <v>157</v>
      </c>
      <c r="BN86" s="70" t="s">
        <v>157</v>
      </c>
      <c r="BO86" s="68"/>
      <c r="BP86" s="70" t="s">
        <v>159</v>
      </c>
      <c r="BQ86" s="70" t="s">
        <v>157</v>
      </c>
      <c r="BR86" s="68" t="s">
        <v>159</v>
      </c>
      <c r="BS86" s="70" t="s">
        <v>164</v>
      </c>
      <c r="BT86" s="68" t="s">
        <v>156</v>
      </c>
      <c r="BU86" s="68" t="s">
        <v>159</v>
      </c>
      <c r="BV86" s="70" t="s">
        <v>163</v>
      </c>
      <c r="BW86" s="70" t="s">
        <v>163</v>
      </c>
      <c r="BX86" s="70" t="s">
        <v>159</v>
      </c>
      <c r="BY86" s="68" t="s">
        <v>159</v>
      </c>
      <c r="BZ86" s="70" t="s">
        <v>157</v>
      </c>
      <c r="CA86" s="70" t="s">
        <v>159</v>
      </c>
      <c r="CB86" s="70" t="s">
        <v>164</v>
      </c>
      <c r="CC86" s="70" t="s">
        <v>163</v>
      </c>
      <c r="CD86" s="70" t="s">
        <v>157</v>
      </c>
    </row>
    <row r="87" spans="1:82" ht="15">
      <c r="A87" s="67" t="s">
        <v>120</v>
      </c>
      <c r="B87" s="68" t="s">
        <v>155</v>
      </c>
      <c r="C87" s="69" t="s">
        <v>157</v>
      </c>
      <c r="D87" s="70" t="s">
        <v>164</v>
      </c>
      <c r="E87" s="68" t="s">
        <v>157</v>
      </c>
      <c r="F87" s="70" t="s">
        <v>157</v>
      </c>
      <c r="G87" s="70" t="s">
        <v>157</v>
      </c>
      <c r="H87" s="70" t="s">
        <v>157</v>
      </c>
      <c r="I87" s="70" t="s">
        <v>157</v>
      </c>
      <c r="J87" s="70" t="s">
        <v>157</v>
      </c>
      <c r="K87" s="70" t="s">
        <v>159</v>
      </c>
      <c r="L87" s="70" t="s">
        <v>157</v>
      </c>
      <c r="M87" s="70" t="s">
        <v>157</v>
      </c>
      <c r="N87" s="70" t="s">
        <v>157</v>
      </c>
      <c r="O87" s="70" t="s">
        <v>157</v>
      </c>
      <c r="P87" s="70" t="s">
        <v>157</v>
      </c>
      <c r="Q87" s="70" t="s">
        <v>157</v>
      </c>
      <c r="R87" s="69" t="s">
        <v>157</v>
      </c>
      <c r="S87" s="70" t="s">
        <v>157</v>
      </c>
      <c r="T87" s="70" t="s">
        <v>157</v>
      </c>
      <c r="U87" s="70" t="s">
        <v>157</v>
      </c>
      <c r="V87" s="70" t="s">
        <v>157</v>
      </c>
      <c r="W87" s="70" t="s">
        <v>157</v>
      </c>
      <c r="X87" s="70" t="s">
        <v>157</v>
      </c>
      <c r="Y87" s="70" t="s">
        <v>157</v>
      </c>
      <c r="Z87" s="70" t="s">
        <v>157</v>
      </c>
      <c r="AA87" s="70" t="s">
        <v>157</v>
      </c>
      <c r="AB87" s="70" t="s">
        <v>157</v>
      </c>
      <c r="AC87" s="70" t="s">
        <v>157</v>
      </c>
      <c r="AD87" s="71" t="s">
        <v>157</v>
      </c>
      <c r="AE87" s="72" t="s">
        <v>157</v>
      </c>
      <c r="AF87" s="73" t="s">
        <v>157</v>
      </c>
      <c r="AG87" s="70" t="s">
        <v>157</v>
      </c>
      <c r="AH87" s="74" t="s">
        <v>157</v>
      </c>
      <c r="AI87" s="70" t="s">
        <v>157</v>
      </c>
      <c r="AJ87" s="71" t="s">
        <v>157</v>
      </c>
      <c r="AK87" s="72" t="s">
        <v>157</v>
      </c>
      <c r="AL87" s="73" t="s">
        <v>157</v>
      </c>
      <c r="AM87" s="70" t="s">
        <v>163</v>
      </c>
      <c r="AN87" s="70" t="s">
        <v>162</v>
      </c>
      <c r="AO87" s="70" t="s">
        <v>157</v>
      </c>
      <c r="AP87" s="70" t="s">
        <v>156</v>
      </c>
      <c r="AQ87" s="70" t="s">
        <v>159</v>
      </c>
      <c r="AR87" s="70" t="s">
        <v>155</v>
      </c>
      <c r="AS87" s="70" t="s">
        <v>156</v>
      </c>
      <c r="AT87" s="70" t="s">
        <v>157</v>
      </c>
      <c r="AU87" s="68" t="s">
        <v>159</v>
      </c>
      <c r="AV87" s="68" t="s">
        <v>159</v>
      </c>
      <c r="AW87" s="68" t="s">
        <v>159</v>
      </c>
      <c r="AX87" s="68" t="s">
        <v>159</v>
      </c>
      <c r="AY87" s="70" t="s">
        <v>163</v>
      </c>
      <c r="AZ87" s="70" t="s">
        <v>163</v>
      </c>
      <c r="BA87" s="68" t="s">
        <v>159</v>
      </c>
      <c r="BB87" s="68" t="s">
        <v>159</v>
      </c>
      <c r="BC87" s="70" t="s">
        <v>159</v>
      </c>
      <c r="BD87" s="85"/>
      <c r="BE87" s="68" t="s">
        <v>159</v>
      </c>
      <c r="BF87" s="68" t="s">
        <v>159</v>
      </c>
      <c r="BG87" s="68" t="s">
        <v>159</v>
      </c>
      <c r="BH87" s="68" t="s">
        <v>159</v>
      </c>
      <c r="BI87" s="68" t="s">
        <v>159</v>
      </c>
      <c r="BJ87" s="68" t="s">
        <v>159</v>
      </c>
      <c r="BK87" s="70" t="s">
        <v>159</v>
      </c>
      <c r="BL87" s="68" t="s">
        <v>159</v>
      </c>
      <c r="BM87" s="70" t="s">
        <v>157</v>
      </c>
      <c r="BN87" s="70" t="s">
        <v>157</v>
      </c>
      <c r="BO87" s="70" t="s">
        <v>159</v>
      </c>
      <c r="BP87" s="68"/>
      <c r="BQ87" s="70" t="s">
        <v>157</v>
      </c>
      <c r="BR87" s="68" t="s">
        <v>159</v>
      </c>
      <c r="BS87" s="70" t="s">
        <v>164</v>
      </c>
      <c r="BT87" s="70" t="s">
        <v>159</v>
      </c>
      <c r="BU87" s="70" t="s">
        <v>159</v>
      </c>
      <c r="BV87" s="70" t="s">
        <v>163</v>
      </c>
      <c r="BW87" s="70" t="s">
        <v>163</v>
      </c>
      <c r="BX87" s="70" t="s">
        <v>159</v>
      </c>
      <c r="BY87" s="70" t="s">
        <v>159</v>
      </c>
      <c r="BZ87" s="70" t="s">
        <v>157</v>
      </c>
      <c r="CA87" s="70" t="s">
        <v>159</v>
      </c>
      <c r="CB87" s="70" t="s">
        <v>164</v>
      </c>
      <c r="CC87" s="70" t="s">
        <v>163</v>
      </c>
      <c r="CD87" s="70" t="s">
        <v>157</v>
      </c>
    </row>
    <row r="88" spans="1:82" ht="15">
      <c r="A88" s="67" t="s">
        <v>121</v>
      </c>
      <c r="B88" s="68" t="s">
        <v>155</v>
      </c>
      <c r="C88" s="69" t="s">
        <v>161</v>
      </c>
      <c r="D88" s="70" t="s">
        <v>159</v>
      </c>
      <c r="E88" s="70" t="s">
        <v>157</v>
      </c>
      <c r="F88" s="70" t="s">
        <v>157</v>
      </c>
      <c r="G88" s="70" t="s">
        <v>157</v>
      </c>
      <c r="H88" s="70" t="s">
        <v>167</v>
      </c>
      <c r="I88" s="70" t="s">
        <v>162</v>
      </c>
      <c r="J88" s="70" t="s">
        <v>159</v>
      </c>
      <c r="K88" s="70" t="s">
        <v>157</v>
      </c>
      <c r="L88" s="70" t="s">
        <v>157</v>
      </c>
      <c r="M88" s="70" t="s">
        <v>162</v>
      </c>
      <c r="N88" s="68" t="s">
        <v>157</v>
      </c>
      <c r="O88" s="70" t="s">
        <v>161</v>
      </c>
      <c r="P88" s="70" t="s">
        <v>157</v>
      </c>
      <c r="Q88" s="70" t="s">
        <v>157</v>
      </c>
      <c r="R88" s="69" t="s">
        <v>161</v>
      </c>
      <c r="S88" s="70" t="s">
        <v>157</v>
      </c>
      <c r="T88" s="70" t="s">
        <v>161</v>
      </c>
      <c r="U88" s="70" t="s">
        <v>157</v>
      </c>
      <c r="V88" s="70" t="s">
        <v>157</v>
      </c>
      <c r="W88" s="70" t="s">
        <v>157</v>
      </c>
      <c r="X88" s="70" t="s">
        <v>161</v>
      </c>
      <c r="Y88" s="70" t="s">
        <v>157</v>
      </c>
      <c r="Z88" s="70" t="s">
        <v>157</v>
      </c>
      <c r="AA88" s="70" t="s">
        <v>157</v>
      </c>
      <c r="AB88" s="70" t="s">
        <v>157</v>
      </c>
      <c r="AC88" s="70" t="s">
        <v>157</v>
      </c>
      <c r="AD88" s="71" t="s">
        <v>157</v>
      </c>
      <c r="AE88" s="72" t="s">
        <v>157</v>
      </c>
      <c r="AF88" s="73" t="s">
        <v>157</v>
      </c>
      <c r="AG88" s="70" t="s">
        <v>157</v>
      </c>
      <c r="AH88" s="74" t="s">
        <v>157</v>
      </c>
      <c r="AI88" s="70" t="s">
        <v>157</v>
      </c>
      <c r="AJ88" s="71" t="s">
        <v>157</v>
      </c>
      <c r="AK88" s="72" t="s">
        <v>157</v>
      </c>
      <c r="AL88" s="73" t="s">
        <v>157</v>
      </c>
      <c r="AM88" s="70" t="s">
        <v>163</v>
      </c>
      <c r="AN88" s="70" t="s">
        <v>162</v>
      </c>
      <c r="AO88" s="70" t="s">
        <v>157</v>
      </c>
      <c r="AP88" s="70" t="s">
        <v>157</v>
      </c>
      <c r="AQ88" s="70" t="s">
        <v>157</v>
      </c>
      <c r="AR88" s="70" t="s">
        <v>157</v>
      </c>
      <c r="AS88" s="70" t="s">
        <v>157</v>
      </c>
      <c r="AT88" s="70" t="s">
        <v>167</v>
      </c>
      <c r="AU88" s="70" t="s">
        <v>157</v>
      </c>
      <c r="AV88" s="70" t="s">
        <v>157</v>
      </c>
      <c r="AW88" s="70" t="s">
        <v>157</v>
      </c>
      <c r="AX88" s="70" t="s">
        <v>157</v>
      </c>
      <c r="AY88" s="70" t="s">
        <v>162</v>
      </c>
      <c r="AZ88" s="70" t="s">
        <v>162</v>
      </c>
      <c r="BA88" s="70" t="s">
        <v>157</v>
      </c>
      <c r="BB88" s="70" t="s">
        <v>157</v>
      </c>
      <c r="BC88" s="70" t="s">
        <v>161</v>
      </c>
      <c r="BD88" s="85"/>
      <c r="BE88" s="70" t="s">
        <v>157</v>
      </c>
      <c r="BF88" s="70" t="s">
        <v>185</v>
      </c>
      <c r="BG88" s="70" t="s">
        <v>157</v>
      </c>
      <c r="BH88" s="70" t="s">
        <v>157</v>
      </c>
      <c r="BI88" s="70" t="s">
        <v>157</v>
      </c>
      <c r="BJ88" s="70" t="s">
        <v>157</v>
      </c>
      <c r="BK88" s="70" t="s">
        <v>157</v>
      </c>
      <c r="BL88" s="70" t="s">
        <v>185</v>
      </c>
      <c r="BM88" s="70" t="s">
        <v>185</v>
      </c>
      <c r="BN88" s="70" t="s">
        <v>161</v>
      </c>
      <c r="BO88" s="70" t="s">
        <v>157</v>
      </c>
      <c r="BP88" s="70" t="s">
        <v>157</v>
      </c>
      <c r="BQ88" s="70"/>
      <c r="BR88" s="70" t="s">
        <v>157</v>
      </c>
      <c r="BS88" s="70" t="s">
        <v>159</v>
      </c>
      <c r="BT88" s="70" t="s">
        <v>159</v>
      </c>
      <c r="BU88" s="70" t="s">
        <v>159</v>
      </c>
      <c r="BV88" s="70" t="s">
        <v>162</v>
      </c>
      <c r="BW88" s="70" t="s">
        <v>162</v>
      </c>
      <c r="BX88" s="70" t="s">
        <v>161</v>
      </c>
      <c r="BY88" s="70" t="s">
        <v>157</v>
      </c>
      <c r="BZ88" s="70" t="s">
        <v>157</v>
      </c>
      <c r="CA88" s="70" t="s">
        <v>157</v>
      </c>
      <c r="CB88" s="70" t="s">
        <v>164</v>
      </c>
      <c r="CC88" s="70" t="s">
        <v>162</v>
      </c>
      <c r="CD88" s="70" t="s">
        <v>161</v>
      </c>
    </row>
    <row r="89" spans="1:82" ht="15">
      <c r="A89" s="67" t="s">
        <v>122</v>
      </c>
      <c r="B89" s="68" t="s">
        <v>156</v>
      </c>
      <c r="C89" s="69" t="s">
        <v>157</v>
      </c>
      <c r="D89" s="70" t="s">
        <v>164</v>
      </c>
      <c r="E89" s="68" t="s">
        <v>157</v>
      </c>
      <c r="F89" s="70" t="s">
        <v>157</v>
      </c>
      <c r="G89" s="70" t="s">
        <v>157</v>
      </c>
      <c r="H89" s="70" t="s">
        <v>157</v>
      </c>
      <c r="I89" s="70" t="s">
        <v>157</v>
      </c>
      <c r="J89" s="70" t="s">
        <v>157</v>
      </c>
      <c r="K89" s="70" t="s">
        <v>157</v>
      </c>
      <c r="L89" s="70" t="s">
        <v>157</v>
      </c>
      <c r="M89" s="70" t="s">
        <v>157</v>
      </c>
      <c r="N89" s="70" t="s">
        <v>157</v>
      </c>
      <c r="O89" s="70" t="s">
        <v>157</v>
      </c>
      <c r="P89" s="70" t="s">
        <v>157</v>
      </c>
      <c r="Q89" s="70" t="s">
        <v>157</v>
      </c>
      <c r="R89" s="69" t="s">
        <v>157</v>
      </c>
      <c r="S89" s="70" t="s">
        <v>157</v>
      </c>
      <c r="T89" s="70" t="s">
        <v>157</v>
      </c>
      <c r="U89" s="70" t="s">
        <v>157</v>
      </c>
      <c r="V89" s="70" t="s">
        <v>157</v>
      </c>
      <c r="W89" s="70" t="s">
        <v>157</v>
      </c>
      <c r="X89" s="70" t="s">
        <v>157</v>
      </c>
      <c r="Y89" s="70" t="s">
        <v>157</v>
      </c>
      <c r="Z89" s="70" t="s">
        <v>157</v>
      </c>
      <c r="AA89" s="70" t="s">
        <v>157</v>
      </c>
      <c r="AB89" s="70" t="s">
        <v>157</v>
      </c>
      <c r="AC89" s="70" t="s">
        <v>157</v>
      </c>
      <c r="AD89" s="71" t="s">
        <v>157</v>
      </c>
      <c r="AE89" s="72" t="s">
        <v>157</v>
      </c>
      <c r="AF89" s="73" t="s">
        <v>157</v>
      </c>
      <c r="AG89" s="70" t="s">
        <v>157</v>
      </c>
      <c r="AH89" s="74" t="s">
        <v>157</v>
      </c>
      <c r="AI89" s="70" t="s">
        <v>157</v>
      </c>
      <c r="AJ89" s="71" t="s">
        <v>157</v>
      </c>
      <c r="AK89" s="72" t="s">
        <v>157</v>
      </c>
      <c r="AL89" s="73" t="s">
        <v>157</v>
      </c>
      <c r="AM89" s="70" t="s">
        <v>163</v>
      </c>
      <c r="AN89" s="70" t="s">
        <v>162</v>
      </c>
      <c r="AO89" s="70" t="s">
        <v>157</v>
      </c>
      <c r="AP89" s="70" t="s">
        <v>159</v>
      </c>
      <c r="AQ89" s="70" t="s">
        <v>159</v>
      </c>
      <c r="AR89" s="70" t="s">
        <v>159</v>
      </c>
      <c r="AS89" s="70" t="s">
        <v>157</v>
      </c>
      <c r="AT89" s="70" t="s">
        <v>157</v>
      </c>
      <c r="AU89" s="70" t="s">
        <v>159</v>
      </c>
      <c r="AV89" s="70" t="s">
        <v>159</v>
      </c>
      <c r="AW89" s="70" t="s">
        <v>159</v>
      </c>
      <c r="AX89" s="70" t="s">
        <v>159</v>
      </c>
      <c r="AY89" s="70" t="s">
        <v>163</v>
      </c>
      <c r="AZ89" s="70" t="s">
        <v>163</v>
      </c>
      <c r="BA89" s="70" t="s">
        <v>159</v>
      </c>
      <c r="BB89" s="70" t="s">
        <v>159</v>
      </c>
      <c r="BC89" s="70" t="s">
        <v>159</v>
      </c>
      <c r="BD89" s="85"/>
      <c r="BE89" s="68" t="s">
        <v>159</v>
      </c>
      <c r="BF89" s="68" t="s">
        <v>159</v>
      </c>
      <c r="BG89" s="68" t="s">
        <v>159</v>
      </c>
      <c r="BH89" s="68" t="s">
        <v>159</v>
      </c>
      <c r="BI89" s="68" t="s">
        <v>159</v>
      </c>
      <c r="BJ89" s="68" t="s">
        <v>159</v>
      </c>
      <c r="BK89" s="70" t="s">
        <v>159</v>
      </c>
      <c r="BL89" s="68" t="s">
        <v>159</v>
      </c>
      <c r="BM89" s="70" t="s">
        <v>157</v>
      </c>
      <c r="BN89" s="70" t="s">
        <v>157</v>
      </c>
      <c r="BO89" s="70" t="s">
        <v>159</v>
      </c>
      <c r="BP89" s="70" t="s">
        <v>159</v>
      </c>
      <c r="BQ89" s="70" t="s">
        <v>157</v>
      </c>
      <c r="BR89" s="68" t="s">
        <v>183</v>
      </c>
      <c r="BS89" s="70" t="s">
        <v>164</v>
      </c>
      <c r="BT89" s="70" t="s">
        <v>159</v>
      </c>
      <c r="BU89" s="70" t="s">
        <v>159</v>
      </c>
      <c r="BV89" s="70" t="s">
        <v>163</v>
      </c>
      <c r="BW89" s="70" t="s">
        <v>163</v>
      </c>
      <c r="BX89" s="70" t="s">
        <v>159</v>
      </c>
      <c r="BY89" s="70" t="s">
        <v>159</v>
      </c>
      <c r="BZ89" s="70" t="s">
        <v>157</v>
      </c>
      <c r="CA89" s="70" t="s">
        <v>159</v>
      </c>
      <c r="CB89" s="70" t="s">
        <v>164</v>
      </c>
      <c r="CC89" s="70" t="s">
        <v>163</v>
      </c>
      <c r="CD89" s="70" t="s">
        <v>157</v>
      </c>
    </row>
    <row r="90" spans="1:82" ht="15">
      <c r="A90" s="67" t="s">
        <v>123</v>
      </c>
      <c r="B90" s="68" t="s">
        <v>156</v>
      </c>
      <c r="C90" s="69" t="s">
        <v>159</v>
      </c>
      <c r="D90" s="70" t="s">
        <v>164</v>
      </c>
      <c r="E90" s="70" t="s">
        <v>164</v>
      </c>
      <c r="F90" s="70" t="s">
        <v>164</v>
      </c>
      <c r="G90" s="70" t="s">
        <v>164</v>
      </c>
      <c r="H90" s="70" t="s">
        <v>164</v>
      </c>
      <c r="I90" s="70" t="s">
        <v>164</v>
      </c>
      <c r="J90" s="70" t="s">
        <v>164</v>
      </c>
      <c r="K90" s="70" t="s">
        <v>164</v>
      </c>
      <c r="L90" s="70" t="s">
        <v>164</v>
      </c>
      <c r="M90" s="70" t="s">
        <v>164</v>
      </c>
      <c r="N90" s="70" t="s">
        <v>164</v>
      </c>
      <c r="O90" s="70" t="s">
        <v>164</v>
      </c>
      <c r="P90" s="70" t="s">
        <v>164</v>
      </c>
      <c r="Q90" s="70" t="s">
        <v>164</v>
      </c>
      <c r="R90" s="69" t="s">
        <v>164</v>
      </c>
      <c r="S90" s="70" t="s">
        <v>164</v>
      </c>
      <c r="T90" s="70" t="s">
        <v>164</v>
      </c>
      <c r="U90" s="70" t="s">
        <v>164</v>
      </c>
      <c r="V90" s="70" t="s">
        <v>164</v>
      </c>
      <c r="W90" s="70" t="s">
        <v>164</v>
      </c>
      <c r="X90" s="70" t="s">
        <v>164</v>
      </c>
      <c r="Y90" s="70" t="s">
        <v>164</v>
      </c>
      <c r="Z90" s="70" t="s">
        <v>164</v>
      </c>
      <c r="AA90" s="70" t="s">
        <v>164</v>
      </c>
      <c r="AB90" s="70" t="s">
        <v>164</v>
      </c>
      <c r="AC90" s="70" t="s">
        <v>164</v>
      </c>
      <c r="AD90" s="71" t="s">
        <v>164</v>
      </c>
      <c r="AE90" s="72" t="s">
        <v>164</v>
      </c>
      <c r="AF90" s="73" t="s">
        <v>164</v>
      </c>
      <c r="AG90" s="70" t="s">
        <v>164</v>
      </c>
      <c r="AH90" s="74" t="s">
        <v>164</v>
      </c>
      <c r="AI90" s="70" t="s">
        <v>164</v>
      </c>
      <c r="AJ90" s="71" t="s">
        <v>164</v>
      </c>
      <c r="AK90" s="72" t="s">
        <v>164</v>
      </c>
      <c r="AL90" s="73" t="s">
        <v>164</v>
      </c>
      <c r="AM90" s="70" t="s">
        <v>163</v>
      </c>
      <c r="AN90" s="70" t="s">
        <v>162</v>
      </c>
      <c r="AO90" s="70" t="s">
        <v>164</v>
      </c>
      <c r="AP90" s="70" t="s">
        <v>164</v>
      </c>
      <c r="AQ90" s="70" t="s">
        <v>164</v>
      </c>
      <c r="AR90" s="70" t="s">
        <v>164</v>
      </c>
      <c r="AS90" s="70" t="s">
        <v>164</v>
      </c>
      <c r="AT90" s="70" t="s">
        <v>164</v>
      </c>
      <c r="AU90" s="70" t="s">
        <v>164</v>
      </c>
      <c r="AV90" s="70" t="s">
        <v>164</v>
      </c>
      <c r="AW90" s="70" t="s">
        <v>164</v>
      </c>
      <c r="AX90" s="70" t="s">
        <v>164</v>
      </c>
      <c r="AY90" s="70" t="s">
        <v>163</v>
      </c>
      <c r="AZ90" s="70" t="s">
        <v>163</v>
      </c>
      <c r="BA90" s="70" t="s">
        <v>164</v>
      </c>
      <c r="BB90" s="70" t="s">
        <v>164</v>
      </c>
      <c r="BC90" s="70" t="s">
        <v>164</v>
      </c>
      <c r="BD90" s="85"/>
      <c r="BE90" s="70" t="s">
        <v>164</v>
      </c>
      <c r="BF90" s="70" t="s">
        <v>164</v>
      </c>
      <c r="BG90" s="70" t="s">
        <v>164</v>
      </c>
      <c r="BH90" s="70" t="s">
        <v>164</v>
      </c>
      <c r="BI90" s="70" t="s">
        <v>164</v>
      </c>
      <c r="BJ90" s="70" t="s">
        <v>164</v>
      </c>
      <c r="BK90" s="70" t="s">
        <v>164</v>
      </c>
      <c r="BL90" s="70" t="s">
        <v>164</v>
      </c>
      <c r="BM90" s="70" t="s">
        <v>164</v>
      </c>
      <c r="BN90" s="70" t="s">
        <v>164</v>
      </c>
      <c r="BO90" s="70" t="s">
        <v>163</v>
      </c>
      <c r="BP90" s="70" t="s">
        <v>164</v>
      </c>
      <c r="BQ90" s="70" t="s">
        <v>164</v>
      </c>
      <c r="BR90" s="70" t="s">
        <v>164</v>
      </c>
      <c r="BS90" s="68"/>
      <c r="BT90" s="70" t="s">
        <v>164</v>
      </c>
      <c r="BU90" s="70" t="s">
        <v>164</v>
      </c>
      <c r="BV90" s="70" t="s">
        <v>163</v>
      </c>
      <c r="BW90" s="70" t="s">
        <v>163</v>
      </c>
      <c r="BX90" s="70" t="s">
        <v>162</v>
      </c>
      <c r="BY90" s="70" t="s">
        <v>163</v>
      </c>
      <c r="BZ90" s="70" t="s">
        <v>164</v>
      </c>
      <c r="CA90" s="70" t="s">
        <v>164</v>
      </c>
      <c r="CB90" s="70" t="s">
        <v>165</v>
      </c>
      <c r="CC90" s="70" t="s">
        <v>163</v>
      </c>
      <c r="CD90" s="70" t="s">
        <v>163</v>
      </c>
    </row>
    <row r="91" spans="1:82" ht="15">
      <c r="A91" s="67" t="s">
        <v>124</v>
      </c>
      <c r="B91" s="68" t="s">
        <v>156</v>
      </c>
      <c r="C91" s="69" t="s">
        <v>159</v>
      </c>
      <c r="D91" s="70" t="s">
        <v>164</v>
      </c>
      <c r="E91" s="70" t="s">
        <v>164</v>
      </c>
      <c r="F91" s="70" t="s">
        <v>164</v>
      </c>
      <c r="G91" s="70" t="s">
        <v>164</v>
      </c>
      <c r="H91" s="70" t="s">
        <v>164</v>
      </c>
      <c r="I91" s="70" t="s">
        <v>164</v>
      </c>
      <c r="J91" s="70" t="s">
        <v>164</v>
      </c>
      <c r="K91" s="70" t="s">
        <v>164</v>
      </c>
      <c r="L91" s="70" t="s">
        <v>164</v>
      </c>
      <c r="M91" s="70" t="s">
        <v>164</v>
      </c>
      <c r="N91" s="70" t="s">
        <v>164</v>
      </c>
      <c r="O91" s="70" t="s">
        <v>164</v>
      </c>
      <c r="P91" s="70" t="s">
        <v>164</v>
      </c>
      <c r="Q91" s="70" t="s">
        <v>164</v>
      </c>
      <c r="R91" s="69" t="s">
        <v>164</v>
      </c>
      <c r="S91" s="70" t="s">
        <v>164</v>
      </c>
      <c r="T91" s="70" t="s">
        <v>164</v>
      </c>
      <c r="U91" s="70" t="s">
        <v>164</v>
      </c>
      <c r="V91" s="70" t="s">
        <v>164</v>
      </c>
      <c r="W91" s="70" t="s">
        <v>164</v>
      </c>
      <c r="X91" s="70" t="s">
        <v>164</v>
      </c>
      <c r="Y91" s="70" t="s">
        <v>164</v>
      </c>
      <c r="Z91" s="70" t="s">
        <v>164</v>
      </c>
      <c r="AA91" s="70" t="s">
        <v>164</v>
      </c>
      <c r="AB91" s="70" t="s">
        <v>164</v>
      </c>
      <c r="AC91" s="70" t="s">
        <v>164</v>
      </c>
      <c r="AD91" s="71" t="s">
        <v>164</v>
      </c>
      <c r="AE91" s="72" t="s">
        <v>164</v>
      </c>
      <c r="AF91" s="73" t="s">
        <v>164</v>
      </c>
      <c r="AG91" s="70" t="s">
        <v>164</v>
      </c>
      <c r="AH91" s="74" t="s">
        <v>164</v>
      </c>
      <c r="AI91" s="70" t="s">
        <v>164</v>
      </c>
      <c r="AJ91" s="71" t="s">
        <v>164</v>
      </c>
      <c r="AK91" s="72" t="s">
        <v>164</v>
      </c>
      <c r="AL91" s="73" t="s">
        <v>164</v>
      </c>
      <c r="AM91" s="70" t="s">
        <v>163</v>
      </c>
      <c r="AN91" s="70" t="s">
        <v>162</v>
      </c>
      <c r="AO91" s="70" t="s">
        <v>164</v>
      </c>
      <c r="AP91" s="70" t="s">
        <v>164</v>
      </c>
      <c r="AQ91" s="70" t="s">
        <v>164</v>
      </c>
      <c r="AR91" s="70" t="s">
        <v>164</v>
      </c>
      <c r="AS91" s="70" t="s">
        <v>164</v>
      </c>
      <c r="AT91" s="70" t="s">
        <v>164</v>
      </c>
      <c r="AU91" s="70" t="s">
        <v>164</v>
      </c>
      <c r="AV91" s="70" t="s">
        <v>164</v>
      </c>
      <c r="AW91" s="70" t="s">
        <v>164</v>
      </c>
      <c r="AX91" s="70" t="s">
        <v>164</v>
      </c>
      <c r="AY91" s="70" t="s">
        <v>163</v>
      </c>
      <c r="AZ91" s="70" t="s">
        <v>163</v>
      </c>
      <c r="BA91" s="70" t="s">
        <v>164</v>
      </c>
      <c r="BB91" s="70" t="s">
        <v>164</v>
      </c>
      <c r="BC91" s="70" t="s">
        <v>164</v>
      </c>
      <c r="BD91" s="85"/>
      <c r="BE91" s="70" t="s">
        <v>164</v>
      </c>
      <c r="BF91" s="70" t="s">
        <v>164</v>
      </c>
      <c r="BG91" s="70" t="s">
        <v>164</v>
      </c>
      <c r="BH91" s="70" t="s">
        <v>164</v>
      </c>
      <c r="BI91" s="70" t="s">
        <v>164</v>
      </c>
      <c r="BJ91" s="70" t="s">
        <v>164</v>
      </c>
      <c r="BK91" s="70" t="s">
        <v>164</v>
      </c>
      <c r="BL91" s="70" t="s">
        <v>164</v>
      </c>
      <c r="BM91" s="70" t="s">
        <v>164</v>
      </c>
      <c r="BN91" s="70" t="s">
        <v>164</v>
      </c>
      <c r="BO91" s="68" t="s">
        <v>156</v>
      </c>
      <c r="BP91" s="70" t="s">
        <v>164</v>
      </c>
      <c r="BQ91" s="70" t="s">
        <v>164</v>
      </c>
      <c r="BR91" s="70" t="s">
        <v>164</v>
      </c>
      <c r="BS91" s="70" t="s">
        <v>164</v>
      </c>
      <c r="BT91" s="68"/>
      <c r="BU91" s="70" t="s">
        <v>164</v>
      </c>
      <c r="BV91" s="70" t="s">
        <v>163</v>
      </c>
      <c r="BW91" s="70" t="s">
        <v>163</v>
      </c>
      <c r="BX91" s="70" t="s">
        <v>155</v>
      </c>
      <c r="BY91" s="68" t="s">
        <v>159</v>
      </c>
      <c r="BZ91" s="70" t="s">
        <v>164</v>
      </c>
      <c r="CA91" s="70" t="s">
        <v>164</v>
      </c>
      <c r="CB91" s="70" t="s">
        <v>165</v>
      </c>
      <c r="CC91" s="70" t="s">
        <v>164</v>
      </c>
      <c r="CD91" s="70" t="s">
        <v>164</v>
      </c>
    </row>
    <row r="92" spans="1:82" ht="15">
      <c r="A92" s="67" t="s">
        <v>125</v>
      </c>
      <c r="B92" s="68" t="s">
        <v>155</v>
      </c>
      <c r="C92" s="69" t="s">
        <v>157</v>
      </c>
      <c r="D92" s="70" t="s">
        <v>164</v>
      </c>
      <c r="E92" s="68" t="s">
        <v>157</v>
      </c>
      <c r="F92" s="70" t="s">
        <v>157</v>
      </c>
      <c r="G92" s="70" t="s">
        <v>157</v>
      </c>
      <c r="H92" s="70" t="s">
        <v>157</v>
      </c>
      <c r="I92" s="70" t="s">
        <v>157</v>
      </c>
      <c r="J92" s="70" t="s">
        <v>157</v>
      </c>
      <c r="K92" s="70" t="s">
        <v>157</v>
      </c>
      <c r="L92" s="70" t="s">
        <v>157</v>
      </c>
      <c r="M92" s="70" t="s">
        <v>157</v>
      </c>
      <c r="N92" s="70" t="s">
        <v>157</v>
      </c>
      <c r="O92" s="70" t="s">
        <v>157</v>
      </c>
      <c r="P92" s="70" t="s">
        <v>157</v>
      </c>
      <c r="Q92" s="70" t="s">
        <v>157</v>
      </c>
      <c r="R92" s="69" t="s">
        <v>157</v>
      </c>
      <c r="S92" s="70" t="s">
        <v>157</v>
      </c>
      <c r="T92" s="70" t="s">
        <v>157</v>
      </c>
      <c r="U92" s="70" t="s">
        <v>157</v>
      </c>
      <c r="V92" s="70" t="s">
        <v>157</v>
      </c>
      <c r="W92" s="70" t="s">
        <v>157</v>
      </c>
      <c r="X92" s="70" t="s">
        <v>157</v>
      </c>
      <c r="Y92" s="70" t="s">
        <v>157</v>
      </c>
      <c r="Z92" s="70" t="s">
        <v>157</v>
      </c>
      <c r="AA92" s="70" t="s">
        <v>157</v>
      </c>
      <c r="AB92" s="70" t="s">
        <v>157</v>
      </c>
      <c r="AC92" s="70" t="s">
        <v>157</v>
      </c>
      <c r="AD92" s="71" t="s">
        <v>157</v>
      </c>
      <c r="AE92" s="72" t="s">
        <v>157</v>
      </c>
      <c r="AF92" s="73" t="s">
        <v>157</v>
      </c>
      <c r="AG92" s="70" t="s">
        <v>157</v>
      </c>
      <c r="AH92" s="74" t="s">
        <v>157</v>
      </c>
      <c r="AI92" s="70" t="s">
        <v>157</v>
      </c>
      <c r="AJ92" s="71" t="s">
        <v>157</v>
      </c>
      <c r="AK92" s="72" t="s">
        <v>157</v>
      </c>
      <c r="AL92" s="73" t="s">
        <v>157</v>
      </c>
      <c r="AM92" s="70" t="s">
        <v>163</v>
      </c>
      <c r="AN92" s="70" t="s">
        <v>162</v>
      </c>
      <c r="AO92" s="70" t="s">
        <v>157</v>
      </c>
      <c r="AP92" s="70" t="s">
        <v>159</v>
      </c>
      <c r="AQ92" s="70" t="s">
        <v>159</v>
      </c>
      <c r="AR92" s="70" t="s">
        <v>159</v>
      </c>
      <c r="AS92" s="70" t="s">
        <v>159</v>
      </c>
      <c r="AT92" s="70" t="s">
        <v>157</v>
      </c>
      <c r="AU92" s="70" t="s">
        <v>159</v>
      </c>
      <c r="AV92" s="70" t="s">
        <v>159</v>
      </c>
      <c r="AW92" s="70" t="s">
        <v>159</v>
      </c>
      <c r="AX92" s="70" t="s">
        <v>159</v>
      </c>
      <c r="AY92" s="70" t="s">
        <v>163</v>
      </c>
      <c r="AZ92" s="70" t="s">
        <v>163</v>
      </c>
      <c r="BA92" s="70" t="s">
        <v>159</v>
      </c>
      <c r="BB92" s="70" t="s">
        <v>159</v>
      </c>
      <c r="BC92" s="70" t="s">
        <v>159</v>
      </c>
      <c r="BD92" s="85"/>
      <c r="BE92" s="68" t="s">
        <v>159</v>
      </c>
      <c r="BF92" s="68" t="s">
        <v>159</v>
      </c>
      <c r="BG92" s="68" t="s">
        <v>159</v>
      </c>
      <c r="BH92" s="68" t="s">
        <v>159</v>
      </c>
      <c r="BI92" s="68" t="s">
        <v>159</v>
      </c>
      <c r="BJ92" s="68" t="s">
        <v>159</v>
      </c>
      <c r="BK92" s="70" t="s">
        <v>159</v>
      </c>
      <c r="BL92" s="68" t="s">
        <v>159</v>
      </c>
      <c r="BM92" s="70" t="s">
        <v>157</v>
      </c>
      <c r="BN92" s="70" t="s">
        <v>157</v>
      </c>
      <c r="BO92" s="68" t="s">
        <v>159</v>
      </c>
      <c r="BP92" s="70" t="s">
        <v>159</v>
      </c>
      <c r="BQ92" s="70" t="s">
        <v>157</v>
      </c>
      <c r="BR92" s="70" t="s">
        <v>159</v>
      </c>
      <c r="BS92" s="70" t="s">
        <v>164</v>
      </c>
      <c r="BT92" s="68" t="s">
        <v>159</v>
      </c>
      <c r="BU92" s="68"/>
      <c r="BV92" s="70" t="s">
        <v>163</v>
      </c>
      <c r="BW92" s="70" t="s">
        <v>163</v>
      </c>
      <c r="BX92" s="70" t="s">
        <v>159</v>
      </c>
      <c r="BY92" s="68" t="s">
        <v>159</v>
      </c>
      <c r="BZ92" s="70" t="s">
        <v>157</v>
      </c>
      <c r="CA92" s="70" t="s">
        <v>159</v>
      </c>
      <c r="CB92" s="70" t="s">
        <v>165</v>
      </c>
      <c r="CC92" s="70" t="s">
        <v>163</v>
      </c>
      <c r="CD92" s="70" t="s">
        <v>157</v>
      </c>
    </row>
    <row r="93" spans="1:82" ht="15">
      <c r="A93" s="67" t="s">
        <v>127</v>
      </c>
      <c r="B93" s="68" t="s">
        <v>156</v>
      </c>
      <c r="C93" s="69" t="s">
        <v>159</v>
      </c>
      <c r="D93" s="70" t="s">
        <v>194</v>
      </c>
      <c r="E93" s="70" t="s">
        <v>159</v>
      </c>
      <c r="F93" s="70" t="s">
        <v>159</v>
      </c>
      <c r="G93" s="70" t="s">
        <v>159</v>
      </c>
      <c r="H93" s="70" t="s">
        <v>159</v>
      </c>
      <c r="I93" s="70" t="s">
        <v>159</v>
      </c>
      <c r="J93" s="70" t="s">
        <v>159</v>
      </c>
      <c r="K93" s="70" t="s">
        <v>159</v>
      </c>
      <c r="L93" s="70" t="s">
        <v>164</v>
      </c>
      <c r="M93" s="70" t="s">
        <v>159</v>
      </c>
      <c r="N93" s="70" t="s">
        <v>159</v>
      </c>
      <c r="O93" s="70" t="s">
        <v>159</v>
      </c>
      <c r="P93" s="70" t="s">
        <v>159</v>
      </c>
      <c r="Q93" s="70" t="s">
        <v>159</v>
      </c>
      <c r="R93" s="69" t="s">
        <v>159</v>
      </c>
      <c r="S93" s="70" t="s">
        <v>159</v>
      </c>
      <c r="T93" s="70" t="s">
        <v>159</v>
      </c>
      <c r="U93" s="70" t="s">
        <v>159</v>
      </c>
      <c r="V93" s="70" t="s">
        <v>159</v>
      </c>
      <c r="W93" s="70" t="s">
        <v>163</v>
      </c>
      <c r="X93" s="70" t="s">
        <v>159</v>
      </c>
      <c r="Y93" s="70" t="s">
        <v>159</v>
      </c>
      <c r="Z93" s="70" t="s">
        <v>159</v>
      </c>
      <c r="AA93" s="70" t="s">
        <v>159</v>
      </c>
      <c r="AB93" s="70" t="s">
        <v>159</v>
      </c>
      <c r="AC93" s="70" t="s">
        <v>159</v>
      </c>
      <c r="AD93" s="71" t="s">
        <v>159</v>
      </c>
      <c r="AE93" s="72" t="s">
        <v>164</v>
      </c>
      <c r="AF93" s="83" t="s">
        <v>164</v>
      </c>
      <c r="AG93" s="70" t="s">
        <v>159</v>
      </c>
      <c r="AH93" s="74" t="s">
        <v>159</v>
      </c>
      <c r="AI93" s="68" t="s">
        <v>164</v>
      </c>
      <c r="AJ93" s="75" t="s">
        <v>163</v>
      </c>
      <c r="AK93" s="72" t="s">
        <v>164</v>
      </c>
      <c r="AL93" s="73" t="s">
        <v>164</v>
      </c>
      <c r="AM93" s="70" t="s">
        <v>174</v>
      </c>
      <c r="AN93" s="68" t="s">
        <v>174</v>
      </c>
      <c r="AO93" s="70" t="s">
        <v>159</v>
      </c>
      <c r="AP93" s="70" t="s">
        <v>164</v>
      </c>
      <c r="AQ93" s="70" t="s">
        <v>164</v>
      </c>
      <c r="AR93" s="70" t="s">
        <v>156</v>
      </c>
      <c r="AS93" s="70" t="s">
        <v>159</v>
      </c>
      <c r="AT93" s="70" t="s">
        <v>159</v>
      </c>
      <c r="AU93" s="70" t="s">
        <v>164</v>
      </c>
      <c r="AV93" s="70" t="s">
        <v>164</v>
      </c>
      <c r="AW93" s="70" t="s">
        <v>164</v>
      </c>
      <c r="AX93" s="70" t="s">
        <v>164</v>
      </c>
      <c r="AY93" s="70" t="s">
        <v>157</v>
      </c>
      <c r="AZ93" s="68" t="s">
        <v>174</v>
      </c>
      <c r="BA93" s="70" t="s">
        <v>164</v>
      </c>
      <c r="BB93" s="70" t="s">
        <v>164</v>
      </c>
      <c r="BC93" s="70" t="s">
        <v>164</v>
      </c>
      <c r="BD93" s="85"/>
      <c r="BE93" s="70" t="s">
        <v>164</v>
      </c>
      <c r="BF93" s="70" t="s">
        <v>164</v>
      </c>
      <c r="BG93" s="70" t="s">
        <v>164</v>
      </c>
      <c r="BH93" s="70" t="s">
        <v>164</v>
      </c>
      <c r="BI93" s="70" t="s">
        <v>164</v>
      </c>
      <c r="BJ93" s="70" t="s">
        <v>164</v>
      </c>
      <c r="BK93" s="70" t="s">
        <v>164</v>
      </c>
      <c r="BL93" s="70" t="s">
        <v>164</v>
      </c>
      <c r="BM93" s="70" t="s">
        <v>159</v>
      </c>
      <c r="BN93" s="70" t="s">
        <v>159</v>
      </c>
      <c r="BO93" s="70" t="s">
        <v>164</v>
      </c>
      <c r="BP93" s="70" t="s">
        <v>164</v>
      </c>
      <c r="BQ93" s="70" t="s">
        <v>164</v>
      </c>
      <c r="BR93" s="70" t="s">
        <v>163</v>
      </c>
      <c r="BS93" s="70" t="s">
        <v>194</v>
      </c>
      <c r="BT93" s="70" t="s">
        <v>164</v>
      </c>
      <c r="BU93" s="70" t="s">
        <v>164</v>
      </c>
      <c r="BV93" s="68"/>
      <c r="BW93" s="68" t="s">
        <v>165</v>
      </c>
      <c r="BX93" s="70" t="s">
        <v>159</v>
      </c>
      <c r="BY93" s="70" t="s">
        <v>164</v>
      </c>
      <c r="BZ93" s="70" t="s">
        <v>163</v>
      </c>
      <c r="CA93" s="68" t="s">
        <v>164</v>
      </c>
      <c r="CB93" s="70" t="s">
        <v>179</v>
      </c>
      <c r="CC93" s="70" t="s">
        <v>163</v>
      </c>
      <c r="CD93" s="70" t="s">
        <v>159</v>
      </c>
    </row>
    <row r="94" spans="1:82" ht="15">
      <c r="A94" s="67" t="s">
        <v>128</v>
      </c>
      <c r="B94" s="68" t="s">
        <v>159</v>
      </c>
      <c r="C94" s="69" t="s">
        <v>163</v>
      </c>
      <c r="D94" s="70" t="s">
        <v>171</v>
      </c>
      <c r="E94" s="70" t="s">
        <v>163</v>
      </c>
      <c r="F94" s="68" t="s">
        <v>163</v>
      </c>
      <c r="G94" s="68" t="s">
        <v>163</v>
      </c>
      <c r="H94" s="68" t="s">
        <v>163</v>
      </c>
      <c r="I94" s="68" t="s">
        <v>163</v>
      </c>
      <c r="J94" s="68" t="s">
        <v>163</v>
      </c>
      <c r="K94" s="68" t="s">
        <v>163</v>
      </c>
      <c r="L94" s="68" t="s">
        <v>163</v>
      </c>
      <c r="M94" s="68" t="s">
        <v>163</v>
      </c>
      <c r="N94" s="68" t="s">
        <v>163</v>
      </c>
      <c r="O94" s="68" t="s">
        <v>163</v>
      </c>
      <c r="P94" s="68" t="s">
        <v>163</v>
      </c>
      <c r="Q94" s="68" t="s">
        <v>163</v>
      </c>
      <c r="R94" s="87" t="s">
        <v>163</v>
      </c>
      <c r="S94" s="68" t="s">
        <v>163</v>
      </c>
      <c r="T94" s="68" t="s">
        <v>163</v>
      </c>
      <c r="U94" s="68" t="s">
        <v>163</v>
      </c>
      <c r="V94" s="68" t="s">
        <v>163</v>
      </c>
      <c r="W94" s="68" t="s">
        <v>163</v>
      </c>
      <c r="X94" s="68" t="s">
        <v>163</v>
      </c>
      <c r="Y94" s="68" t="s">
        <v>163</v>
      </c>
      <c r="Z94" s="68" t="s">
        <v>163</v>
      </c>
      <c r="AA94" s="68" t="s">
        <v>163</v>
      </c>
      <c r="AB94" s="68" t="s">
        <v>163</v>
      </c>
      <c r="AC94" s="68" t="s">
        <v>163</v>
      </c>
      <c r="AD94" s="75" t="s">
        <v>163</v>
      </c>
      <c r="AE94" s="89" t="s">
        <v>163</v>
      </c>
      <c r="AF94" s="83" t="s">
        <v>163</v>
      </c>
      <c r="AG94" s="68" t="s">
        <v>163</v>
      </c>
      <c r="AH94" s="88" t="s">
        <v>163</v>
      </c>
      <c r="AI94" s="68" t="s">
        <v>163</v>
      </c>
      <c r="AJ94" s="75" t="s">
        <v>163</v>
      </c>
      <c r="AK94" s="89" t="s">
        <v>163</v>
      </c>
      <c r="AL94" s="83" t="s">
        <v>163</v>
      </c>
      <c r="AM94" s="70" t="s">
        <v>174</v>
      </c>
      <c r="AN94" s="68" t="s">
        <v>174</v>
      </c>
      <c r="AO94" s="68" t="s">
        <v>163</v>
      </c>
      <c r="AP94" s="70" t="s">
        <v>165</v>
      </c>
      <c r="AQ94" s="70" t="s">
        <v>165</v>
      </c>
      <c r="AR94" s="70" t="s">
        <v>165</v>
      </c>
      <c r="AS94" s="70" t="s">
        <v>165</v>
      </c>
      <c r="AT94" s="68" t="s">
        <v>163</v>
      </c>
      <c r="AU94" s="70" t="s">
        <v>165</v>
      </c>
      <c r="AV94" s="70" t="s">
        <v>165</v>
      </c>
      <c r="AW94" s="70" t="s">
        <v>165</v>
      </c>
      <c r="AX94" s="70" t="s">
        <v>165</v>
      </c>
      <c r="AY94" s="70" t="s">
        <v>173</v>
      </c>
      <c r="AZ94" s="70" t="s">
        <v>173</v>
      </c>
      <c r="BA94" s="70" t="s">
        <v>165</v>
      </c>
      <c r="BB94" s="70" t="s">
        <v>165</v>
      </c>
      <c r="BC94" s="70" t="s">
        <v>163</v>
      </c>
      <c r="BD94" s="85"/>
      <c r="BE94" s="70" t="s">
        <v>165</v>
      </c>
      <c r="BF94" s="70" t="s">
        <v>165</v>
      </c>
      <c r="BG94" s="70" t="s">
        <v>165</v>
      </c>
      <c r="BH94" s="70" t="s">
        <v>165</v>
      </c>
      <c r="BI94" s="70" t="s">
        <v>165</v>
      </c>
      <c r="BJ94" s="70" t="s">
        <v>165</v>
      </c>
      <c r="BK94" s="70" t="s">
        <v>165</v>
      </c>
      <c r="BL94" s="70" t="s">
        <v>165</v>
      </c>
      <c r="BM94" s="70" t="s">
        <v>163</v>
      </c>
      <c r="BN94" s="70" t="s">
        <v>163</v>
      </c>
      <c r="BO94" s="70" t="s">
        <v>165</v>
      </c>
      <c r="BP94" s="70" t="s">
        <v>165</v>
      </c>
      <c r="BQ94" s="70" t="s">
        <v>165</v>
      </c>
      <c r="BR94" s="70" t="s">
        <v>165</v>
      </c>
      <c r="BS94" s="70" t="s">
        <v>171</v>
      </c>
      <c r="BT94" s="70" t="s">
        <v>165</v>
      </c>
      <c r="BU94" s="70" t="s">
        <v>165</v>
      </c>
      <c r="BV94" s="70" t="s">
        <v>173</v>
      </c>
      <c r="BW94" s="70"/>
      <c r="BX94" s="70" t="s">
        <v>163</v>
      </c>
      <c r="BY94" s="70" t="s">
        <v>165</v>
      </c>
      <c r="BZ94" s="68" t="s">
        <v>163</v>
      </c>
      <c r="CA94" s="70" t="s">
        <v>165</v>
      </c>
      <c r="CB94" s="70" t="s">
        <v>171</v>
      </c>
      <c r="CC94" s="70" t="s">
        <v>173</v>
      </c>
      <c r="CD94" s="70" t="s">
        <v>165</v>
      </c>
    </row>
    <row r="95" spans="1:82" ht="15">
      <c r="A95" s="67" t="s">
        <v>129</v>
      </c>
      <c r="B95" s="68" t="s">
        <v>155</v>
      </c>
      <c r="C95" s="69" t="s">
        <v>161</v>
      </c>
      <c r="D95" s="70" t="s">
        <v>159</v>
      </c>
      <c r="E95" s="70" t="s">
        <v>157</v>
      </c>
      <c r="F95" s="70" t="s">
        <v>157</v>
      </c>
      <c r="G95" s="70" t="s">
        <v>157</v>
      </c>
      <c r="H95" s="70" t="s">
        <v>161</v>
      </c>
      <c r="I95" s="70" t="s">
        <v>162</v>
      </c>
      <c r="J95" s="70" t="s">
        <v>159</v>
      </c>
      <c r="K95" s="70" t="s">
        <v>157</v>
      </c>
      <c r="L95" s="70" t="s">
        <v>157</v>
      </c>
      <c r="M95" s="70" t="s">
        <v>162</v>
      </c>
      <c r="N95" s="68" t="s">
        <v>159</v>
      </c>
      <c r="O95" s="70" t="s">
        <v>161</v>
      </c>
      <c r="P95" s="70" t="s">
        <v>157</v>
      </c>
      <c r="Q95" s="70" t="s">
        <v>157</v>
      </c>
      <c r="R95" s="69" t="s">
        <v>161</v>
      </c>
      <c r="S95" s="70" t="s">
        <v>157</v>
      </c>
      <c r="T95" s="70" t="s">
        <v>161</v>
      </c>
      <c r="U95" s="70" t="s">
        <v>157</v>
      </c>
      <c r="V95" s="70" t="s">
        <v>157</v>
      </c>
      <c r="W95" s="70" t="s">
        <v>159</v>
      </c>
      <c r="X95" s="70" t="s">
        <v>198</v>
      </c>
      <c r="Y95" s="70" t="s">
        <v>157</v>
      </c>
      <c r="Z95" s="70" t="s">
        <v>161</v>
      </c>
      <c r="AA95" s="70" t="s">
        <v>157</v>
      </c>
      <c r="AB95" s="70" t="s">
        <v>157</v>
      </c>
      <c r="AC95" s="70" t="s">
        <v>157</v>
      </c>
      <c r="AD95" s="71" t="s">
        <v>157</v>
      </c>
      <c r="AE95" s="72" t="s">
        <v>157</v>
      </c>
      <c r="AF95" s="73" t="s">
        <v>157</v>
      </c>
      <c r="AG95" s="70" t="s">
        <v>157</v>
      </c>
      <c r="AH95" s="74" t="s">
        <v>157</v>
      </c>
      <c r="AI95" s="70" t="s">
        <v>159</v>
      </c>
      <c r="AJ95" s="75" t="s">
        <v>159</v>
      </c>
      <c r="AK95" s="72" t="s">
        <v>157</v>
      </c>
      <c r="AL95" s="73" t="s">
        <v>157</v>
      </c>
      <c r="AM95" s="70" t="s">
        <v>163</v>
      </c>
      <c r="AN95" s="70" t="s">
        <v>162</v>
      </c>
      <c r="AO95" s="70" t="s">
        <v>155</v>
      </c>
      <c r="AP95" s="70" t="s">
        <v>157</v>
      </c>
      <c r="AQ95" s="70" t="s">
        <v>157</v>
      </c>
      <c r="AR95" s="70" t="s">
        <v>157</v>
      </c>
      <c r="AS95" s="70" t="s">
        <v>157</v>
      </c>
      <c r="AT95" s="70" t="s">
        <v>157</v>
      </c>
      <c r="AU95" s="70" t="s">
        <v>157</v>
      </c>
      <c r="AV95" s="70" t="s">
        <v>157</v>
      </c>
      <c r="AW95" s="70" t="s">
        <v>157</v>
      </c>
      <c r="AX95" s="70" t="s">
        <v>157</v>
      </c>
      <c r="AY95" s="70" t="s">
        <v>162</v>
      </c>
      <c r="AZ95" s="70" t="s">
        <v>162</v>
      </c>
      <c r="BA95" s="70" t="s">
        <v>157</v>
      </c>
      <c r="BB95" s="70" t="s">
        <v>157</v>
      </c>
      <c r="BC95" s="70" t="s">
        <v>161</v>
      </c>
      <c r="BD95" s="85"/>
      <c r="BE95" s="70" t="s">
        <v>157</v>
      </c>
      <c r="BF95" s="70" t="s">
        <v>157</v>
      </c>
      <c r="BG95" s="70" t="s">
        <v>161</v>
      </c>
      <c r="BH95" s="70" t="s">
        <v>157</v>
      </c>
      <c r="BI95" s="70" t="s">
        <v>157</v>
      </c>
      <c r="BJ95" s="70" t="s">
        <v>157</v>
      </c>
      <c r="BK95" s="70" t="s">
        <v>157</v>
      </c>
      <c r="BL95" s="70" t="s">
        <v>157</v>
      </c>
      <c r="BM95" s="70" t="s">
        <v>161</v>
      </c>
      <c r="BN95" s="70" t="s">
        <v>161</v>
      </c>
      <c r="BO95" s="70" t="s">
        <v>157</v>
      </c>
      <c r="BP95" s="70" t="s">
        <v>157</v>
      </c>
      <c r="BQ95" s="70" t="s">
        <v>161</v>
      </c>
      <c r="BR95" s="70" t="s">
        <v>157</v>
      </c>
      <c r="BS95" s="70" t="s">
        <v>159</v>
      </c>
      <c r="BT95" s="70" t="s">
        <v>157</v>
      </c>
      <c r="BU95" s="70" t="s">
        <v>157</v>
      </c>
      <c r="BV95" s="70" t="s">
        <v>162</v>
      </c>
      <c r="BW95" s="70" t="s">
        <v>162</v>
      </c>
      <c r="BX95" s="70" t="s">
        <v>183</v>
      </c>
      <c r="BY95" s="70" t="s">
        <v>157</v>
      </c>
      <c r="BZ95" s="70" t="s">
        <v>159</v>
      </c>
      <c r="CA95" s="70" t="s">
        <v>157</v>
      </c>
      <c r="CB95" s="70" t="s">
        <v>164</v>
      </c>
      <c r="CC95" s="70" t="s">
        <v>162</v>
      </c>
      <c r="CD95" s="70" t="s">
        <v>161</v>
      </c>
    </row>
    <row r="96" spans="1:82" ht="15">
      <c r="A96" s="67" t="s">
        <v>130</v>
      </c>
      <c r="B96" s="68" t="s">
        <v>156</v>
      </c>
      <c r="C96" s="69" t="s">
        <v>157</v>
      </c>
      <c r="D96" s="70" t="s">
        <v>164</v>
      </c>
      <c r="E96" s="70" t="s">
        <v>157</v>
      </c>
      <c r="F96" s="70" t="s">
        <v>157</v>
      </c>
      <c r="G96" s="70" t="s">
        <v>157</v>
      </c>
      <c r="H96" s="70" t="s">
        <v>157</v>
      </c>
      <c r="I96" s="70" t="s">
        <v>157</v>
      </c>
      <c r="J96" s="70" t="s">
        <v>157</v>
      </c>
      <c r="K96" s="70" t="s">
        <v>157</v>
      </c>
      <c r="L96" s="70" t="s">
        <v>157</v>
      </c>
      <c r="M96" s="70" t="s">
        <v>157</v>
      </c>
      <c r="N96" s="70" t="s">
        <v>157</v>
      </c>
      <c r="O96" s="70" t="s">
        <v>157</v>
      </c>
      <c r="P96" s="70" t="s">
        <v>157</v>
      </c>
      <c r="Q96" s="70" t="s">
        <v>157</v>
      </c>
      <c r="R96" s="69" t="s">
        <v>157</v>
      </c>
      <c r="S96" s="70" t="s">
        <v>157</v>
      </c>
      <c r="T96" s="70" t="s">
        <v>157</v>
      </c>
      <c r="U96" s="70" t="s">
        <v>157</v>
      </c>
      <c r="V96" s="70" t="s">
        <v>157</v>
      </c>
      <c r="W96" s="70" t="s">
        <v>157</v>
      </c>
      <c r="X96" s="70" t="s">
        <v>157</v>
      </c>
      <c r="Y96" s="70" t="s">
        <v>157</v>
      </c>
      <c r="Z96" s="70" t="s">
        <v>157</v>
      </c>
      <c r="AA96" s="70" t="s">
        <v>157</v>
      </c>
      <c r="AB96" s="70" t="s">
        <v>157</v>
      </c>
      <c r="AC96" s="70" t="s">
        <v>157</v>
      </c>
      <c r="AD96" s="71" t="s">
        <v>157</v>
      </c>
      <c r="AE96" s="72" t="s">
        <v>157</v>
      </c>
      <c r="AF96" s="73" t="s">
        <v>157</v>
      </c>
      <c r="AG96" s="70" t="s">
        <v>157</v>
      </c>
      <c r="AH96" s="74" t="s">
        <v>157</v>
      </c>
      <c r="AI96" s="70" t="s">
        <v>157</v>
      </c>
      <c r="AJ96" s="71" t="s">
        <v>157</v>
      </c>
      <c r="AK96" s="72" t="s">
        <v>157</v>
      </c>
      <c r="AL96" s="73" t="s">
        <v>157</v>
      </c>
      <c r="AM96" s="70" t="s">
        <v>163</v>
      </c>
      <c r="AN96" s="70" t="s">
        <v>162</v>
      </c>
      <c r="AO96" s="70" t="s">
        <v>157</v>
      </c>
      <c r="AP96" s="70" t="s">
        <v>159</v>
      </c>
      <c r="AQ96" s="70" t="s">
        <v>159</v>
      </c>
      <c r="AR96" s="70" t="s">
        <v>159</v>
      </c>
      <c r="AS96" s="70" t="s">
        <v>159</v>
      </c>
      <c r="AT96" s="70" t="s">
        <v>157</v>
      </c>
      <c r="AU96" s="68" t="s">
        <v>159</v>
      </c>
      <c r="AV96" s="68" t="s">
        <v>159</v>
      </c>
      <c r="AW96" s="70" t="s">
        <v>156</v>
      </c>
      <c r="AX96" s="68" t="s">
        <v>159</v>
      </c>
      <c r="AY96" s="70" t="s">
        <v>163</v>
      </c>
      <c r="AZ96" s="70" t="s">
        <v>163</v>
      </c>
      <c r="BA96" s="68" t="s">
        <v>159</v>
      </c>
      <c r="BB96" s="68" t="s">
        <v>159</v>
      </c>
      <c r="BC96" s="70" t="s">
        <v>159</v>
      </c>
      <c r="BD96" s="85"/>
      <c r="BE96" s="70" t="s">
        <v>159</v>
      </c>
      <c r="BF96" s="70" t="s">
        <v>159</v>
      </c>
      <c r="BG96" s="70" t="s">
        <v>159</v>
      </c>
      <c r="BH96" s="70" t="s">
        <v>159</v>
      </c>
      <c r="BI96" s="70" t="s">
        <v>159</v>
      </c>
      <c r="BJ96" s="70" t="s">
        <v>159</v>
      </c>
      <c r="BK96" s="70" t="s">
        <v>159</v>
      </c>
      <c r="BL96" s="70" t="s">
        <v>159</v>
      </c>
      <c r="BM96" s="70" t="s">
        <v>157</v>
      </c>
      <c r="BN96" s="70" t="s">
        <v>157</v>
      </c>
      <c r="BO96" s="68" t="s">
        <v>159</v>
      </c>
      <c r="BP96" s="70" t="s">
        <v>159</v>
      </c>
      <c r="BQ96" s="70" t="s">
        <v>157</v>
      </c>
      <c r="BR96" s="70" t="s">
        <v>157</v>
      </c>
      <c r="BS96" s="70" t="s">
        <v>164</v>
      </c>
      <c r="BT96" s="68" t="s">
        <v>159</v>
      </c>
      <c r="BU96" s="68" t="s">
        <v>156</v>
      </c>
      <c r="BV96" s="70" t="s">
        <v>163</v>
      </c>
      <c r="BW96" s="70" t="s">
        <v>163</v>
      </c>
      <c r="BX96" s="70" t="s">
        <v>159</v>
      </c>
      <c r="BY96" s="68"/>
      <c r="BZ96" s="70" t="s">
        <v>157</v>
      </c>
      <c r="CA96" s="70" t="s">
        <v>159</v>
      </c>
      <c r="CB96" s="70" t="s">
        <v>164</v>
      </c>
      <c r="CC96" s="70" t="s">
        <v>163</v>
      </c>
      <c r="CD96" s="70" t="s">
        <v>157</v>
      </c>
    </row>
    <row r="97" spans="1:82" ht="15">
      <c r="A97" s="67" t="s">
        <v>131</v>
      </c>
      <c r="B97" s="68" t="s">
        <v>155</v>
      </c>
      <c r="C97" s="69" t="s">
        <v>155</v>
      </c>
      <c r="D97" s="70" t="s">
        <v>159</v>
      </c>
      <c r="E97" s="70" t="s">
        <v>157</v>
      </c>
      <c r="F97" s="70" t="s">
        <v>157</v>
      </c>
      <c r="G97" s="70" t="s">
        <v>157</v>
      </c>
      <c r="H97" s="70" t="s">
        <v>161</v>
      </c>
      <c r="I97" s="70" t="s">
        <v>162</v>
      </c>
      <c r="J97" s="70" t="s">
        <v>159</v>
      </c>
      <c r="K97" s="70" t="s">
        <v>157</v>
      </c>
      <c r="L97" s="70" t="s">
        <v>157</v>
      </c>
      <c r="M97" s="70" t="s">
        <v>162</v>
      </c>
      <c r="N97" s="68" t="s">
        <v>157</v>
      </c>
      <c r="O97" s="70" t="s">
        <v>161</v>
      </c>
      <c r="P97" s="70" t="s">
        <v>157</v>
      </c>
      <c r="Q97" s="70" t="s">
        <v>199</v>
      </c>
      <c r="R97" s="69" t="s">
        <v>161</v>
      </c>
      <c r="S97" s="70" t="s">
        <v>157</v>
      </c>
      <c r="T97" s="70" t="s">
        <v>167</v>
      </c>
      <c r="U97" s="70" t="s">
        <v>157</v>
      </c>
      <c r="V97" s="70" t="s">
        <v>157</v>
      </c>
      <c r="W97" s="70" t="s">
        <v>159</v>
      </c>
      <c r="X97" s="70" t="s">
        <v>161</v>
      </c>
      <c r="Y97" s="70" t="s">
        <v>157</v>
      </c>
      <c r="Z97" s="70" t="s">
        <v>161</v>
      </c>
      <c r="AA97" s="70" t="s">
        <v>157</v>
      </c>
      <c r="AB97" s="70" t="s">
        <v>157</v>
      </c>
      <c r="AC97" s="70" t="s">
        <v>155</v>
      </c>
      <c r="AD97" s="71" t="s">
        <v>157</v>
      </c>
      <c r="AE97" s="72" t="s">
        <v>157</v>
      </c>
      <c r="AF97" s="73" t="s">
        <v>159</v>
      </c>
      <c r="AG97" s="70" t="s">
        <v>157</v>
      </c>
      <c r="AH97" s="74" t="s">
        <v>157</v>
      </c>
      <c r="AI97" s="70" t="s">
        <v>159</v>
      </c>
      <c r="AJ97" s="75" t="s">
        <v>159</v>
      </c>
      <c r="AK97" s="72" t="s">
        <v>157</v>
      </c>
      <c r="AL97" s="73" t="s">
        <v>157</v>
      </c>
      <c r="AM97" s="70" t="s">
        <v>163</v>
      </c>
      <c r="AN97" s="70" t="s">
        <v>162</v>
      </c>
      <c r="AO97" s="70" t="s">
        <v>161</v>
      </c>
      <c r="AP97" s="70" t="s">
        <v>157</v>
      </c>
      <c r="AQ97" s="70" t="s">
        <v>157</v>
      </c>
      <c r="AR97" s="70" t="s">
        <v>157</v>
      </c>
      <c r="AS97" s="70" t="s">
        <v>157</v>
      </c>
      <c r="AT97" s="70" t="s">
        <v>161</v>
      </c>
      <c r="AU97" s="70" t="s">
        <v>157</v>
      </c>
      <c r="AV97" s="70" t="s">
        <v>157</v>
      </c>
      <c r="AW97" s="70" t="s">
        <v>157</v>
      </c>
      <c r="AX97" s="70" t="s">
        <v>157</v>
      </c>
      <c r="AY97" s="70" t="s">
        <v>162</v>
      </c>
      <c r="AZ97" s="70" t="s">
        <v>162</v>
      </c>
      <c r="BA97" s="70" t="s">
        <v>157</v>
      </c>
      <c r="BB97" s="70" t="s">
        <v>157</v>
      </c>
      <c r="BC97" s="70" t="s">
        <v>161</v>
      </c>
      <c r="BD97" s="85"/>
      <c r="BE97" s="70" t="s">
        <v>157</v>
      </c>
      <c r="BF97" s="70" t="s">
        <v>157</v>
      </c>
      <c r="BG97" s="70" t="s">
        <v>161</v>
      </c>
      <c r="BH97" s="70" t="s">
        <v>157</v>
      </c>
      <c r="BI97" s="70" t="s">
        <v>157</v>
      </c>
      <c r="BJ97" s="70" t="s">
        <v>157</v>
      </c>
      <c r="BK97" s="70" t="s">
        <v>157</v>
      </c>
      <c r="BL97" s="70" t="s">
        <v>157</v>
      </c>
      <c r="BM97" s="70" t="s">
        <v>161</v>
      </c>
      <c r="BN97" s="70" t="s">
        <v>161</v>
      </c>
      <c r="BO97" s="70" t="s">
        <v>157</v>
      </c>
      <c r="BP97" s="70" t="s">
        <v>157</v>
      </c>
      <c r="BQ97" s="70" t="s">
        <v>161</v>
      </c>
      <c r="BR97" s="70" t="s">
        <v>157</v>
      </c>
      <c r="BS97" s="70" t="s">
        <v>159</v>
      </c>
      <c r="BT97" s="70" t="s">
        <v>157</v>
      </c>
      <c r="BU97" s="70" t="s">
        <v>157</v>
      </c>
      <c r="BV97" s="70" t="s">
        <v>162</v>
      </c>
      <c r="BW97" s="70" t="s">
        <v>162</v>
      </c>
      <c r="BX97" s="70" t="s">
        <v>161</v>
      </c>
      <c r="BY97" s="70" t="s">
        <v>157</v>
      </c>
      <c r="BZ97" s="70"/>
      <c r="CA97" s="70" t="s">
        <v>157</v>
      </c>
      <c r="CB97" s="70" t="s">
        <v>164</v>
      </c>
      <c r="CC97" s="70" t="s">
        <v>162</v>
      </c>
      <c r="CD97" s="70" t="s">
        <v>155</v>
      </c>
    </row>
    <row r="98" spans="1:82" ht="15">
      <c r="A98" s="67" t="s">
        <v>149</v>
      </c>
      <c r="B98" s="68" t="s">
        <v>157</v>
      </c>
      <c r="C98" s="69" t="s">
        <v>163</v>
      </c>
      <c r="D98" s="70" t="s">
        <v>165</v>
      </c>
      <c r="E98" s="70" t="s">
        <v>163</v>
      </c>
      <c r="F98" s="70" t="s">
        <v>163</v>
      </c>
      <c r="G98" s="70" t="s">
        <v>163</v>
      </c>
      <c r="H98" s="70" t="s">
        <v>163</v>
      </c>
      <c r="I98" s="70" t="s">
        <v>174</v>
      </c>
      <c r="J98" s="70" t="s">
        <v>165</v>
      </c>
      <c r="K98" s="70" t="s">
        <v>163</v>
      </c>
      <c r="L98" s="70" t="s">
        <v>163</v>
      </c>
      <c r="M98" s="70" t="s">
        <v>174</v>
      </c>
      <c r="N98" s="68" t="s">
        <v>163</v>
      </c>
      <c r="O98" s="70" t="s">
        <v>163</v>
      </c>
      <c r="P98" s="70" t="s">
        <v>163</v>
      </c>
      <c r="Q98" s="70" t="s">
        <v>163</v>
      </c>
      <c r="R98" s="69" t="s">
        <v>163</v>
      </c>
      <c r="S98" s="70" t="s">
        <v>163</v>
      </c>
      <c r="T98" s="70" t="s">
        <v>163</v>
      </c>
      <c r="U98" s="70" t="s">
        <v>163</v>
      </c>
      <c r="V98" s="70" t="s">
        <v>163</v>
      </c>
      <c r="W98" s="70" t="s">
        <v>163</v>
      </c>
      <c r="X98" s="70" t="s">
        <v>163</v>
      </c>
      <c r="Y98" s="70" t="s">
        <v>163</v>
      </c>
      <c r="Z98" s="70" t="s">
        <v>163</v>
      </c>
      <c r="AA98" s="70" t="s">
        <v>163</v>
      </c>
      <c r="AB98" s="70" t="s">
        <v>163</v>
      </c>
      <c r="AC98" s="70" t="s">
        <v>163</v>
      </c>
      <c r="AD98" s="71" t="s">
        <v>163</v>
      </c>
      <c r="AE98" s="72" t="s">
        <v>163</v>
      </c>
      <c r="AF98" s="73" t="s">
        <v>163</v>
      </c>
      <c r="AG98" s="70" t="s">
        <v>163</v>
      </c>
      <c r="AH98" s="74" t="s">
        <v>163</v>
      </c>
      <c r="AI98" s="70" t="s">
        <v>163</v>
      </c>
      <c r="AJ98" s="75" t="s">
        <v>163</v>
      </c>
      <c r="AK98" s="72" t="s">
        <v>163</v>
      </c>
      <c r="AL98" s="73" t="s">
        <v>163</v>
      </c>
      <c r="AM98" s="70" t="s">
        <v>174</v>
      </c>
      <c r="AN98" s="70" t="s">
        <v>174</v>
      </c>
      <c r="AO98" s="70" t="s">
        <v>163</v>
      </c>
      <c r="AP98" s="70" t="s">
        <v>163</v>
      </c>
      <c r="AQ98" s="70" t="s">
        <v>159</v>
      </c>
      <c r="AR98" s="70" t="s">
        <v>163</v>
      </c>
      <c r="AS98" s="70" t="s">
        <v>163</v>
      </c>
      <c r="AT98" s="70" t="s">
        <v>163</v>
      </c>
      <c r="AU98" s="70" t="s">
        <v>163</v>
      </c>
      <c r="AV98" s="70" t="s">
        <v>163</v>
      </c>
      <c r="AW98" s="70" t="s">
        <v>163</v>
      </c>
      <c r="AX98" s="70" t="s">
        <v>163</v>
      </c>
      <c r="AY98" s="70" t="s">
        <v>174</v>
      </c>
      <c r="AZ98" s="70" t="s">
        <v>174</v>
      </c>
      <c r="BA98" s="70" t="s">
        <v>157</v>
      </c>
      <c r="BB98" s="70" t="s">
        <v>159</v>
      </c>
      <c r="BC98" s="70" t="s">
        <v>163</v>
      </c>
      <c r="BD98" s="85"/>
      <c r="BE98" s="70" t="s">
        <v>163</v>
      </c>
      <c r="BF98" s="70" t="s">
        <v>163</v>
      </c>
      <c r="BG98" s="70" t="s">
        <v>163</v>
      </c>
      <c r="BH98" s="68" t="s">
        <v>163</v>
      </c>
      <c r="BI98" s="68" t="s">
        <v>163</v>
      </c>
      <c r="BJ98" s="70" t="s">
        <v>155</v>
      </c>
      <c r="BK98" s="70" t="s">
        <v>163</v>
      </c>
      <c r="BL98" s="70" t="s">
        <v>163</v>
      </c>
      <c r="BM98" s="70" t="s">
        <v>163</v>
      </c>
      <c r="BN98" s="70" t="s">
        <v>163</v>
      </c>
      <c r="BO98" s="70" t="s">
        <v>163</v>
      </c>
      <c r="BP98" s="70" t="s">
        <v>163</v>
      </c>
      <c r="BQ98" s="70" t="s">
        <v>163</v>
      </c>
      <c r="BR98" s="70" t="s">
        <v>163</v>
      </c>
      <c r="BS98" s="70" t="s">
        <v>165</v>
      </c>
      <c r="BT98" s="70" t="s">
        <v>163</v>
      </c>
      <c r="BU98" s="70" t="s">
        <v>163</v>
      </c>
      <c r="BV98" s="70" t="s">
        <v>174</v>
      </c>
      <c r="BW98" s="70" t="s">
        <v>174</v>
      </c>
      <c r="BX98" s="70" t="s">
        <v>163</v>
      </c>
      <c r="BY98" s="70" t="s">
        <v>163</v>
      </c>
      <c r="BZ98" s="70" t="s">
        <v>163</v>
      </c>
      <c r="CA98" s="70" t="s">
        <v>163</v>
      </c>
      <c r="CB98" s="70" t="s">
        <v>165</v>
      </c>
      <c r="CC98" s="70" t="s">
        <v>174</v>
      </c>
      <c r="CD98" s="70" t="s">
        <v>163</v>
      </c>
    </row>
    <row r="99" spans="1:82" ht="15">
      <c r="A99" s="67" t="s">
        <v>133</v>
      </c>
      <c r="B99" s="68" t="s">
        <v>157</v>
      </c>
      <c r="C99" s="69" t="s">
        <v>163</v>
      </c>
      <c r="D99" s="70" t="s">
        <v>163</v>
      </c>
      <c r="E99" s="70" t="s">
        <v>163</v>
      </c>
      <c r="F99" s="70" t="s">
        <v>163</v>
      </c>
      <c r="G99" s="70" t="s">
        <v>163</v>
      </c>
      <c r="H99" s="70" t="s">
        <v>163</v>
      </c>
      <c r="I99" s="70" t="s">
        <v>163</v>
      </c>
      <c r="J99" s="70" t="s">
        <v>163</v>
      </c>
      <c r="K99" s="70" t="s">
        <v>163</v>
      </c>
      <c r="L99" s="70" t="s">
        <v>163</v>
      </c>
      <c r="M99" s="70" t="s">
        <v>163</v>
      </c>
      <c r="N99" s="70" t="s">
        <v>163</v>
      </c>
      <c r="O99" s="70" t="s">
        <v>163</v>
      </c>
      <c r="P99" s="70" t="s">
        <v>163</v>
      </c>
      <c r="Q99" s="70" t="s">
        <v>163</v>
      </c>
      <c r="R99" s="69" t="s">
        <v>163</v>
      </c>
      <c r="S99" s="70" t="s">
        <v>163</v>
      </c>
      <c r="T99" s="70" t="s">
        <v>163</v>
      </c>
      <c r="U99" s="70" t="s">
        <v>163</v>
      </c>
      <c r="V99" s="70" t="s">
        <v>163</v>
      </c>
      <c r="W99" s="70" t="s">
        <v>163</v>
      </c>
      <c r="X99" s="70" t="s">
        <v>163</v>
      </c>
      <c r="Y99" s="70" t="s">
        <v>163</v>
      </c>
      <c r="Z99" s="70" t="s">
        <v>163</v>
      </c>
      <c r="AA99" s="70" t="s">
        <v>163</v>
      </c>
      <c r="AB99" s="70" t="s">
        <v>163</v>
      </c>
      <c r="AC99" s="70" t="s">
        <v>163</v>
      </c>
      <c r="AD99" s="71" t="s">
        <v>163</v>
      </c>
      <c r="AE99" s="72" t="s">
        <v>163</v>
      </c>
      <c r="AF99" s="73" t="s">
        <v>163</v>
      </c>
      <c r="AG99" s="70" t="s">
        <v>163</v>
      </c>
      <c r="AH99" s="74" t="s">
        <v>163</v>
      </c>
      <c r="AI99" s="70" t="s">
        <v>163</v>
      </c>
      <c r="AJ99" s="71" t="s">
        <v>163</v>
      </c>
      <c r="AK99" s="72" t="s">
        <v>163</v>
      </c>
      <c r="AL99" s="73" t="s">
        <v>163</v>
      </c>
      <c r="AM99" s="70" t="s">
        <v>163</v>
      </c>
      <c r="AN99" s="70" t="s">
        <v>163</v>
      </c>
      <c r="AO99" s="70" t="s">
        <v>163</v>
      </c>
      <c r="AP99" s="70" t="s">
        <v>163</v>
      </c>
      <c r="AQ99" s="70" t="s">
        <v>163</v>
      </c>
      <c r="AR99" s="70" t="s">
        <v>163</v>
      </c>
      <c r="AS99" s="70" t="s">
        <v>163</v>
      </c>
      <c r="AT99" s="70" t="s">
        <v>163</v>
      </c>
      <c r="AU99" s="70" t="s">
        <v>163</v>
      </c>
      <c r="AV99" s="70" t="s">
        <v>163</v>
      </c>
      <c r="AW99" s="70" t="s">
        <v>163</v>
      </c>
      <c r="AX99" s="70" t="s">
        <v>163</v>
      </c>
      <c r="AY99" s="70" t="s">
        <v>174</v>
      </c>
      <c r="AZ99" s="68" t="s">
        <v>174</v>
      </c>
      <c r="BA99" s="70" t="s">
        <v>163</v>
      </c>
      <c r="BB99" s="70" t="s">
        <v>163</v>
      </c>
      <c r="BC99" s="70" t="s">
        <v>163</v>
      </c>
      <c r="BD99" s="85"/>
      <c r="BE99" s="70" t="s">
        <v>163</v>
      </c>
      <c r="BF99" s="70" t="s">
        <v>163</v>
      </c>
      <c r="BG99" s="70" t="s">
        <v>163</v>
      </c>
      <c r="BH99" s="70" t="s">
        <v>163</v>
      </c>
      <c r="BI99" s="70" t="s">
        <v>163</v>
      </c>
      <c r="BJ99" s="70" t="s">
        <v>163</v>
      </c>
      <c r="BK99" s="70" t="s">
        <v>163</v>
      </c>
      <c r="BL99" s="70" t="s">
        <v>163</v>
      </c>
      <c r="BM99" s="70" t="s">
        <v>163</v>
      </c>
      <c r="BN99" s="70" t="s">
        <v>163</v>
      </c>
      <c r="BO99" s="70" t="s">
        <v>163</v>
      </c>
      <c r="BP99" s="70" t="s">
        <v>163</v>
      </c>
      <c r="BQ99" s="70" t="s">
        <v>163</v>
      </c>
      <c r="BR99" s="70" t="s">
        <v>163</v>
      </c>
      <c r="BS99" s="70" t="s">
        <v>163</v>
      </c>
      <c r="BT99" s="70" t="s">
        <v>163</v>
      </c>
      <c r="BU99" s="70" t="s">
        <v>163</v>
      </c>
      <c r="BV99" s="70" t="s">
        <v>163</v>
      </c>
      <c r="BW99" s="70" t="s">
        <v>163</v>
      </c>
      <c r="BX99" s="70" t="s">
        <v>163</v>
      </c>
      <c r="BY99" s="70" t="s">
        <v>163</v>
      </c>
      <c r="BZ99" s="70" t="s">
        <v>163</v>
      </c>
      <c r="CA99" s="68"/>
      <c r="CB99" s="70" t="s">
        <v>163</v>
      </c>
      <c r="CC99" s="70" t="s">
        <v>165</v>
      </c>
      <c r="CD99" s="70" t="s">
        <v>163</v>
      </c>
    </row>
    <row r="100" spans="1:82" ht="15">
      <c r="A100" s="67" t="s">
        <v>150</v>
      </c>
      <c r="B100" s="68" t="s">
        <v>157</v>
      </c>
      <c r="C100" s="69" t="s">
        <v>163</v>
      </c>
      <c r="D100" s="70" t="s">
        <v>165</v>
      </c>
      <c r="E100" s="70" t="s">
        <v>163</v>
      </c>
      <c r="F100" s="70" t="s">
        <v>163</v>
      </c>
      <c r="G100" s="70" t="s">
        <v>163</v>
      </c>
      <c r="H100" s="70" t="s">
        <v>163</v>
      </c>
      <c r="I100" s="70" t="s">
        <v>174</v>
      </c>
      <c r="J100" s="70" t="s">
        <v>165</v>
      </c>
      <c r="K100" s="70" t="s">
        <v>163</v>
      </c>
      <c r="L100" s="70" t="s">
        <v>163</v>
      </c>
      <c r="M100" s="70" t="s">
        <v>174</v>
      </c>
      <c r="N100" s="68" t="s">
        <v>174</v>
      </c>
      <c r="O100" s="70" t="s">
        <v>163</v>
      </c>
      <c r="P100" s="70" t="s">
        <v>163</v>
      </c>
      <c r="Q100" s="70" t="s">
        <v>163</v>
      </c>
      <c r="R100" s="69" t="s">
        <v>163</v>
      </c>
      <c r="S100" s="70" t="s">
        <v>163</v>
      </c>
      <c r="T100" s="70" t="s">
        <v>163</v>
      </c>
      <c r="U100" s="70" t="s">
        <v>163</v>
      </c>
      <c r="V100" s="70" t="s">
        <v>163</v>
      </c>
      <c r="W100" s="70" t="s">
        <v>174</v>
      </c>
      <c r="X100" s="70" t="s">
        <v>163</v>
      </c>
      <c r="Y100" s="70" t="s">
        <v>163</v>
      </c>
      <c r="Z100" s="70" t="s">
        <v>163</v>
      </c>
      <c r="AA100" s="70" t="s">
        <v>163</v>
      </c>
      <c r="AB100" s="70" t="s">
        <v>163</v>
      </c>
      <c r="AC100" s="70" t="s">
        <v>163</v>
      </c>
      <c r="AD100" s="71" t="s">
        <v>163</v>
      </c>
      <c r="AE100" s="72" t="s">
        <v>163</v>
      </c>
      <c r="AF100" s="73" t="s">
        <v>163</v>
      </c>
      <c r="AG100" s="70" t="s">
        <v>163</v>
      </c>
      <c r="AH100" s="74" t="s">
        <v>163</v>
      </c>
      <c r="AI100" s="70" t="s">
        <v>163</v>
      </c>
      <c r="AJ100" s="75" t="s">
        <v>186</v>
      </c>
      <c r="AK100" s="72" t="s">
        <v>163</v>
      </c>
      <c r="AL100" s="73" t="s">
        <v>163</v>
      </c>
      <c r="AM100" s="70" t="s">
        <v>174</v>
      </c>
      <c r="AN100" s="70" t="s">
        <v>187</v>
      </c>
      <c r="AO100" s="70" t="s">
        <v>163</v>
      </c>
      <c r="AP100" s="70" t="s">
        <v>163</v>
      </c>
      <c r="AQ100" s="70" t="s">
        <v>163</v>
      </c>
      <c r="AR100" s="70" t="s">
        <v>163</v>
      </c>
      <c r="AS100" s="70" t="s">
        <v>163</v>
      </c>
      <c r="AT100" s="70" t="s">
        <v>163</v>
      </c>
      <c r="AU100" s="70" t="s">
        <v>163</v>
      </c>
      <c r="AV100" s="70" t="s">
        <v>163</v>
      </c>
      <c r="AW100" s="70" t="s">
        <v>163</v>
      </c>
      <c r="AX100" s="70" t="s">
        <v>163</v>
      </c>
      <c r="AY100" s="70" t="s">
        <v>174</v>
      </c>
      <c r="AZ100" s="68" t="s">
        <v>174</v>
      </c>
      <c r="BA100" s="70" t="s">
        <v>163</v>
      </c>
      <c r="BB100" s="70" t="s">
        <v>163</v>
      </c>
      <c r="BC100" s="70" t="s">
        <v>163</v>
      </c>
      <c r="BD100" s="85"/>
      <c r="BE100" s="70" t="s">
        <v>163</v>
      </c>
      <c r="BF100" s="70" t="s">
        <v>163</v>
      </c>
      <c r="BG100" s="70" t="s">
        <v>163</v>
      </c>
      <c r="BH100" s="70" t="s">
        <v>163</v>
      </c>
      <c r="BI100" s="70" t="s">
        <v>163</v>
      </c>
      <c r="BJ100" s="70" t="s">
        <v>155</v>
      </c>
      <c r="BK100" s="70" t="s">
        <v>163</v>
      </c>
      <c r="BL100" s="70" t="s">
        <v>163</v>
      </c>
      <c r="BM100" s="70" t="s">
        <v>163</v>
      </c>
      <c r="BN100" s="70" t="s">
        <v>163</v>
      </c>
      <c r="BO100" s="70" t="s">
        <v>163</v>
      </c>
      <c r="BP100" s="70" t="s">
        <v>163</v>
      </c>
      <c r="BQ100" s="70" t="s">
        <v>163</v>
      </c>
      <c r="BR100" s="70" t="s">
        <v>163</v>
      </c>
      <c r="BS100" s="70" t="s">
        <v>165</v>
      </c>
      <c r="BT100" s="70" t="s">
        <v>163</v>
      </c>
      <c r="BU100" s="70" t="s">
        <v>163</v>
      </c>
      <c r="BV100" s="70" t="s">
        <v>174</v>
      </c>
      <c r="BW100" s="70" t="s">
        <v>174</v>
      </c>
      <c r="BX100" s="70" t="s">
        <v>163</v>
      </c>
      <c r="BY100" s="70" t="s">
        <v>163</v>
      </c>
      <c r="BZ100" s="70" t="s">
        <v>174</v>
      </c>
      <c r="CA100" s="70" t="s">
        <v>163</v>
      </c>
      <c r="CB100" s="70" t="s">
        <v>165</v>
      </c>
      <c r="CC100" s="70" t="s">
        <v>174</v>
      </c>
      <c r="CD100" s="70" t="s">
        <v>163</v>
      </c>
    </row>
    <row r="101" spans="1:82" ht="15">
      <c r="A101" s="67" t="s">
        <v>135</v>
      </c>
      <c r="B101" s="68" t="s">
        <v>159</v>
      </c>
      <c r="C101" s="69" t="s">
        <v>165</v>
      </c>
      <c r="D101" s="70" t="s">
        <v>165</v>
      </c>
      <c r="E101" s="70" t="s">
        <v>165</v>
      </c>
      <c r="F101" s="70" t="s">
        <v>165</v>
      </c>
      <c r="G101" s="70" t="s">
        <v>165</v>
      </c>
      <c r="H101" s="70" t="s">
        <v>165</v>
      </c>
      <c r="I101" s="70" t="s">
        <v>165</v>
      </c>
      <c r="J101" s="70" t="s">
        <v>165</v>
      </c>
      <c r="K101" s="70" t="s">
        <v>165</v>
      </c>
      <c r="L101" s="70" t="s">
        <v>165</v>
      </c>
      <c r="M101" s="70" t="s">
        <v>165</v>
      </c>
      <c r="N101" s="68" t="s">
        <v>173</v>
      </c>
      <c r="O101" s="70" t="s">
        <v>165</v>
      </c>
      <c r="P101" s="70" t="s">
        <v>165</v>
      </c>
      <c r="Q101" s="70" t="s">
        <v>165</v>
      </c>
      <c r="R101" s="69" t="s">
        <v>165</v>
      </c>
      <c r="S101" s="70" t="s">
        <v>165</v>
      </c>
      <c r="T101" s="70" t="s">
        <v>165</v>
      </c>
      <c r="U101" s="70" t="s">
        <v>165</v>
      </c>
      <c r="V101" s="70" t="s">
        <v>165</v>
      </c>
      <c r="W101" s="70" t="s">
        <v>165</v>
      </c>
      <c r="X101" s="70" t="s">
        <v>165</v>
      </c>
      <c r="Y101" s="70" t="s">
        <v>165</v>
      </c>
      <c r="Z101" s="70" t="s">
        <v>165</v>
      </c>
      <c r="AA101" s="70" t="s">
        <v>165</v>
      </c>
      <c r="AB101" s="70" t="s">
        <v>165</v>
      </c>
      <c r="AC101" s="70" t="s">
        <v>165</v>
      </c>
      <c r="AD101" s="71" t="s">
        <v>165</v>
      </c>
      <c r="AE101" s="72" t="s">
        <v>165</v>
      </c>
      <c r="AF101" s="73" t="s">
        <v>165</v>
      </c>
      <c r="AG101" s="70" t="s">
        <v>165</v>
      </c>
      <c r="AH101" s="74" t="s">
        <v>165</v>
      </c>
      <c r="AI101" s="70" t="s">
        <v>165</v>
      </c>
      <c r="AJ101" s="75" t="s">
        <v>174</v>
      </c>
      <c r="AK101" s="72" t="s">
        <v>165</v>
      </c>
      <c r="AL101" s="73" t="s">
        <v>165</v>
      </c>
      <c r="AM101" s="70" t="s">
        <v>173</v>
      </c>
      <c r="AN101" s="70" t="s">
        <v>173</v>
      </c>
      <c r="AO101" s="70" t="s">
        <v>165</v>
      </c>
      <c r="AP101" s="70" t="s">
        <v>165</v>
      </c>
      <c r="AQ101" s="70" t="s">
        <v>165</v>
      </c>
      <c r="AR101" s="70" t="s">
        <v>165</v>
      </c>
      <c r="AS101" s="70" t="s">
        <v>165</v>
      </c>
      <c r="AT101" s="70" t="s">
        <v>165</v>
      </c>
      <c r="AU101" s="70" t="s">
        <v>165</v>
      </c>
      <c r="AV101" s="70" t="s">
        <v>165</v>
      </c>
      <c r="AW101" s="70" t="s">
        <v>165</v>
      </c>
      <c r="AX101" s="70" t="s">
        <v>165</v>
      </c>
      <c r="AY101" s="70" t="s">
        <v>165</v>
      </c>
      <c r="AZ101" s="70" t="s">
        <v>174</v>
      </c>
      <c r="BA101" s="70" t="s">
        <v>165</v>
      </c>
      <c r="BB101" s="70" t="s">
        <v>165</v>
      </c>
      <c r="BC101" s="70" t="s">
        <v>165</v>
      </c>
      <c r="BD101" s="85"/>
      <c r="BE101" s="70" t="s">
        <v>165</v>
      </c>
      <c r="BF101" s="70" t="s">
        <v>165</v>
      </c>
      <c r="BG101" s="70" t="s">
        <v>165</v>
      </c>
      <c r="BH101" s="70" t="s">
        <v>165</v>
      </c>
      <c r="BI101" s="70" t="s">
        <v>165</v>
      </c>
      <c r="BJ101" s="70" t="s">
        <v>165</v>
      </c>
      <c r="BK101" s="70" t="s">
        <v>165</v>
      </c>
      <c r="BL101" s="70" t="s">
        <v>165</v>
      </c>
      <c r="BM101" s="70" t="s">
        <v>165</v>
      </c>
      <c r="BN101" s="70" t="s">
        <v>165</v>
      </c>
      <c r="BO101" s="70" t="s">
        <v>165</v>
      </c>
      <c r="BP101" s="70" t="s">
        <v>165</v>
      </c>
      <c r="BQ101" s="70" t="s">
        <v>165</v>
      </c>
      <c r="BR101" s="70" t="s">
        <v>165</v>
      </c>
      <c r="BS101" s="70" t="s">
        <v>165</v>
      </c>
      <c r="BT101" s="70" t="s">
        <v>165</v>
      </c>
      <c r="BU101" s="70" t="s">
        <v>165</v>
      </c>
      <c r="BV101" s="70" t="s">
        <v>165</v>
      </c>
      <c r="BW101" s="70" t="s">
        <v>165</v>
      </c>
      <c r="BX101" s="70" t="s">
        <v>165</v>
      </c>
      <c r="BY101" s="70" t="s">
        <v>165</v>
      </c>
      <c r="BZ101" s="70" t="s">
        <v>165</v>
      </c>
      <c r="CA101" s="70" t="s">
        <v>165</v>
      </c>
      <c r="CB101" s="70" t="s">
        <v>183</v>
      </c>
      <c r="CC101" s="70" t="s">
        <v>174</v>
      </c>
      <c r="CD101" s="70" t="s">
        <v>165</v>
      </c>
    </row>
    <row r="102" spans="1:82" ht="15">
      <c r="A102" s="67" t="s">
        <v>136</v>
      </c>
      <c r="B102" s="68" t="s">
        <v>159</v>
      </c>
      <c r="C102" s="69" t="s">
        <v>165</v>
      </c>
      <c r="D102" s="70" t="s">
        <v>165</v>
      </c>
      <c r="E102" s="70" t="s">
        <v>165</v>
      </c>
      <c r="F102" s="70" t="s">
        <v>165</v>
      </c>
      <c r="G102" s="70" t="s">
        <v>165</v>
      </c>
      <c r="H102" s="70" t="s">
        <v>165</v>
      </c>
      <c r="I102" s="70" t="s">
        <v>165</v>
      </c>
      <c r="J102" s="70" t="s">
        <v>165</v>
      </c>
      <c r="K102" s="70" t="s">
        <v>165</v>
      </c>
      <c r="L102" s="70" t="s">
        <v>165</v>
      </c>
      <c r="M102" s="70" t="s">
        <v>165</v>
      </c>
      <c r="N102" s="68" t="s">
        <v>173</v>
      </c>
      <c r="O102" s="70" t="s">
        <v>165</v>
      </c>
      <c r="P102" s="70" t="s">
        <v>165</v>
      </c>
      <c r="Q102" s="70" t="s">
        <v>165</v>
      </c>
      <c r="R102" s="69" t="s">
        <v>165</v>
      </c>
      <c r="S102" s="70" t="s">
        <v>165</v>
      </c>
      <c r="T102" s="70" t="s">
        <v>165</v>
      </c>
      <c r="U102" s="70" t="s">
        <v>165</v>
      </c>
      <c r="V102" s="70" t="s">
        <v>165</v>
      </c>
      <c r="W102" s="70" t="s">
        <v>163</v>
      </c>
      <c r="X102" s="70" t="s">
        <v>165</v>
      </c>
      <c r="Y102" s="70" t="s">
        <v>165</v>
      </c>
      <c r="Z102" s="70" t="s">
        <v>165</v>
      </c>
      <c r="AA102" s="70" t="s">
        <v>165</v>
      </c>
      <c r="AB102" s="70" t="s">
        <v>165</v>
      </c>
      <c r="AC102" s="70" t="s">
        <v>165</v>
      </c>
      <c r="AD102" s="71" t="s">
        <v>165</v>
      </c>
      <c r="AE102" s="72" t="s">
        <v>165</v>
      </c>
      <c r="AF102" s="73" t="s">
        <v>165</v>
      </c>
      <c r="AG102" s="70" t="s">
        <v>165</v>
      </c>
      <c r="AH102" s="74" t="s">
        <v>165</v>
      </c>
      <c r="AI102" s="70" t="s">
        <v>165</v>
      </c>
      <c r="AJ102" s="75" t="s">
        <v>174</v>
      </c>
      <c r="AK102" s="72" t="s">
        <v>165</v>
      </c>
      <c r="AL102" s="73" t="s">
        <v>165</v>
      </c>
      <c r="AM102" s="70" t="s">
        <v>173</v>
      </c>
      <c r="AN102" s="70" t="s">
        <v>173</v>
      </c>
      <c r="AO102" s="70" t="s">
        <v>165</v>
      </c>
      <c r="AP102" s="70" t="s">
        <v>165</v>
      </c>
      <c r="AQ102" s="70" t="s">
        <v>165</v>
      </c>
      <c r="AR102" s="70" t="s">
        <v>165</v>
      </c>
      <c r="AS102" s="70" t="s">
        <v>165</v>
      </c>
      <c r="AT102" s="70" t="s">
        <v>165</v>
      </c>
      <c r="AU102" s="70" t="s">
        <v>165</v>
      </c>
      <c r="AV102" s="70" t="s">
        <v>165</v>
      </c>
      <c r="AW102" s="70" t="s">
        <v>165</v>
      </c>
      <c r="AX102" s="70" t="s">
        <v>165</v>
      </c>
      <c r="AY102" s="70" t="s">
        <v>165</v>
      </c>
      <c r="AZ102" s="70" t="s">
        <v>174</v>
      </c>
      <c r="BA102" s="70" t="s">
        <v>165</v>
      </c>
      <c r="BB102" s="70" t="s">
        <v>165</v>
      </c>
      <c r="BC102" s="70" t="s">
        <v>165</v>
      </c>
      <c r="BD102" s="85"/>
      <c r="BE102" s="70" t="s">
        <v>165</v>
      </c>
      <c r="BF102" s="70" t="s">
        <v>165</v>
      </c>
      <c r="BG102" s="70" t="s">
        <v>165</v>
      </c>
      <c r="BH102" s="70" t="s">
        <v>165</v>
      </c>
      <c r="BI102" s="70" t="s">
        <v>165</v>
      </c>
      <c r="BJ102" s="70" t="s">
        <v>165</v>
      </c>
      <c r="BK102" s="70" t="s">
        <v>165</v>
      </c>
      <c r="BL102" s="70" t="s">
        <v>165</v>
      </c>
      <c r="BM102" s="70" t="s">
        <v>165</v>
      </c>
      <c r="BN102" s="70" t="s">
        <v>165</v>
      </c>
      <c r="BO102" s="70" t="s">
        <v>165</v>
      </c>
      <c r="BP102" s="70" t="s">
        <v>165</v>
      </c>
      <c r="BQ102" s="70" t="s">
        <v>165</v>
      </c>
      <c r="BR102" s="70" t="s">
        <v>165</v>
      </c>
      <c r="BS102" s="70" t="s">
        <v>165</v>
      </c>
      <c r="BT102" s="70" t="s">
        <v>165</v>
      </c>
      <c r="BU102" s="70" t="s">
        <v>165</v>
      </c>
      <c r="BV102" s="70" t="s">
        <v>165</v>
      </c>
      <c r="BW102" s="70" t="s">
        <v>165</v>
      </c>
      <c r="BX102" s="70" t="s">
        <v>165</v>
      </c>
      <c r="BY102" s="70" t="s">
        <v>165</v>
      </c>
      <c r="BZ102" s="70" t="s">
        <v>165</v>
      </c>
      <c r="CA102" s="70" t="s">
        <v>165</v>
      </c>
      <c r="CB102" s="70" t="s">
        <v>165</v>
      </c>
      <c r="CC102" s="70"/>
      <c r="CD102" s="70" t="s">
        <v>165</v>
      </c>
    </row>
    <row r="103" spans="1:82" ht="15">
      <c r="A103" s="67" t="s">
        <v>137</v>
      </c>
      <c r="B103" s="68" t="s">
        <v>155</v>
      </c>
      <c r="C103" s="69" t="s">
        <v>161</v>
      </c>
      <c r="D103" s="70" t="s">
        <v>159</v>
      </c>
      <c r="E103" s="70" t="s">
        <v>157</v>
      </c>
      <c r="F103" s="70" t="s">
        <v>157</v>
      </c>
      <c r="G103" s="70" t="s">
        <v>157</v>
      </c>
      <c r="H103" s="70" t="s">
        <v>157</v>
      </c>
      <c r="I103" s="70" t="s">
        <v>157</v>
      </c>
      <c r="J103" s="70" t="s">
        <v>157</v>
      </c>
      <c r="K103" s="70" t="s">
        <v>157</v>
      </c>
      <c r="L103" s="70" t="s">
        <v>157</v>
      </c>
      <c r="M103" s="70" t="s">
        <v>162</v>
      </c>
      <c r="N103" s="68" t="s">
        <v>163</v>
      </c>
      <c r="O103" s="70" t="s">
        <v>155</v>
      </c>
      <c r="P103" s="70" t="s">
        <v>157</v>
      </c>
      <c r="Q103" s="70" t="s">
        <v>198</v>
      </c>
      <c r="R103" s="69" t="s">
        <v>161</v>
      </c>
      <c r="S103" s="70" t="s">
        <v>185</v>
      </c>
      <c r="T103" s="70" t="s">
        <v>167</v>
      </c>
      <c r="U103" s="70" t="s">
        <v>157</v>
      </c>
      <c r="V103" s="70" t="s">
        <v>157</v>
      </c>
      <c r="W103" s="70" t="s">
        <v>157</v>
      </c>
      <c r="X103" s="70" t="s">
        <v>161</v>
      </c>
      <c r="Y103" s="70" t="s">
        <v>157</v>
      </c>
      <c r="Z103" s="70" t="s">
        <v>161</v>
      </c>
      <c r="AA103" s="70" t="s">
        <v>157</v>
      </c>
      <c r="AB103" s="70" t="s">
        <v>157</v>
      </c>
      <c r="AC103" s="70" t="s">
        <v>198</v>
      </c>
      <c r="AD103" s="71" t="s">
        <v>157</v>
      </c>
      <c r="AE103" s="72" t="s">
        <v>157</v>
      </c>
      <c r="AF103" s="73" t="s">
        <v>157</v>
      </c>
      <c r="AG103" s="70" t="s">
        <v>157</v>
      </c>
      <c r="AH103" s="74" t="s">
        <v>157</v>
      </c>
      <c r="AI103" s="70" t="s">
        <v>157</v>
      </c>
      <c r="AJ103" s="75" t="s">
        <v>157</v>
      </c>
      <c r="AK103" s="72" t="s">
        <v>157</v>
      </c>
      <c r="AL103" s="73" t="s">
        <v>157</v>
      </c>
      <c r="AM103" s="70" t="s">
        <v>163</v>
      </c>
      <c r="AN103" s="70" t="s">
        <v>162</v>
      </c>
      <c r="AO103" s="70" t="s">
        <v>161</v>
      </c>
      <c r="AP103" s="70" t="s">
        <v>157</v>
      </c>
      <c r="AQ103" s="70" t="s">
        <v>157</v>
      </c>
      <c r="AR103" s="70" t="s">
        <v>157</v>
      </c>
      <c r="AS103" s="70" t="s">
        <v>157</v>
      </c>
      <c r="AT103" s="70" t="s">
        <v>161</v>
      </c>
      <c r="AU103" s="70" t="s">
        <v>157</v>
      </c>
      <c r="AV103" s="70" t="s">
        <v>157</v>
      </c>
      <c r="AW103" s="70" t="s">
        <v>157</v>
      </c>
      <c r="AX103" s="70" t="s">
        <v>157</v>
      </c>
      <c r="AY103" s="70" t="s">
        <v>162</v>
      </c>
      <c r="AZ103" s="70" t="s">
        <v>162</v>
      </c>
      <c r="BA103" s="70" t="s">
        <v>157</v>
      </c>
      <c r="BB103" s="70" t="s">
        <v>157</v>
      </c>
      <c r="BC103" s="70" t="s">
        <v>161</v>
      </c>
      <c r="BD103" s="96"/>
      <c r="BE103" s="70" t="s">
        <v>157</v>
      </c>
      <c r="BF103" s="70" t="s">
        <v>157</v>
      </c>
      <c r="BG103" s="70" t="s">
        <v>161</v>
      </c>
      <c r="BH103" s="70" t="s">
        <v>157</v>
      </c>
      <c r="BI103" s="70" t="s">
        <v>157</v>
      </c>
      <c r="BJ103" s="70" t="s">
        <v>157</v>
      </c>
      <c r="BK103" s="70" t="s">
        <v>157</v>
      </c>
      <c r="BL103" s="70" t="s">
        <v>157</v>
      </c>
      <c r="BM103" s="70" t="s">
        <v>161</v>
      </c>
      <c r="BN103" s="70" t="s">
        <v>161</v>
      </c>
      <c r="BO103" s="70" t="s">
        <v>157</v>
      </c>
      <c r="BP103" s="70" t="s">
        <v>157</v>
      </c>
      <c r="BQ103" s="70" t="s">
        <v>161</v>
      </c>
      <c r="BR103" s="70" t="s">
        <v>157</v>
      </c>
      <c r="BS103" s="70" t="s">
        <v>159</v>
      </c>
      <c r="BT103" s="70" t="s">
        <v>157</v>
      </c>
      <c r="BU103" s="70" t="s">
        <v>157</v>
      </c>
      <c r="BV103" s="70" t="s">
        <v>162</v>
      </c>
      <c r="BW103" s="70" t="s">
        <v>162</v>
      </c>
      <c r="BX103" s="70" t="s">
        <v>161</v>
      </c>
      <c r="BY103" s="70" t="s">
        <v>157</v>
      </c>
      <c r="BZ103" s="70" t="s">
        <v>157</v>
      </c>
      <c r="CA103" s="70" t="s">
        <v>157</v>
      </c>
      <c r="CB103" s="70" t="s">
        <v>159</v>
      </c>
      <c r="CC103" s="70" t="s">
        <v>162</v>
      </c>
      <c r="CD103" s="70" t="s">
        <v>183</v>
      </c>
    </row>
  </sheetData>
  <autoFilter ref="A1:CD103" xr:uid="{00000000-0009-0000-0000-000003000000}"/>
  <mergeCells count="1">
    <mergeCell ref="BD2:BD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R157"/>
  <sheetViews>
    <sheetView zoomScale="112" workbookViewId="0">
      <selection activeCell="C3" sqref="C3"/>
    </sheetView>
  </sheetViews>
  <sheetFormatPr baseColWidth="10" defaultColWidth="11.5" defaultRowHeight="15"/>
  <cols>
    <col min="1" max="1" width="21" customWidth="1"/>
    <col min="2" max="2" width="13.83203125" style="98" customWidth="1"/>
  </cols>
  <sheetData>
    <row r="1" spans="1:18">
      <c r="A1" s="99" t="s">
        <v>200</v>
      </c>
      <c r="B1" s="100"/>
      <c r="C1" s="101" t="s">
        <v>8</v>
      </c>
      <c r="D1" s="101" t="s">
        <v>9</v>
      </c>
      <c r="E1" s="102" t="s">
        <v>10</v>
      </c>
      <c r="F1" s="101" t="s">
        <v>11</v>
      </c>
      <c r="G1" s="103" t="s">
        <v>12</v>
      </c>
      <c r="H1" s="103" t="s">
        <v>13</v>
      </c>
      <c r="I1" s="103" t="s">
        <v>14</v>
      </c>
      <c r="J1" s="103" t="s">
        <v>15</v>
      </c>
      <c r="K1" s="103" t="s">
        <v>16</v>
      </c>
      <c r="L1" s="103" t="s">
        <v>17</v>
      </c>
      <c r="M1" s="103" t="s">
        <v>18</v>
      </c>
      <c r="N1" s="103" t="s">
        <v>19</v>
      </c>
      <c r="O1" s="103" t="s">
        <v>201</v>
      </c>
      <c r="P1" s="104" t="s">
        <v>202</v>
      </c>
      <c r="Q1" s="105" t="s">
        <v>203</v>
      </c>
      <c r="R1" s="106" t="s">
        <v>204</v>
      </c>
    </row>
    <row r="2" spans="1:18" hidden="1">
      <c r="A2" s="237" t="s">
        <v>205</v>
      </c>
      <c r="B2" s="107">
        <v>0.25</v>
      </c>
      <c r="C2" s="108">
        <v>401</v>
      </c>
      <c r="D2" s="108">
        <v>815</v>
      </c>
      <c r="E2" s="108">
        <v>910</v>
      </c>
      <c r="F2" s="108">
        <v>1019</v>
      </c>
      <c r="G2" s="108">
        <v>1181</v>
      </c>
      <c r="H2" s="108">
        <v>1290</v>
      </c>
      <c r="I2" s="108">
        <v>1406</v>
      </c>
      <c r="J2" s="108">
        <v>1563</v>
      </c>
      <c r="K2" s="108">
        <v>1825</v>
      </c>
      <c r="L2" s="108">
        <v>2433</v>
      </c>
      <c r="M2" s="108">
        <v>2752</v>
      </c>
      <c r="N2" s="108">
        <v>3070</v>
      </c>
      <c r="O2" s="108">
        <v>3746</v>
      </c>
      <c r="P2" s="109">
        <v>4426</v>
      </c>
      <c r="Q2" s="110">
        <v>4561</v>
      </c>
      <c r="R2" s="111">
        <v>5465</v>
      </c>
    </row>
    <row r="3" spans="1:18">
      <c r="A3" s="238"/>
      <c r="B3" s="107">
        <v>0.5</v>
      </c>
      <c r="C3" s="108">
        <v>407</v>
      </c>
      <c r="D3" s="108">
        <v>839</v>
      </c>
      <c r="E3" s="108">
        <v>937</v>
      </c>
      <c r="F3" s="108">
        <v>1049</v>
      </c>
      <c r="G3" s="108">
        <v>1217</v>
      </c>
      <c r="H3" s="108">
        <v>1329</v>
      </c>
      <c r="I3" s="108">
        <v>1445</v>
      </c>
      <c r="J3" s="108">
        <v>1608</v>
      </c>
      <c r="K3" s="108">
        <v>1878</v>
      </c>
      <c r="L3" s="108">
        <v>2503</v>
      </c>
      <c r="M3" s="108">
        <v>2831</v>
      </c>
      <c r="N3" s="108">
        <v>3158</v>
      </c>
      <c r="O3" s="108">
        <v>3856</v>
      </c>
      <c r="P3" s="109">
        <v>4552</v>
      </c>
      <c r="Q3" s="110">
        <v>4801</v>
      </c>
      <c r="R3" s="111">
        <v>5689</v>
      </c>
    </row>
    <row r="4" spans="1:18">
      <c r="A4" s="238"/>
      <c r="B4" s="107">
        <v>1</v>
      </c>
      <c r="C4" s="108">
        <v>467</v>
      </c>
      <c r="D4" s="108">
        <v>938</v>
      </c>
      <c r="E4" s="108">
        <v>1046</v>
      </c>
      <c r="F4" s="108">
        <v>1175</v>
      </c>
      <c r="G4" s="108">
        <v>1345</v>
      </c>
      <c r="H4" s="108">
        <v>1466</v>
      </c>
      <c r="I4" s="108">
        <v>1595</v>
      </c>
      <c r="J4" s="108">
        <v>1769</v>
      </c>
      <c r="K4" s="108">
        <v>2046</v>
      </c>
      <c r="L4" s="108">
        <v>2759</v>
      </c>
      <c r="M4" s="108">
        <v>3146</v>
      </c>
      <c r="N4" s="108">
        <v>3311</v>
      </c>
      <c r="O4" s="108">
        <v>3988</v>
      </c>
      <c r="P4" s="109">
        <v>4668</v>
      </c>
      <c r="Q4" s="112">
        <v>5498</v>
      </c>
      <c r="R4" s="108">
        <v>6435</v>
      </c>
    </row>
    <row r="5" spans="1:18">
      <c r="A5" s="239"/>
      <c r="B5" s="107" t="s">
        <v>206</v>
      </c>
      <c r="C5" s="108">
        <v>67</v>
      </c>
      <c r="D5" s="108">
        <v>131</v>
      </c>
      <c r="E5" s="108">
        <v>159</v>
      </c>
      <c r="F5" s="108">
        <v>216</v>
      </c>
      <c r="G5" s="108">
        <v>231</v>
      </c>
      <c r="H5" s="108">
        <v>260</v>
      </c>
      <c r="I5" s="108">
        <v>311</v>
      </c>
      <c r="J5" s="108">
        <v>347</v>
      </c>
      <c r="K5" s="108">
        <v>420</v>
      </c>
      <c r="L5" s="108">
        <v>500</v>
      </c>
      <c r="M5" s="108">
        <v>606</v>
      </c>
      <c r="N5" s="108">
        <v>678</v>
      </c>
      <c r="O5" s="108">
        <v>808</v>
      </c>
      <c r="P5" s="109">
        <v>896</v>
      </c>
      <c r="Q5" s="110">
        <v>945</v>
      </c>
      <c r="R5" s="111">
        <v>1027</v>
      </c>
    </row>
    <row r="6" spans="1:18">
      <c r="A6" s="113"/>
      <c r="B6" s="114"/>
      <c r="C6" s="115"/>
      <c r="D6" s="116"/>
      <c r="E6" s="115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  <c r="Q6" s="119"/>
      <c r="R6" s="117"/>
    </row>
    <row r="7" spans="1:18" s="120" customFormat="1">
      <c r="A7" s="240" t="s">
        <v>207</v>
      </c>
      <c r="B7" s="121" t="s">
        <v>7</v>
      </c>
      <c r="C7" s="122" t="s">
        <v>8</v>
      </c>
      <c r="D7" s="122" t="s">
        <v>9</v>
      </c>
      <c r="E7" s="123" t="s">
        <v>10</v>
      </c>
      <c r="F7" s="122" t="s">
        <v>11</v>
      </c>
      <c r="G7" s="124" t="s">
        <v>12</v>
      </c>
      <c r="H7" s="124" t="s">
        <v>13</v>
      </c>
      <c r="I7" s="124" t="s">
        <v>14</v>
      </c>
      <c r="J7" s="124" t="s">
        <v>15</v>
      </c>
      <c r="K7" s="124" t="s">
        <v>16</v>
      </c>
      <c r="L7" s="124" t="s">
        <v>17</v>
      </c>
      <c r="M7" s="124" t="s">
        <v>18</v>
      </c>
      <c r="N7" s="124" t="s">
        <v>19</v>
      </c>
      <c r="O7" s="124"/>
      <c r="P7" s="125"/>
      <c r="Q7" s="126"/>
      <c r="R7" s="124"/>
    </row>
    <row r="8" spans="1:18" s="120" customFormat="1">
      <c r="A8" s="241"/>
      <c r="B8" s="121">
        <v>0.5</v>
      </c>
      <c r="C8" s="127">
        <v>570.64799999999991</v>
      </c>
      <c r="D8" s="127">
        <v>797.20799999999986</v>
      </c>
      <c r="E8" s="127">
        <v>944.47199999999987</v>
      </c>
      <c r="F8" s="127">
        <v>1009.6079999999998</v>
      </c>
      <c r="G8" s="128">
        <v>1159.704</v>
      </c>
      <c r="H8" s="128">
        <v>1231.9199999999998</v>
      </c>
      <c r="I8" s="128">
        <v>1294.2239999999999</v>
      </c>
      <c r="J8" s="128">
        <v>1397.5919999999999</v>
      </c>
      <c r="K8" s="128">
        <v>1631.2319999999997</v>
      </c>
      <c r="L8" s="128">
        <v>1709.1119999999999</v>
      </c>
      <c r="M8" s="128">
        <v>2060.2799999999997</v>
      </c>
      <c r="N8" s="128">
        <v>2225.9519999999998</v>
      </c>
      <c r="O8" s="124"/>
      <c r="P8" s="125"/>
      <c r="Q8" s="126"/>
      <c r="R8" s="124"/>
    </row>
    <row r="9" spans="1:18" s="120" customFormat="1">
      <c r="A9" s="241"/>
      <c r="B9" s="121">
        <v>1</v>
      </c>
      <c r="C9" s="127">
        <v>642.86400000000003</v>
      </c>
      <c r="D9" s="127">
        <v>911.90399999999988</v>
      </c>
      <c r="E9" s="127">
        <v>1087.4880000000001</v>
      </c>
      <c r="F9" s="127">
        <v>1216.3439999999998</v>
      </c>
      <c r="G9" s="128">
        <v>1321.1279999999999</v>
      </c>
      <c r="H9" s="128">
        <v>1372.1039999999998</v>
      </c>
      <c r="I9" s="128">
        <v>1418.8319999999999</v>
      </c>
      <c r="J9" s="128">
        <v>1563.2639999999999</v>
      </c>
      <c r="K9" s="128">
        <v>1941.3359999999998</v>
      </c>
      <c r="L9" s="128">
        <v>2044.7039999999997</v>
      </c>
      <c r="M9" s="128">
        <v>2278.3439999999996</v>
      </c>
      <c r="N9" s="128">
        <v>2432.6879999999996</v>
      </c>
      <c r="O9" s="124"/>
      <c r="P9" s="125"/>
      <c r="Q9" s="126"/>
      <c r="R9" s="124"/>
    </row>
    <row r="10" spans="1:18" s="120" customFormat="1">
      <c r="A10" s="242"/>
      <c r="B10" s="121" t="s">
        <v>206</v>
      </c>
      <c r="C10" s="127">
        <v>92.04</v>
      </c>
      <c r="D10" s="127">
        <v>104.78399999999999</v>
      </c>
      <c r="E10" s="127">
        <v>130.27199999999999</v>
      </c>
      <c r="F10" s="128">
        <v>161.42399999999998</v>
      </c>
      <c r="G10" s="128">
        <v>192.57599999999999</v>
      </c>
      <c r="H10" s="128">
        <v>212.4</v>
      </c>
      <c r="I10" s="128">
        <v>233.64</v>
      </c>
      <c r="J10" s="128">
        <v>290.27999999999997</v>
      </c>
      <c r="K10" s="128">
        <v>373.82399999999996</v>
      </c>
      <c r="L10" s="128">
        <v>436.12799999999999</v>
      </c>
      <c r="M10" s="128">
        <v>477.19199999999995</v>
      </c>
      <c r="N10" s="128">
        <v>580.55999999999995</v>
      </c>
      <c r="O10" s="124"/>
      <c r="P10" s="125"/>
      <c r="Q10" s="126"/>
      <c r="R10" s="124"/>
    </row>
    <row r="11" spans="1:18">
      <c r="A11" s="113"/>
      <c r="B11" s="114"/>
      <c r="C11" s="115"/>
      <c r="D11" s="116"/>
      <c r="E11" s="115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8"/>
      <c r="Q11" s="119"/>
      <c r="R11" s="117"/>
    </row>
    <row r="12" spans="1:18">
      <c r="A12" s="113"/>
      <c r="B12" s="129" t="s">
        <v>208</v>
      </c>
      <c r="C12" s="130">
        <f t="shared" ref="C12:N13" si="0">C8/C3-1</f>
        <v>0.40208353808353792</v>
      </c>
      <c r="D12" s="130">
        <f t="shared" ref="D12:N12" si="1">D8/D3-1</f>
        <v>-4.9811680572109829E-2</v>
      </c>
      <c r="E12" s="130">
        <f t="shared" si="1"/>
        <v>7.9743863393808567E-3</v>
      </c>
      <c r="F12" s="130">
        <f t="shared" si="1"/>
        <v>-3.7551954242135532E-2</v>
      </c>
      <c r="G12" s="130">
        <f t="shared" si="1"/>
        <v>-4.7079704190632787E-2</v>
      </c>
      <c r="H12" s="130">
        <f t="shared" si="1"/>
        <v>-7.3047404063205534E-2</v>
      </c>
      <c r="I12" s="130">
        <f t="shared" si="1"/>
        <v>-0.10434325259515576</v>
      </c>
      <c r="J12" s="130">
        <f t="shared" si="1"/>
        <v>-0.13085074626865678</v>
      </c>
      <c r="K12" s="130">
        <f t="shared" si="1"/>
        <v>-0.13139936102236438</v>
      </c>
      <c r="L12" s="130">
        <f t="shared" si="1"/>
        <v>-0.31717459049141039</v>
      </c>
      <c r="M12" s="130">
        <f t="shared" si="1"/>
        <v>-0.27224302366654907</v>
      </c>
      <c r="N12" s="130">
        <f t="shared" si="1"/>
        <v>-0.2951386953768208</v>
      </c>
      <c r="O12" s="131">
        <f t="shared" ref="O12:O42" si="2">AVERAGE(C12:N12)</f>
        <v>-8.7381874005510174E-2</v>
      </c>
      <c r="P12" s="243">
        <f>AVERAGE(O12:O14)</f>
        <v>-9.4443139017502051E-2</v>
      </c>
      <c r="Q12" s="119"/>
      <c r="R12" s="117"/>
    </row>
    <row r="13" spans="1:18">
      <c r="A13" s="113"/>
      <c r="B13" s="129" t="s">
        <v>209</v>
      </c>
      <c r="C13" s="130">
        <f t="shared" si="0"/>
        <v>0.37658244111349037</v>
      </c>
      <c r="D13" s="130">
        <f t="shared" si="0"/>
        <v>-2.78208955223882E-2</v>
      </c>
      <c r="E13" s="130">
        <f t="shared" si="0"/>
        <v>3.9663479923518263E-2</v>
      </c>
      <c r="F13" s="130">
        <f t="shared" si="0"/>
        <v>3.5186382978723341E-2</v>
      </c>
      <c r="G13" s="130">
        <f t="shared" si="0"/>
        <v>-1.7748698884758385E-2</v>
      </c>
      <c r="H13" s="130">
        <f t="shared" si="0"/>
        <v>-6.4049113233287991E-2</v>
      </c>
      <c r="I13" s="130">
        <f t="shared" si="0"/>
        <v>-0.11045015673981196</v>
      </c>
      <c r="J13" s="130">
        <f t="shared" si="0"/>
        <v>-0.11630073487846249</v>
      </c>
      <c r="K13" s="130">
        <f t="shared" si="0"/>
        <v>-5.1155425219941431E-2</v>
      </c>
      <c r="L13" s="130">
        <f t="shared" si="0"/>
        <v>-0.25889670170351586</v>
      </c>
      <c r="M13" s="130">
        <f t="shared" si="0"/>
        <v>-0.27579656706929445</v>
      </c>
      <c r="N13" s="130">
        <f t="shared" si="0"/>
        <v>-0.26527091513138035</v>
      </c>
      <c r="O13" s="131">
        <f t="shared" si="2"/>
        <v>-6.1338075363925763E-2</v>
      </c>
      <c r="P13" s="244"/>
      <c r="Q13" s="119"/>
      <c r="R13" s="117"/>
    </row>
    <row r="14" spans="1:18">
      <c r="A14" s="132"/>
      <c r="B14" s="133" t="s">
        <v>210</v>
      </c>
      <c r="C14" s="134">
        <f>C10/C5-1</f>
        <v>0.37373134328358226</v>
      </c>
      <c r="D14" s="134">
        <f t="shared" ref="D14:N14" si="3">D10/D5-1</f>
        <v>-0.20012213740458018</v>
      </c>
      <c r="E14" s="134">
        <f t="shared" si="3"/>
        <v>-0.18067924528301893</v>
      </c>
      <c r="F14" s="134">
        <f t="shared" si="3"/>
        <v>-0.25266666666666682</v>
      </c>
      <c r="G14" s="134">
        <f t="shared" si="3"/>
        <v>-0.16633766233766234</v>
      </c>
      <c r="H14" s="134">
        <f t="shared" si="3"/>
        <v>-0.18307692307692303</v>
      </c>
      <c r="I14" s="134">
        <f t="shared" si="3"/>
        <v>-0.24874598070739551</v>
      </c>
      <c r="J14" s="134">
        <f t="shared" si="3"/>
        <v>-0.16345821325648424</v>
      </c>
      <c r="K14" s="134">
        <f t="shared" si="3"/>
        <v>-0.10994285714285723</v>
      </c>
      <c r="L14" s="134">
        <f t="shared" si="3"/>
        <v>-0.12774400000000008</v>
      </c>
      <c r="M14" s="134">
        <f t="shared" si="3"/>
        <v>-0.21255445544554463</v>
      </c>
      <c r="N14" s="134">
        <f t="shared" si="3"/>
        <v>-0.14371681415929216</v>
      </c>
      <c r="O14" s="135">
        <f t="shared" si="2"/>
        <v>-0.13460946768307022</v>
      </c>
      <c r="P14" s="245"/>
      <c r="Q14" s="119"/>
      <c r="R14" s="117"/>
    </row>
    <row r="15" spans="1:18" ht="18" customHeight="1">
      <c r="A15" s="136"/>
      <c r="B15" s="137"/>
      <c r="C15" s="138">
        <f>AVERAGE(C12:C14)</f>
        <v>0.3841324408268702</v>
      </c>
      <c r="D15" s="138">
        <f t="shared" ref="D15:N15" si="4">AVERAGE(D12:D14)</f>
        <v>-9.2584904499692741E-2</v>
      </c>
      <c r="E15" s="138">
        <f t="shared" si="4"/>
        <v>-4.4347126340039934E-2</v>
      </c>
      <c r="F15" s="138">
        <f t="shared" si="4"/>
        <v>-8.5010745976693003E-2</v>
      </c>
      <c r="G15" s="138">
        <f t="shared" si="4"/>
        <v>-7.7055355137684509E-2</v>
      </c>
      <c r="H15" s="138">
        <f t="shared" si="4"/>
        <v>-0.10672448012447218</v>
      </c>
      <c r="I15" s="138">
        <f t="shared" si="4"/>
        <v>-0.15451313001412106</v>
      </c>
      <c r="J15" s="138">
        <f t="shared" si="4"/>
        <v>-0.13686989813453451</v>
      </c>
      <c r="K15" s="138">
        <f t="shared" si="4"/>
        <v>-9.7499214461721009E-2</v>
      </c>
      <c r="L15" s="138">
        <f t="shared" si="4"/>
        <v>-0.23460509739830879</v>
      </c>
      <c r="M15" s="138">
        <f t="shared" si="4"/>
        <v>-0.2535313487271294</v>
      </c>
      <c r="N15" s="138">
        <f t="shared" si="4"/>
        <v>-0.23470880822249776</v>
      </c>
      <c r="O15" s="139"/>
      <c r="P15" s="139"/>
      <c r="Q15" s="117"/>
      <c r="R15" s="117"/>
    </row>
    <row r="16" spans="1:18">
      <c r="A16" s="13"/>
      <c r="B16" s="140"/>
      <c r="D16" s="19"/>
      <c r="E16" s="13"/>
    </row>
    <row r="17" spans="1:18">
      <c r="A17" s="141" t="s">
        <v>211</v>
      </c>
      <c r="B17" s="100"/>
      <c r="C17" s="101" t="s">
        <v>8</v>
      </c>
      <c r="D17" s="101" t="s">
        <v>9</v>
      </c>
      <c r="E17" s="102" t="s">
        <v>10</v>
      </c>
      <c r="F17" s="101" t="s">
        <v>11</v>
      </c>
      <c r="G17" s="103" t="s">
        <v>12</v>
      </c>
      <c r="H17" s="103" t="s">
        <v>13</v>
      </c>
      <c r="I17" s="103" t="s">
        <v>14</v>
      </c>
      <c r="J17" s="103" t="s">
        <v>15</v>
      </c>
      <c r="K17" s="103" t="s">
        <v>16</v>
      </c>
      <c r="L17" s="103" t="s">
        <v>17</v>
      </c>
      <c r="M17" s="103" t="s">
        <v>18</v>
      </c>
      <c r="N17" s="103" t="s">
        <v>19</v>
      </c>
      <c r="O17" s="103" t="s">
        <v>201</v>
      </c>
      <c r="P17" s="104" t="s">
        <v>202</v>
      </c>
      <c r="Q17" s="105" t="s">
        <v>203</v>
      </c>
      <c r="R17" s="106" t="s">
        <v>204</v>
      </c>
    </row>
    <row r="18" spans="1:18" hidden="1">
      <c r="A18" s="237" t="s">
        <v>205</v>
      </c>
      <c r="B18" s="107">
        <v>0.25</v>
      </c>
      <c r="C18" s="108">
        <f>401*1.2</f>
        <v>481.2</v>
      </c>
      <c r="D18" s="108">
        <f>815*1.2</f>
        <v>978</v>
      </c>
      <c r="E18" s="108">
        <f>910*1.2</f>
        <v>1092</v>
      </c>
      <c r="F18" s="108">
        <f>1019*1.2</f>
        <v>1222.8</v>
      </c>
      <c r="G18" s="108">
        <f>1181*1.2</f>
        <v>1417.2</v>
      </c>
      <c r="H18" s="108">
        <f>1290*1.2</f>
        <v>1548</v>
      </c>
      <c r="I18" s="108">
        <f>1406*1.2</f>
        <v>1687.2</v>
      </c>
      <c r="J18" s="108">
        <f>1563*1.2</f>
        <v>1875.6</v>
      </c>
      <c r="K18" s="108">
        <f>1825*1.2</f>
        <v>2190</v>
      </c>
      <c r="L18" s="108">
        <f>2433*1.2</f>
        <v>2919.6</v>
      </c>
      <c r="M18" s="108">
        <f>2752*1.2</f>
        <v>3302.4</v>
      </c>
      <c r="N18" s="108">
        <f>3070*1.2</f>
        <v>3684</v>
      </c>
      <c r="O18" s="108">
        <v>3746</v>
      </c>
      <c r="P18" s="109">
        <v>4426</v>
      </c>
      <c r="Q18" s="110">
        <v>4561</v>
      </c>
      <c r="R18" s="111">
        <v>5465</v>
      </c>
    </row>
    <row r="19" spans="1:18">
      <c r="A19" s="238"/>
      <c r="B19" s="107">
        <v>0.5</v>
      </c>
      <c r="C19" s="108">
        <f>407*1.2</f>
        <v>488.4</v>
      </c>
      <c r="D19" s="108">
        <f>839*1.2</f>
        <v>1006.8</v>
      </c>
      <c r="E19" s="108">
        <f>937*1.2</f>
        <v>1124.3999999999999</v>
      </c>
      <c r="F19" s="108">
        <f>1049*1.2</f>
        <v>1258.8</v>
      </c>
      <c r="G19" s="108">
        <f>1217*1.2</f>
        <v>1460.3999999999999</v>
      </c>
      <c r="H19" s="108">
        <f>1329*1.2</f>
        <v>1594.8</v>
      </c>
      <c r="I19" s="108">
        <f>1445*1.2</f>
        <v>1734</v>
      </c>
      <c r="J19" s="108">
        <f>1608*1.2</f>
        <v>1929.6</v>
      </c>
      <c r="K19" s="108">
        <f>1878*1.2</f>
        <v>2253.6</v>
      </c>
      <c r="L19" s="108">
        <f>2503*1.2</f>
        <v>3003.6</v>
      </c>
      <c r="M19" s="108">
        <f>2831*1.2</f>
        <v>3397.2</v>
      </c>
      <c r="N19" s="108">
        <f>3158*1.2</f>
        <v>3789.6</v>
      </c>
      <c r="O19" s="108">
        <v>3856</v>
      </c>
      <c r="P19" s="109">
        <v>4552</v>
      </c>
      <c r="Q19" s="110">
        <v>4801</v>
      </c>
      <c r="R19" s="111">
        <v>5689</v>
      </c>
    </row>
    <row r="20" spans="1:18">
      <c r="A20" s="238"/>
      <c r="B20" s="107">
        <v>1</v>
      </c>
      <c r="C20" s="108">
        <f>467*1.2</f>
        <v>560.4</v>
      </c>
      <c r="D20" s="108">
        <f>938*1.2</f>
        <v>1125.5999999999999</v>
      </c>
      <c r="E20" s="108">
        <f>1046*1.2</f>
        <v>1255.2</v>
      </c>
      <c r="F20" s="108">
        <f>1175*1.2</f>
        <v>1410</v>
      </c>
      <c r="G20" s="108">
        <f>1345*1.2</f>
        <v>1614</v>
      </c>
      <c r="H20" s="108">
        <f>1466*1.2</f>
        <v>1759.2</v>
      </c>
      <c r="I20" s="108">
        <f>1595*1.2</f>
        <v>1914</v>
      </c>
      <c r="J20" s="108">
        <f>1769*1.2</f>
        <v>2122.7999999999997</v>
      </c>
      <c r="K20" s="108">
        <f>2046*1.2</f>
        <v>2455.1999999999998</v>
      </c>
      <c r="L20" s="108">
        <f>2759*1.2</f>
        <v>3310.7999999999997</v>
      </c>
      <c r="M20" s="108">
        <f>3146*1.2</f>
        <v>3775.2</v>
      </c>
      <c r="N20" s="108">
        <f>3311*1.2</f>
        <v>3973.2</v>
      </c>
      <c r="O20" s="108">
        <v>3988</v>
      </c>
      <c r="P20" s="109">
        <v>4668</v>
      </c>
      <c r="Q20" s="112">
        <v>5498</v>
      </c>
      <c r="R20" s="108">
        <v>6435</v>
      </c>
    </row>
    <row r="21" spans="1:18">
      <c r="A21" s="239"/>
      <c r="B21" s="107" t="s">
        <v>212</v>
      </c>
      <c r="C21" s="108">
        <f>67*1.2</f>
        <v>80.399999999999991</v>
      </c>
      <c r="D21" s="108">
        <f>131*1.2</f>
        <v>157.19999999999999</v>
      </c>
      <c r="E21" s="108">
        <f>159*1.2</f>
        <v>190.79999999999998</v>
      </c>
      <c r="F21" s="108">
        <f>216*1.2</f>
        <v>259.2</v>
      </c>
      <c r="G21" s="108">
        <f>231*1.2</f>
        <v>277.2</v>
      </c>
      <c r="H21" s="108">
        <f>260*1.2</f>
        <v>312</v>
      </c>
      <c r="I21" s="108">
        <f>311*1.2</f>
        <v>373.2</v>
      </c>
      <c r="J21" s="108">
        <f>347*1.2</f>
        <v>416.4</v>
      </c>
      <c r="K21" s="108">
        <f>420*1.2</f>
        <v>504</v>
      </c>
      <c r="L21" s="108">
        <f>500*1.2</f>
        <v>600</v>
      </c>
      <c r="M21" s="108">
        <f>606*1.2</f>
        <v>727.19999999999993</v>
      </c>
      <c r="N21" s="108">
        <f>678*1.2</f>
        <v>813.6</v>
      </c>
      <c r="O21" s="108">
        <v>808</v>
      </c>
      <c r="P21" s="109">
        <v>896</v>
      </c>
      <c r="Q21" s="110">
        <v>945</v>
      </c>
      <c r="R21" s="111">
        <v>1027</v>
      </c>
    </row>
    <row r="22" spans="1:18">
      <c r="A22" s="113"/>
      <c r="B22" s="114"/>
      <c r="C22" s="115"/>
      <c r="D22" s="116"/>
      <c r="E22" s="115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8"/>
      <c r="Q22" s="119"/>
      <c r="R22" s="117"/>
    </row>
    <row r="23" spans="1:18" s="120" customFormat="1">
      <c r="A23" s="240" t="s">
        <v>207</v>
      </c>
      <c r="B23" s="121" t="s">
        <v>7</v>
      </c>
      <c r="C23" s="122" t="s">
        <v>8</v>
      </c>
      <c r="D23" s="122" t="s">
        <v>9</v>
      </c>
      <c r="E23" s="123" t="s">
        <v>10</v>
      </c>
      <c r="F23" s="122" t="s">
        <v>11</v>
      </c>
      <c r="G23" s="124" t="s">
        <v>12</v>
      </c>
      <c r="H23" s="124" t="s">
        <v>13</v>
      </c>
      <c r="I23" s="124" t="s">
        <v>14</v>
      </c>
      <c r="J23" s="124" t="s">
        <v>15</v>
      </c>
      <c r="K23" s="124" t="s">
        <v>16</v>
      </c>
      <c r="L23" s="124" t="s">
        <v>17</v>
      </c>
      <c r="M23" s="124" t="s">
        <v>18</v>
      </c>
      <c r="N23" s="124" t="s">
        <v>19</v>
      </c>
      <c r="O23" s="124"/>
      <c r="P23" s="125"/>
      <c r="Q23" s="126"/>
      <c r="R23" s="124"/>
    </row>
    <row r="24" spans="1:18" s="120" customFormat="1">
      <c r="A24" s="241"/>
      <c r="B24" s="121">
        <v>0.5</v>
      </c>
      <c r="C24" s="127">
        <v>570.64799999999991</v>
      </c>
      <c r="D24" s="127">
        <v>797.20799999999986</v>
      </c>
      <c r="E24" s="127">
        <v>944.47199999999987</v>
      </c>
      <c r="F24" s="127">
        <v>1009.6079999999998</v>
      </c>
      <c r="G24" s="128">
        <v>1159.704</v>
      </c>
      <c r="H24" s="128">
        <v>1231.9199999999998</v>
      </c>
      <c r="I24" s="128">
        <v>1294.2239999999999</v>
      </c>
      <c r="J24" s="128">
        <v>1397.5919999999999</v>
      </c>
      <c r="K24" s="128">
        <v>1631.2319999999997</v>
      </c>
      <c r="L24" s="128">
        <v>1709.1119999999999</v>
      </c>
      <c r="M24" s="128">
        <v>2060.2799999999997</v>
      </c>
      <c r="N24" s="128">
        <v>2225.9519999999998</v>
      </c>
      <c r="O24" s="124"/>
      <c r="P24" s="125"/>
      <c r="Q24" s="126"/>
      <c r="R24" s="124"/>
    </row>
    <row r="25" spans="1:18" s="120" customFormat="1">
      <c r="A25" s="241"/>
      <c r="B25" s="121">
        <v>1</v>
      </c>
      <c r="C25" s="127">
        <v>642.86400000000003</v>
      </c>
      <c r="D25" s="127">
        <v>911.90399999999988</v>
      </c>
      <c r="E25" s="127">
        <v>1087.4880000000001</v>
      </c>
      <c r="F25" s="127">
        <v>1216.3439999999998</v>
      </c>
      <c r="G25" s="128">
        <v>1321.1279999999999</v>
      </c>
      <c r="H25" s="128">
        <v>1372.1039999999998</v>
      </c>
      <c r="I25" s="128">
        <v>1418.8319999999999</v>
      </c>
      <c r="J25" s="128">
        <v>1563.2639999999999</v>
      </c>
      <c r="K25" s="128">
        <v>1941.3359999999998</v>
      </c>
      <c r="L25" s="128">
        <v>2044.7039999999997</v>
      </c>
      <c r="M25" s="128">
        <v>2278.3439999999996</v>
      </c>
      <c r="N25" s="128">
        <v>2432.6879999999996</v>
      </c>
      <c r="O25" s="124"/>
      <c r="P25" s="125"/>
      <c r="Q25" s="126"/>
      <c r="R25" s="124"/>
    </row>
    <row r="26" spans="1:18" s="120" customFormat="1">
      <c r="A26" s="242"/>
      <c r="B26" s="121" t="s">
        <v>206</v>
      </c>
      <c r="C26" s="127">
        <v>92.04</v>
      </c>
      <c r="D26" s="127">
        <v>104.78399999999999</v>
      </c>
      <c r="E26" s="127">
        <v>130.27199999999999</v>
      </c>
      <c r="F26" s="128">
        <v>161.42399999999998</v>
      </c>
      <c r="G26" s="128">
        <v>192.57599999999999</v>
      </c>
      <c r="H26" s="128">
        <v>212.4</v>
      </c>
      <c r="I26" s="128">
        <v>233.64</v>
      </c>
      <c r="J26" s="128">
        <v>290.27999999999997</v>
      </c>
      <c r="K26" s="128">
        <v>373.82399999999996</v>
      </c>
      <c r="L26" s="128">
        <v>436.12799999999999</v>
      </c>
      <c r="M26" s="128">
        <v>477.19199999999995</v>
      </c>
      <c r="N26" s="128">
        <v>580.55999999999995</v>
      </c>
      <c r="O26" s="124"/>
      <c r="P26" s="125"/>
      <c r="Q26" s="126"/>
      <c r="R26" s="124"/>
    </row>
    <row r="27" spans="1:18">
      <c r="A27" s="113"/>
      <c r="B27" s="114"/>
      <c r="C27" s="115"/>
      <c r="D27" s="116"/>
      <c r="E27" s="115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8"/>
      <c r="Q27" s="119"/>
      <c r="R27" s="117"/>
    </row>
    <row r="28" spans="1:18">
      <c r="A28" s="113"/>
      <c r="B28" s="129" t="s">
        <v>208</v>
      </c>
      <c r="C28" s="130">
        <f t="shared" ref="C28:N30" si="5">C24/C19-1</f>
        <v>0.16840294840294834</v>
      </c>
      <c r="D28" s="130">
        <f t="shared" ref="D28:N28" si="6">D24/D19-1</f>
        <v>-0.20817640047675812</v>
      </c>
      <c r="E28" s="130">
        <f t="shared" si="6"/>
        <v>-0.16002134471718255</v>
      </c>
      <c r="F28" s="130">
        <f t="shared" si="6"/>
        <v>-0.19795996186844622</v>
      </c>
      <c r="G28" s="130">
        <f t="shared" si="6"/>
        <v>-0.20589975349219392</v>
      </c>
      <c r="H28" s="130">
        <f t="shared" si="6"/>
        <v>-0.22753950338600459</v>
      </c>
      <c r="I28" s="130">
        <f t="shared" si="6"/>
        <v>-0.25361937716262983</v>
      </c>
      <c r="J28" s="130">
        <f t="shared" si="6"/>
        <v>-0.27570895522388061</v>
      </c>
      <c r="K28" s="130">
        <f t="shared" si="6"/>
        <v>-0.27616613418530356</v>
      </c>
      <c r="L28" s="130">
        <f t="shared" si="6"/>
        <v>-0.4309788254095086</v>
      </c>
      <c r="M28" s="130">
        <f t="shared" si="6"/>
        <v>-0.39353585305545746</v>
      </c>
      <c r="N28" s="130">
        <f t="shared" si="6"/>
        <v>-0.41261557948068406</v>
      </c>
      <c r="O28" s="131">
        <f t="shared" si="2"/>
        <v>-0.23948489500459177</v>
      </c>
      <c r="P28" s="243">
        <f>AVERAGE(O28:O30)</f>
        <v>-0.24536928251458501</v>
      </c>
      <c r="Q28" s="119"/>
      <c r="R28" s="117"/>
    </row>
    <row r="29" spans="1:18">
      <c r="A29" s="142"/>
      <c r="B29" s="129" t="s">
        <v>209</v>
      </c>
      <c r="C29" s="130">
        <f t="shared" si="5"/>
        <v>0.14715203426124202</v>
      </c>
      <c r="D29" s="130">
        <f t="shared" si="5"/>
        <v>-0.18985074626865672</v>
      </c>
      <c r="E29" s="130">
        <f t="shared" si="5"/>
        <v>-0.13361376673040148</v>
      </c>
      <c r="F29" s="130">
        <f t="shared" si="5"/>
        <v>-0.13734468085106399</v>
      </c>
      <c r="G29" s="130">
        <f t="shared" si="5"/>
        <v>-0.18145724907063199</v>
      </c>
      <c r="H29" s="130">
        <f t="shared" si="5"/>
        <v>-0.22004092769440664</v>
      </c>
      <c r="I29" s="130">
        <f t="shared" si="5"/>
        <v>-0.25870846394984337</v>
      </c>
      <c r="J29" s="130">
        <f t="shared" si="5"/>
        <v>-0.26358394573205202</v>
      </c>
      <c r="K29" s="130">
        <f t="shared" si="5"/>
        <v>-0.20929618768328451</v>
      </c>
      <c r="L29" s="130">
        <f t="shared" si="5"/>
        <v>-0.38241391808626313</v>
      </c>
      <c r="M29" s="130">
        <f t="shared" si="5"/>
        <v>-0.39649713922441199</v>
      </c>
      <c r="N29" s="130">
        <f t="shared" si="5"/>
        <v>-0.38772576260948355</v>
      </c>
      <c r="O29" s="131">
        <f t="shared" si="2"/>
        <v>-0.21778172946993812</v>
      </c>
      <c r="P29" s="244"/>
    </row>
    <row r="30" spans="1:18">
      <c r="A30" s="143"/>
      <c r="B30" s="133" t="s">
        <v>210</v>
      </c>
      <c r="C30" s="134">
        <f t="shared" si="5"/>
        <v>0.14477611940298529</v>
      </c>
      <c r="D30" s="134">
        <f t="shared" si="5"/>
        <v>-0.3334351145038168</v>
      </c>
      <c r="E30" s="134">
        <f t="shared" si="5"/>
        <v>-0.31723270440251572</v>
      </c>
      <c r="F30" s="134">
        <f t="shared" si="5"/>
        <v>-0.37722222222222224</v>
      </c>
      <c r="G30" s="134">
        <f t="shared" si="5"/>
        <v>-0.30528138528138526</v>
      </c>
      <c r="H30" s="134">
        <f t="shared" si="5"/>
        <v>-0.31923076923076921</v>
      </c>
      <c r="I30" s="134">
        <f t="shared" si="5"/>
        <v>-0.37395498392282955</v>
      </c>
      <c r="J30" s="134">
        <f t="shared" si="5"/>
        <v>-0.30288184438040344</v>
      </c>
      <c r="K30" s="134">
        <f t="shared" si="5"/>
        <v>-0.25828571428571434</v>
      </c>
      <c r="L30" s="134">
        <f t="shared" si="5"/>
        <v>-0.27312000000000003</v>
      </c>
      <c r="M30" s="134">
        <f t="shared" si="5"/>
        <v>-0.3437953795379538</v>
      </c>
      <c r="N30" s="134">
        <f t="shared" si="5"/>
        <v>-0.28643067846607684</v>
      </c>
      <c r="O30" s="135">
        <f t="shared" si="2"/>
        <v>-0.27884122306922515</v>
      </c>
      <c r="P30" s="245"/>
    </row>
    <row r="31" spans="1:18" hidden="1">
      <c r="A31" s="144" t="s">
        <v>213</v>
      </c>
      <c r="B31" s="145"/>
      <c r="C31" s="146" t="s">
        <v>8</v>
      </c>
      <c r="D31" s="146" t="s">
        <v>9</v>
      </c>
      <c r="E31" s="147" t="s">
        <v>10</v>
      </c>
      <c r="F31" s="146" t="s">
        <v>11</v>
      </c>
      <c r="G31" s="148" t="s">
        <v>12</v>
      </c>
      <c r="H31" s="148" t="s">
        <v>13</v>
      </c>
      <c r="I31" s="148" t="s">
        <v>14</v>
      </c>
      <c r="J31" s="148" t="s">
        <v>15</v>
      </c>
      <c r="K31" s="148" t="s">
        <v>16</v>
      </c>
      <c r="L31" s="148" t="s">
        <v>17</v>
      </c>
      <c r="M31" s="148" t="s">
        <v>18</v>
      </c>
      <c r="N31" s="148" t="s">
        <v>19</v>
      </c>
      <c r="O31" s="148" t="s">
        <v>201</v>
      </c>
      <c r="P31" s="148" t="s">
        <v>202</v>
      </c>
      <c r="Q31" s="106" t="s">
        <v>203</v>
      </c>
      <c r="R31" s="106" t="s">
        <v>204</v>
      </c>
    </row>
    <row r="32" spans="1:18" hidden="1">
      <c r="A32" s="246" t="s">
        <v>205</v>
      </c>
      <c r="B32" s="107">
        <v>0.25</v>
      </c>
      <c r="C32" s="111">
        <f>(401*1.2)*0.85</f>
        <v>409.02</v>
      </c>
      <c r="D32" s="111">
        <f>815*1.2*0.85</f>
        <v>831.3</v>
      </c>
      <c r="E32" s="111">
        <f>910*1.2*0.85</f>
        <v>928.19999999999993</v>
      </c>
      <c r="F32" s="111">
        <f>1019*1.2*0.85</f>
        <v>1039.3799999999999</v>
      </c>
      <c r="G32" s="111">
        <f>1181*1.2*0.85</f>
        <v>1204.6200000000001</v>
      </c>
      <c r="H32" s="111">
        <f>1290*1.2*0.85</f>
        <v>1315.8</v>
      </c>
      <c r="I32" s="111">
        <f>1406*1.2*0.85</f>
        <v>1434.12</v>
      </c>
      <c r="J32" s="111">
        <f>1563*1.2*0.85</f>
        <v>1594.26</v>
      </c>
      <c r="K32" s="111">
        <f>1825*1.2*0.85</f>
        <v>1861.5</v>
      </c>
      <c r="L32" s="111">
        <f>2433*1.2*0.85</f>
        <v>2481.66</v>
      </c>
      <c r="M32" s="111">
        <f>2752*1.2*0.85</f>
        <v>2807.04</v>
      </c>
      <c r="N32" s="111">
        <f>3070*1.2*0.85</f>
        <v>3131.4</v>
      </c>
      <c r="O32" s="111">
        <v>3746</v>
      </c>
      <c r="P32" s="111">
        <v>4426</v>
      </c>
      <c r="Q32" s="111">
        <v>4561</v>
      </c>
      <c r="R32" s="111">
        <v>5465</v>
      </c>
    </row>
    <row r="33" spans="1:18" hidden="1">
      <c r="A33" s="247"/>
      <c r="B33" s="107">
        <v>0.5</v>
      </c>
      <c r="C33" s="111">
        <f>407*1.2*0.85</f>
        <v>415.14</v>
      </c>
      <c r="D33" s="111">
        <f>839*1.2*0.85</f>
        <v>855.78</v>
      </c>
      <c r="E33" s="111">
        <f>937*1.2*0.85</f>
        <v>955.7399999999999</v>
      </c>
      <c r="F33" s="111">
        <f>1049*1.2*0.85</f>
        <v>1069.98</v>
      </c>
      <c r="G33" s="111">
        <f>1217*1.2*0.85</f>
        <v>1241.3399999999999</v>
      </c>
      <c r="H33" s="111">
        <f>1329*1.2*0.85</f>
        <v>1355.58</v>
      </c>
      <c r="I33" s="111">
        <f>1445*1.2 *0.85</f>
        <v>1473.8999999999999</v>
      </c>
      <c r="J33" s="111">
        <f>1608*1.2*0.85</f>
        <v>1640.1599999999999</v>
      </c>
      <c r="K33" s="111">
        <f>1878*1.2*0.85</f>
        <v>1915.56</v>
      </c>
      <c r="L33" s="111">
        <f>2503*1.2*0.85</f>
        <v>2553.06</v>
      </c>
      <c r="M33" s="111">
        <f>2831*1.2*0.85</f>
        <v>2887.62</v>
      </c>
      <c r="N33" s="111">
        <f>3158*1.2*0.85</f>
        <v>3221.16</v>
      </c>
      <c r="O33" s="111">
        <v>3856</v>
      </c>
      <c r="P33" s="111">
        <v>4552</v>
      </c>
      <c r="Q33" s="111">
        <v>4801</v>
      </c>
      <c r="R33" s="111">
        <v>5689</v>
      </c>
    </row>
    <row r="34" spans="1:18" hidden="1">
      <c r="A34" s="247"/>
      <c r="B34" s="107">
        <v>1</v>
      </c>
      <c r="C34" s="108">
        <f>467*1.2*0.85</f>
        <v>476.34</v>
      </c>
      <c r="D34" s="108">
        <f>938*1.2*0.85</f>
        <v>956.75999999999988</v>
      </c>
      <c r="E34" s="108">
        <f>1046*1.2*0.85</f>
        <v>1066.92</v>
      </c>
      <c r="F34" s="108">
        <f>1175*1.2*0.85</f>
        <v>1198.5</v>
      </c>
      <c r="G34" s="108">
        <f>1345*1.2*0.85</f>
        <v>1371.8999999999999</v>
      </c>
      <c r="H34" s="108">
        <f>1466*1.2*0.85</f>
        <v>1495.32</v>
      </c>
      <c r="I34" s="108">
        <f>1595*1.2*0.85</f>
        <v>1626.8999999999999</v>
      </c>
      <c r="J34" s="108">
        <f>1769*1.2*0.85</f>
        <v>1804.3799999999997</v>
      </c>
      <c r="K34" s="108">
        <f>2046*1.2*0.85</f>
        <v>2086.9199999999996</v>
      </c>
      <c r="L34" s="108">
        <f>2759*1.2*0.85</f>
        <v>2814.18</v>
      </c>
      <c r="M34" s="108">
        <f>3146*1.2*0.85</f>
        <v>3208.9199999999996</v>
      </c>
      <c r="N34" s="108">
        <f>3311*1.2*0.85</f>
        <v>3377.22</v>
      </c>
      <c r="O34" s="108">
        <v>3988</v>
      </c>
      <c r="P34" s="108">
        <v>4668</v>
      </c>
      <c r="Q34" s="108">
        <v>5498</v>
      </c>
      <c r="R34" s="108">
        <v>6435</v>
      </c>
    </row>
    <row r="35" spans="1:18" hidden="1">
      <c r="A35" s="248"/>
      <c r="B35" s="107" t="s">
        <v>212</v>
      </c>
      <c r="C35" s="111">
        <f>67*1.2*0.85</f>
        <v>68.339999999999989</v>
      </c>
      <c r="D35" s="111">
        <f>131*1.2*0.85</f>
        <v>133.61999999999998</v>
      </c>
      <c r="E35" s="111">
        <f>159*1.2*0.85</f>
        <v>162.17999999999998</v>
      </c>
      <c r="F35" s="111">
        <f>216*1.2*0.85</f>
        <v>220.32</v>
      </c>
      <c r="G35" s="111">
        <f>231*1.2*0.85</f>
        <v>235.61999999999998</v>
      </c>
      <c r="H35" s="111">
        <f>260*1.2*0.85</f>
        <v>265.2</v>
      </c>
      <c r="I35" s="111">
        <f>311*1.2*0.85</f>
        <v>317.21999999999997</v>
      </c>
      <c r="J35" s="111">
        <f>347*1.2*0.85</f>
        <v>353.94</v>
      </c>
      <c r="K35" s="111">
        <f>420*1.2*0.85</f>
        <v>428.4</v>
      </c>
      <c r="L35" s="111">
        <f>500*1.2*0.85</f>
        <v>510</v>
      </c>
      <c r="M35" s="111">
        <f>606*1.2*0.85</f>
        <v>618.11999999999989</v>
      </c>
      <c r="N35" s="111">
        <f>678*1.2*0.85</f>
        <v>691.56</v>
      </c>
      <c r="O35" s="111">
        <v>808</v>
      </c>
      <c r="P35" s="111">
        <v>896</v>
      </c>
      <c r="Q35" s="111">
        <v>945</v>
      </c>
      <c r="R35" s="111">
        <v>1027</v>
      </c>
    </row>
    <row r="36" spans="1:18" hidden="1">
      <c r="A36" s="115"/>
      <c r="B36" s="114"/>
      <c r="C36" s="115"/>
      <c r="D36" s="116"/>
      <c r="E36" s="115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</row>
    <row r="37" spans="1:18" hidden="1">
      <c r="A37" s="249" t="s">
        <v>207</v>
      </c>
      <c r="B37" s="149" t="s">
        <v>7</v>
      </c>
      <c r="C37" s="150" t="s">
        <v>8</v>
      </c>
      <c r="D37" s="150" t="s">
        <v>9</v>
      </c>
      <c r="E37" s="151" t="s">
        <v>10</v>
      </c>
      <c r="F37" s="150" t="s">
        <v>11</v>
      </c>
      <c r="G37" s="152" t="s">
        <v>12</v>
      </c>
      <c r="H37" s="152" t="s">
        <v>13</v>
      </c>
      <c r="I37" s="152" t="s">
        <v>14</v>
      </c>
      <c r="J37" s="152" t="s">
        <v>15</v>
      </c>
      <c r="K37" s="152" t="s">
        <v>16</v>
      </c>
      <c r="L37" s="152" t="s">
        <v>17</v>
      </c>
      <c r="M37" s="152" t="s">
        <v>18</v>
      </c>
      <c r="N37" s="152" t="s">
        <v>19</v>
      </c>
      <c r="O37" s="117"/>
      <c r="P37" s="117"/>
      <c r="Q37" s="117"/>
      <c r="R37" s="117"/>
    </row>
    <row r="38" spans="1:18" hidden="1">
      <c r="A38" s="250"/>
      <c r="B38" s="149">
        <v>0.5</v>
      </c>
      <c r="C38" s="151">
        <v>485.05079999999992</v>
      </c>
      <c r="D38" s="151">
        <v>677.62679999999989</v>
      </c>
      <c r="E38" s="151">
        <v>802.80119999999988</v>
      </c>
      <c r="F38" s="151">
        <v>858.16679999999985</v>
      </c>
      <c r="G38" s="152">
        <v>985.74839999999995</v>
      </c>
      <c r="H38" s="152">
        <v>1047.1319999999998</v>
      </c>
      <c r="I38" s="152">
        <v>1100.0903999999998</v>
      </c>
      <c r="J38" s="152">
        <v>1187.9531999999999</v>
      </c>
      <c r="K38" s="152">
        <v>1386.5471999999997</v>
      </c>
      <c r="L38" s="152">
        <v>1452.7451999999998</v>
      </c>
      <c r="M38" s="152">
        <v>1751.2379999999998</v>
      </c>
      <c r="N38" s="152">
        <v>1892.0591999999997</v>
      </c>
      <c r="O38" s="117"/>
      <c r="P38" s="117"/>
      <c r="Q38" s="117"/>
      <c r="R38" s="117"/>
    </row>
    <row r="39" spans="1:18" hidden="1">
      <c r="A39" s="250"/>
      <c r="B39" s="149">
        <v>1</v>
      </c>
      <c r="C39" s="151">
        <v>546.43439999999998</v>
      </c>
      <c r="D39" s="151">
        <v>775.11839999999984</v>
      </c>
      <c r="E39" s="151">
        <v>924.36480000000006</v>
      </c>
      <c r="F39" s="151">
        <v>1033.8923999999997</v>
      </c>
      <c r="G39" s="152">
        <v>1122.9587999999999</v>
      </c>
      <c r="H39" s="152">
        <v>1166.2883999999999</v>
      </c>
      <c r="I39" s="152">
        <v>1206.0071999999998</v>
      </c>
      <c r="J39" s="152">
        <v>1328.7743999999998</v>
      </c>
      <c r="K39" s="152">
        <v>1650.1355999999998</v>
      </c>
      <c r="L39" s="152">
        <v>1737.9983999999997</v>
      </c>
      <c r="M39" s="152">
        <v>1936.5923999999995</v>
      </c>
      <c r="N39" s="152">
        <v>2067.7847999999994</v>
      </c>
      <c r="O39" s="117"/>
      <c r="P39" s="117"/>
      <c r="Q39" s="117"/>
      <c r="R39" s="117"/>
    </row>
    <row r="40" spans="1:18" hidden="1">
      <c r="A40" s="251"/>
      <c r="B40" s="149" t="s">
        <v>212</v>
      </c>
      <c r="C40" s="150">
        <v>78.234000000000009</v>
      </c>
      <c r="D40" s="151">
        <v>89.066399999999987</v>
      </c>
      <c r="E40" s="150">
        <v>110.73119999999999</v>
      </c>
      <c r="F40" s="152">
        <v>137.21039999999996</v>
      </c>
      <c r="G40" s="152">
        <v>163.68959999999998</v>
      </c>
      <c r="H40" s="152">
        <v>180.54</v>
      </c>
      <c r="I40" s="152">
        <v>198.59399999999999</v>
      </c>
      <c r="J40" s="152">
        <v>246.73799999999997</v>
      </c>
      <c r="K40" s="152">
        <v>317.75039999999996</v>
      </c>
      <c r="L40" s="152">
        <v>370.7088</v>
      </c>
      <c r="M40" s="152">
        <v>405.61319999999995</v>
      </c>
      <c r="N40" s="152">
        <v>493.47599999999994</v>
      </c>
      <c r="O40" s="117"/>
      <c r="P40" s="117"/>
      <c r="Q40" s="117"/>
      <c r="R40" s="117"/>
    </row>
    <row r="41" spans="1:18" hidden="1">
      <c r="A41" s="115"/>
      <c r="B41" s="114"/>
      <c r="C41" s="115"/>
      <c r="D41" s="116"/>
      <c r="E41" s="115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</row>
    <row r="42" spans="1:18" hidden="1">
      <c r="A42" s="115"/>
      <c r="B42" s="114" t="s">
        <v>214</v>
      </c>
      <c r="C42" s="153">
        <f>C38/C33-1</f>
        <v>0.16840294840294834</v>
      </c>
      <c r="D42" s="153">
        <f t="shared" ref="D42:N42" si="7">D38/D33-1</f>
        <v>-0.20817640047675812</v>
      </c>
      <c r="E42" s="153">
        <f t="shared" si="7"/>
        <v>-0.16002134471718255</v>
      </c>
      <c r="F42" s="153">
        <f t="shared" si="7"/>
        <v>-0.19795996186844633</v>
      </c>
      <c r="G42" s="153">
        <f t="shared" si="7"/>
        <v>-0.20589975349219392</v>
      </c>
      <c r="H42" s="153">
        <f t="shared" si="7"/>
        <v>-0.22753950338600459</v>
      </c>
      <c r="I42" s="153">
        <f t="shared" si="7"/>
        <v>-0.25361937716262983</v>
      </c>
      <c r="J42" s="153">
        <f t="shared" si="7"/>
        <v>-0.27570895522388061</v>
      </c>
      <c r="K42" s="153">
        <f t="shared" si="7"/>
        <v>-0.27616613418530367</v>
      </c>
      <c r="L42" s="153">
        <f t="shared" si="7"/>
        <v>-0.4309788254095086</v>
      </c>
      <c r="M42" s="153">
        <f t="shared" si="7"/>
        <v>-0.39353585305545746</v>
      </c>
      <c r="N42" s="153">
        <f t="shared" si="7"/>
        <v>-0.41261557948068406</v>
      </c>
      <c r="O42" s="131">
        <f t="shared" si="2"/>
        <v>-0.23948489500459177</v>
      </c>
      <c r="P42" s="117"/>
      <c r="Q42" s="117"/>
      <c r="R42" s="117"/>
    </row>
    <row r="43" spans="1:18">
      <c r="C43" s="138">
        <f>AVERAGE(C28:C30)</f>
        <v>0.15344370068905855</v>
      </c>
      <c r="D43" s="138">
        <f t="shared" ref="D43:O43" si="8">AVERAGE(D28:D30)</f>
        <v>-0.24382075374974388</v>
      </c>
      <c r="E43" s="138">
        <f t="shared" si="8"/>
        <v>-0.20362260528336659</v>
      </c>
      <c r="F43" s="138">
        <f t="shared" si="8"/>
        <v>-0.23750895498057747</v>
      </c>
      <c r="G43" s="138">
        <f t="shared" si="8"/>
        <v>-0.23087946261473705</v>
      </c>
      <c r="H43" s="138">
        <f t="shared" si="8"/>
        <v>-0.25560373343706017</v>
      </c>
      <c r="I43" s="138">
        <f t="shared" si="8"/>
        <v>-0.2954276083451009</v>
      </c>
      <c r="J43" s="138">
        <f t="shared" si="8"/>
        <v>-0.28072491511211201</v>
      </c>
      <c r="K43" s="138">
        <f t="shared" si="8"/>
        <v>-0.24791601205143413</v>
      </c>
      <c r="L43" s="138">
        <f t="shared" si="8"/>
        <v>-0.36217091449859057</v>
      </c>
      <c r="M43" s="138">
        <f t="shared" si="8"/>
        <v>-0.3779427906059411</v>
      </c>
      <c r="N43" s="138">
        <f t="shared" si="8"/>
        <v>-0.36225734018541483</v>
      </c>
      <c r="O43" s="138">
        <f t="shared" si="8"/>
        <v>-0.24536928251458501</v>
      </c>
    </row>
    <row r="44" spans="1:18" ht="31" customHeight="1"/>
    <row r="45" spans="1:18">
      <c r="A45" s="154" t="s">
        <v>215</v>
      </c>
      <c r="B45" s="100"/>
      <c r="C45" s="101" t="s">
        <v>8</v>
      </c>
      <c r="D45" s="101" t="s">
        <v>9</v>
      </c>
      <c r="E45" s="102" t="s">
        <v>10</v>
      </c>
      <c r="F45" s="101" t="s">
        <v>11</v>
      </c>
      <c r="G45" s="103" t="s">
        <v>12</v>
      </c>
      <c r="H45" s="103" t="s">
        <v>13</v>
      </c>
      <c r="I45" s="103" t="s">
        <v>14</v>
      </c>
      <c r="J45" s="103" t="s">
        <v>15</v>
      </c>
      <c r="K45" s="103" t="s">
        <v>16</v>
      </c>
      <c r="L45" s="103" t="s">
        <v>17</v>
      </c>
      <c r="M45" s="103" t="s">
        <v>18</v>
      </c>
      <c r="N45" s="103" t="s">
        <v>19</v>
      </c>
      <c r="O45" s="103" t="s">
        <v>201</v>
      </c>
      <c r="P45" s="104" t="s">
        <v>202</v>
      </c>
      <c r="Q45" s="105" t="s">
        <v>203</v>
      </c>
      <c r="R45" s="106" t="s">
        <v>204</v>
      </c>
    </row>
    <row r="46" spans="1:18" hidden="1">
      <c r="A46" s="237" t="s">
        <v>216</v>
      </c>
      <c r="B46" s="107">
        <v>0.25</v>
      </c>
      <c r="C46" s="155">
        <f>(401*1.2)</f>
        <v>481.2</v>
      </c>
      <c r="D46" s="155">
        <f>815*1.2</f>
        <v>978</v>
      </c>
      <c r="E46" s="155">
        <f>910*1.2</f>
        <v>1092</v>
      </c>
      <c r="F46" s="155">
        <f>1019*1.2</f>
        <v>1222.8</v>
      </c>
      <c r="G46" s="155">
        <f>1181*1.2</f>
        <v>1417.2</v>
      </c>
      <c r="H46" s="155">
        <f>1290*1.2</f>
        <v>1548</v>
      </c>
      <c r="I46" s="155">
        <f>1406*1.2</f>
        <v>1687.2</v>
      </c>
      <c r="J46" s="155">
        <f>1563*1.2</f>
        <v>1875.6</v>
      </c>
      <c r="K46" s="155">
        <f>1825*1.2</f>
        <v>2190</v>
      </c>
      <c r="L46" s="155">
        <f>2433*1.2</f>
        <v>2919.6</v>
      </c>
      <c r="M46" s="155">
        <f>2752*1.2</f>
        <v>3302.4</v>
      </c>
      <c r="N46" s="155">
        <f>3070*1.2</f>
        <v>3684</v>
      </c>
      <c r="O46" s="155">
        <v>3746</v>
      </c>
      <c r="P46" s="156">
        <v>4426</v>
      </c>
      <c r="Q46" s="157">
        <v>4561</v>
      </c>
      <c r="R46" s="111">
        <v>5465</v>
      </c>
    </row>
    <row r="47" spans="1:18">
      <c r="A47" s="238"/>
      <c r="B47" s="107">
        <v>0.5</v>
      </c>
      <c r="C47" s="155">
        <f>407*1.2</f>
        <v>488.4</v>
      </c>
      <c r="D47" s="155">
        <f>839*1.2</f>
        <v>1006.8</v>
      </c>
      <c r="E47" s="155">
        <f>937*1.2</f>
        <v>1124.3999999999999</v>
      </c>
      <c r="F47" s="155">
        <f>1049*1.2</f>
        <v>1258.8</v>
      </c>
      <c r="G47" s="155">
        <f>1217*1.2</f>
        <v>1460.3999999999999</v>
      </c>
      <c r="H47" s="155">
        <f>1329*1.2</f>
        <v>1594.8</v>
      </c>
      <c r="I47" s="155">
        <f>1445*1.2</f>
        <v>1734</v>
      </c>
      <c r="J47" s="155">
        <f>1608*1.2</f>
        <v>1929.6</v>
      </c>
      <c r="K47" s="155">
        <f>1878*1.2</f>
        <v>2253.6</v>
      </c>
      <c r="L47" s="155">
        <f>2503*1.2</f>
        <v>3003.6</v>
      </c>
      <c r="M47" s="155">
        <f>2831*1.2</f>
        <v>3397.2</v>
      </c>
      <c r="N47" s="155">
        <f>3158*1.2</f>
        <v>3789.6</v>
      </c>
      <c r="O47" s="155">
        <v>3856</v>
      </c>
      <c r="P47" s="156">
        <v>4552</v>
      </c>
      <c r="Q47" s="157">
        <v>4801</v>
      </c>
      <c r="R47" s="111">
        <v>5689</v>
      </c>
    </row>
    <row r="48" spans="1:18">
      <c r="A48" s="238"/>
      <c r="B48" s="107">
        <v>1</v>
      </c>
      <c r="C48" s="155">
        <f>467*1.2</f>
        <v>560.4</v>
      </c>
      <c r="D48" s="155">
        <f>938*1.2</f>
        <v>1125.5999999999999</v>
      </c>
      <c r="E48" s="155">
        <f>1046*1.2</f>
        <v>1255.2</v>
      </c>
      <c r="F48" s="155">
        <f>1175*1.2</f>
        <v>1410</v>
      </c>
      <c r="G48" s="155">
        <f>1345*1.2</f>
        <v>1614</v>
      </c>
      <c r="H48" s="155">
        <f>1466*1.2</f>
        <v>1759.2</v>
      </c>
      <c r="I48" s="155">
        <f>1595*1.2</f>
        <v>1914</v>
      </c>
      <c r="J48" s="155">
        <f>1769*1.2</f>
        <v>2122.7999999999997</v>
      </c>
      <c r="K48" s="155">
        <f>2046*1.2</f>
        <v>2455.1999999999998</v>
      </c>
      <c r="L48" s="155">
        <f>2759*1.2</f>
        <v>3310.7999999999997</v>
      </c>
      <c r="M48" s="155">
        <f>3146*1.2</f>
        <v>3775.2</v>
      </c>
      <c r="N48" s="155">
        <f>3311*1.2</f>
        <v>3973.2</v>
      </c>
      <c r="O48" s="155">
        <v>3988</v>
      </c>
      <c r="P48" s="156">
        <v>4668</v>
      </c>
      <c r="Q48" s="157">
        <v>5498</v>
      </c>
      <c r="R48" s="108">
        <v>6435</v>
      </c>
    </row>
    <row r="49" spans="1:18">
      <c r="A49" s="239"/>
      <c r="B49" s="107" t="s">
        <v>206</v>
      </c>
      <c r="C49" s="155">
        <f>67*1.2*0.83</f>
        <v>66.731999999999985</v>
      </c>
      <c r="D49" s="155">
        <f>131*1.2</f>
        <v>157.19999999999999</v>
      </c>
      <c r="E49" s="155">
        <f>159*1.2</f>
        <v>190.79999999999998</v>
      </c>
      <c r="F49" s="155">
        <f>216*1.2</f>
        <v>259.2</v>
      </c>
      <c r="G49" s="155">
        <f>231*1.2</f>
        <v>277.2</v>
      </c>
      <c r="H49" s="155">
        <f>260*1.2</f>
        <v>312</v>
      </c>
      <c r="I49" s="155">
        <f>311*1.2</f>
        <v>373.2</v>
      </c>
      <c r="J49" s="155">
        <f>347*1.2</f>
        <v>416.4</v>
      </c>
      <c r="K49" s="155">
        <f>420*1.2</f>
        <v>504</v>
      </c>
      <c r="L49" s="155">
        <f>500*1.2</f>
        <v>600</v>
      </c>
      <c r="M49" s="155">
        <f>606*1.2</f>
        <v>727.19999999999993</v>
      </c>
      <c r="N49" s="155">
        <f>678*1.2</f>
        <v>813.6</v>
      </c>
      <c r="O49" s="155">
        <v>808</v>
      </c>
      <c r="P49" s="156">
        <v>896</v>
      </c>
      <c r="Q49" s="157">
        <v>945</v>
      </c>
      <c r="R49" s="111">
        <v>1027</v>
      </c>
    </row>
    <row r="50" spans="1:18">
      <c r="A50" s="113"/>
      <c r="B50" s="114"/>
      <c r="C50" s="115"/>
      <c r="D50" s="116"/>
      <c r="E50" s="115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8"/>
      <c r="Q50" s="119"/>
      <c r="R50" s="117"/>
    </row>
    <row r="51" spans="1:18" s="120" customFormat="1">
      <c r="A51" s="240" t="s">
        <v>217</v>
      </c>
      <c r="B51" s="121" t="s">
        <v>7</v>
      </c>
      <c r="C51" s="122" t="s">
        <v>8</v>
      </c>
      <c r="D51" s="122" t="s">
        <v>9</v>
      </c>
      <c r="E51" s="123" t="s">
        <v>10</v>
      </c>
      <c r="F51" s="122" t="s">
        <v>11</v>
      </c>
      <c r="G51" s="124" t="s">
        <v>12</v>
      </c>
      <c r="H51" s="124" t="s">
        <v>13</v>
      </c>
      <c r="I51" s="124" t="s">
        <v>14</v>
      </c>
      <c r="J51" s="124" t="s">
        <v>15</v>
      </c>
      <c r="K51" s="124" t="s">
        <v>16</v>
      </c>
      <c r="L51" s="124" t="s">
        <v>17</v>
      </c>
      <c r="M51" s="124" t="s">
        <v>18</v>
      </c>
      <c r="N51" s="124" t="s">
        <v>19</v>
      </c>
      <c r="O51" s="124"/>
      <c r="P51" s="125"/>
      <c r="Q51" s="126"/>
      <c r="R51" s="124"/>
    </row>
    <row r="52" spans="1:18" s="120" customFormat="1">
      <c r="A52" s="241"/>
      <c r="B52" s="121">
        <v>0.5</v>
      </c>
      <c r="C52" s="127">
        <f t="shared" ref="C52:N54" si="9">C24*0.85</f>
        <v>485.05079999999992</v>
      </c>
      <c r="D52" s="127">
        <f t="shared" ref="D52:N52" si="10">D24*0.85</f>
        <v>677.62679999999989</v>
      </c>
      <c r="E52" s="127">
        <f t="shared" si="10"/>
        <v>802.80119999999988</v>
      </c>
      <c r="F52" s="127">
        <f t="shared" si="10"/>
        <v>858.16679999999985</v>
      </c>
      <c r="G52" s="127">
        <f t="shared" si="10"/>
        <v>985.74839999999995</v>
      </c>
      <c r="H52" s="127">
        <f t="shared" si="10"/>
        <v>1047.1319999999998</v>
      </c>
      <c r="I52" s="127">
        <f t="shared" si="10"/>
        <v>1100.0903999999998</v>
      </c>
      <c r="J52" s="127">
        <f t="shared" si="10"/>
        <v>1187.9531999999999</v>
      </c>
      <c r="K52" s="127">
        <f t="shared" si="10"/>
        <v>1386.5471999999997</v>
      </c>
      <c r="L52" s="127">
        <f t="shared" si="10"/>
        <v>1452.7451999999998</v>
      </c>
      <c r="M52" s="127">
        <f t="shared" si="10"/>
        <v>1751.2379999999998</v>
      </c>
      <c r="N52" s="127">
        <f t="shared" si="10"/>
        <v>1892.0591999999997</v>
      </c>
      <c r="O52" s="124"/>
      <c r="P52" s="125"/>
      <c r="Q52" s="126"/>
      <c r="R52" s="124"/>
    </row>
    <row r="53" spans="1:18" s="120" customFormat="1">
      <c r="A53" s="241"/>
      <c r="B53" s="121">
        <v>1</v>
      </c>
      <c r="C53" s="127">
        <f t="shared" si="9"/>
        <v>546.43439999999998</v>
      </c>
      <c r="D53" s="127">
        <f t="shared" si="9"/>
        <v>775.11839999999984</v>
      </c>
      <c r="E53" s="127">
        <f t="shared" si="9"/>
        <v>924.36480000000006</v>
      </c>
      <c r="F53" s="127">
        <f t="shared" si="9"/>
        <v>1033.8923999999997</v>
      </c>
      <c r="G53" s="127">
        <f t="shared" si="9"/>
        <v>1122.9587999999999</v>
      </c>
      <c r="H53" s="127">
        <f t="shared" si="9"/>
        <v>1166.2883999999999</v>
      </c>
      <c r="I53" s="127">
        <f t="shared" si="9"/>
        <v>1206.0071999999998</v>
      </c>
      <c r="J53" s="127">
        <f t="shared" si="9"/>
        <v>1328.7743999999998</v>
      </c>
      <c r="K53" s="127">
        <f t="shared" si="9"/>
        <v>1650.1355999999998</v>
      </c>
      <c r="L53" s="127">
        <f t="shared" si="9"/>
        <v>1737.9983999999997</v>
      </c>
      <c r="M53" s="127">
        <f t="shared" si="9"/>
        <v>1936.5923999999995</v>
      </c>
      <c r="N53" s="127">
        <f t="shared" si="9"/>
        <v>2067.7847999999994</v>
      </c>
      <c r="O53" s="124"/>
      <c r="P53" s="125"/>
      <c r="Q53" s="126"/>
      <c r="R53" s="124"/>
    </row>
    <row r="54" spans="1:18" s="120" customFormat="1">
      <c r="A54" s="242"/>
      <c r="B54" s="121" t="s">
        <v>206</v>
      </c>
      <c r="C54" s="127">
        <f t="shared" si="9"/>
        <v>78.234000000000009</v>
      </c>
      <c r="D54" s="127">
        <f t="shared" si="9"/>
        <v>89.066399999999987</v>
      </c>
      <c r="E54" s="127">
        <f t="shared" si="9"/>
        <v>110.73119999999999</v>
      </c>
      <c r="F54" s="127">
        <f t="shared" si="9"/>
        <v>137.21039999999996</v>
      </c>
      <c r="G54" s="127">
        <f t="shared" si="9"/>
        <v>163.68959999999998</v>
      </c>
      <c r="H54" s="127">
        <f t="shared" si="9"/>
        <v>180.54</v>
      </c>
      <c r="I54" s="127">
        <f t="shared" si="9"/>
        <v>198.59399999999999</v>
      </c>
      <c r="J54" s="127">
        <f t="shared" si="9"/>
        <v>246.73799999999997</v>
      </c>
      <c r="K54" s="127">
        <f t="shared" si="9"/>
        <v>317.75039999999996</v>
      </c>
      <c r="L54" s="127">
        <f t="shared" si="9"/>
        <v>370.7088</v>
      </c>
      <c r="M54" s="127">
        <f t="shared" si="9"/>
        <v>405.61319999999995</v>
      </c>
      <c r="N54" s="127">
        <f t="shared" si="9"/>
        <v>493.47599999999994</v>
      </c>
      <c r="O54" s="124"/>
      <c r="P54" s="125"/>
      <c r="Q54" s="126"/>
      <c r="R54" s="124"/>
    </row>
    <row r="55" spans="1:18">
      <c r="A55" s="113"/>
      <c r="B55" s="114"/>
      <c r="C55" s="115"/>
      <c r="D55" s="116"/>
      <c r="E55" s="115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8"/>
      <c r="Q55" s="119"/>
      <c r="R55" s="117"/>
    </row>
    <row r="56" spans="1:18">
      <c r="A56" s="113"/>
      <c r="B56" s="129" t="s">
        <v>208</v>
      </c>
      <c r="C56" s="130">
        <f t="shared" ref="C56:N58" si="11">C52/C47-1</f>
        <v>-6.8574938574940125E-3</v>
      </c>
      <c r="D56" s="130">
        <f t="shared" ref="D56:N56" si="12">D52/D47-1</f>
        <v>-0.32694994040524439</v>
      </c>
      <c r="E56" s="130">
        <f t="shared" si="12"/>
        <v>-0.28601814300960515</v>
      </c>
      <c r="F56" s="130">
        <f t="shared" si="12"/>
        <v>-0.31826596758817927</v>
      </c>
      <c r="G56" s="130">
        <f t="shared" si="12"/>
        <v>-0.32501479046836479</v>
      </c>
      <c r="H56" s="130">
        <f t="shared" si="12"/>
        <v>-0.34340857787810397</v>
      </c>
      <c r="I56" s="130">
        <f t="shared" si="12"/>
        <v>-0.36557647058823539</v>
      </c>
      <c r="J56" s="130">
        <f t="shared" si="12"/>
        <v>-0.38435261194029857</v>
      </c>
      <c r="K56" s="130">
        <f t="shared" si="12"/>
        <v>-0.38474121405750805</v>
      </c>
      <c r="L56" s="130">
        <f t="shared" si="12"/>
        <v>-0.51633200159808235</v>
      </c>
      <c r="M56" s="130">
        <f t="shared" si="12"/>
        <v>-0.48450547509713882</v>
      </c>
      <c r="N56" s="130">
        <f t="shared" si="12"/>
        <v>-0.50072324255858147</v>
      </c>
      <c r="O56" s="131">
        <f t="shared" ref="O56:O92" si="13">AVERAGE(C56:N56)</f>
        <v>-0.35356216075390307</v>
      </c>
      <c r="P56" s="243">
        <f>AVERAGE(O56:O58)</f>
        <v>-0.35302774056397923</v>
      </c>
      <c r="Q56" s="119"/>
      <c r="R56" s="117"/>
    </row>
    <row r="57" spans="1:18">
      <c r="A57" s="142"/>
      <c r="B57" s="129" t="s">
        <v>209</v>
      </c>
      <c r="C57" s="130">
        <f t="shared" si="11"/>
        <v>-2.4920770877944309E-2</v>
      </c>
      <c r="D57" s="130">
        <f t="shared" si="11"/>
        <v>-0.31137313432835834</v>
      </c>
      <c r="E57" s="130">
        <f t="shared" si="11"/>
        <v>-0.26357170172084132</v>
      </c>
      <c r="F57" s="130">
        <f t="shared" si="11"/>
        <v>-0.26674297872340447</v>
      </c>
      <c r="G57" s="130">
        <f t="shared" si="11"/>
        <v>-0.30423866171003722</v>
      </c>
      <c r="H57" s="130">
        <f t="shared" si="11"/>
        <v>-0.3370347885402456</v>
      </c>
      <c r="I57" s="130">
        <f t="shared" si="11"/>
        <v>-0.36990219435736693</v>
      </c>
      <c r="J57" s="130">
        <f t="shared" si="11"/>
        <v>-0.37404635387224427</v>
      </c>
      <c r="K57" s="130">
        <f t="shared" si="11"/>
        <v>-0.32790175953079181</v>
      </c>
      <c r="L57" s="130">
        <f t="shared" si="11"/>
        <v>-0.47505183037332366</v>
      </c>
      <c r="M57" s="130">
        <f t="shared" si="11"/>
        <v>-0.48702256834075031</v>
      </c>
      <c r="N57" s="130">
        <f t="shared" si="11"/>
        <v>-0.47956689821806109</v>
      </c>
      <c r="O57" s="131">
        <f t="shared" si="13"/>
        <v>-0.33511447004944744</v>
      </c>
      <c r="P57" s="244"/>
    </row>
    <row r="58" spans="1:18">
      <c r="A58" s="143"/>
      <c r="B58" s="133" t="s">
        <v>210</v>
      </c>
      <c r="C58" s="134">
        <f t="shared" si="11"/>
        <v>0.17236108613558754</v>
      </c>
      <c r="D58" s="134">
        <f t="shared" si="11"/>
        <v>-0.43341984732824435</v>
      </c>
      <c r="E58" s="134">
        <f t="shared" si="11"/>
        <v>-0.41964779874213842</v>
      </c>
      <c r="F58" s="134">
        <f t="shared" si="11"/>
        <v>-0.47063888888888905</v>
      </c>
      <c r="G58" s="134">
        <f t="shared" si="11"/>
        <v>-0.40948917748917757</v>
      </c>
      <c r="H58" s="134">
        <f t="shared" si="11"/>
        <v>-0.42134615384615393</v>
      </c>
      <c r="I58" s="134">
        <f t="shared" si="11"/>
        <v>-0.4678617363344052</v>
      </c>
      <c r="J58" s="134">
        <f t="shared" si="11"/>
        <v>-0.40744956772334295</v>
      </c>
      <c r="K58" s="134">
        <f t="shared" si="11"/>
        <v>-0.36954285714285728</v>
      </c>
      <c r="L58" s="134">
        <f t="shared" si="11"/>
        <v>-0.38215200000000005</v>
      </c>
      <c r="M58" s="134">
        <f t="shared" si="11"/>
        <v>-0.44222607260726077</v>
      </c>
      <c r="N58" s="134">
        <f t="shared" si="11"/>
        <v>-0.39346607669616529</v>
      </c>
      <c r="O58" s="135">
        <f t="shared" si="13"/>
        <v>-0.37040659088858724</v>
      </c>
      <c r="P58" s="245"/>
    </row>
    <row r="59" spans="1:18">
      <c r="C59" s="138">
        <f>AVERAGE(C56:C58)</f>
        <v>4.6860940466716405E-2</v>
      </c>
      <c r="D59" s="138">
        <f t="shared" ref="D59:N59" si="14">AVERAGE(D56:D58)</f>
        <v>-0.35724764068728238</v>
      </c>
      <c r="E59" s="138">
        <f t="shared" si="14"/>
        <v>-0.32307921449086163</v>
      </c>
      <c r="F59" s="138">
        <f t="shared" si="14"/>
        <v>-0.35188261173349095</v>
      </c>
      <c r="G59" s="138">
        <f t="shared" si="14"/>
        <v>-0.34624754322252649</v>
      </c>
      <c r="H59" s="138">
        <f t="shared" si="14"/>
        <v>-0.36726317342150122</v>
      </c>
      <c r="I59" s="138">
        <f t="shared" si="14"/>
        <v>-0.40111346709333584</v>
      </c>
      <c r="J59" s="138">
        <f t="shared" si="14"/>
        <v>-0.38861617784529523</v>
      </c>
      <c r="K59" s="138">
        <f t="shared" si="14"/>
        <v>-0.36072861024371905</v>
      </c>
      <c r="L59" s="138">
        <f t="shared" si="14"/>
        <v>-0.45784527732380198</v>
      </c>
      <c r="M59" s="138">
        <f t="shared" si="14"/>
        <v>-0.47125137201504996</v>
      </c>
      <c r="N59" s="138">
        <f t="shared" si="14"/>
        <v>-0.45791873915760267</v>
      </c>
    </row>
    <row r="62" spans="1:18">
      <c r="A62" s="154" t="s">
        <v>218</v>
      </c>
      <c r="B62" s="100"/>
      <c r="C62" s="101" t="s">
        <v>8</v>
      </c>
      <c r="D62" s="101" t="s">
        <v>9</v>
      </c>
      <c r="E62" s="102" t="s">
        <v>10</v>
      </c>
      <c r="F62" s="101" t="s">
        <v>11</v>
      </c>
      <c r="G62" s="103" t="s">
        <v>12</v>
      </c>
      <c r="H62" s="103" t="s">
        <v>13</v>
      </c>
      <c r="I62" s="103" t="s">
        <v>14</v>
      </c>
      <c r="J62" s="103" t="s">
        <v>15</v>
      </c>
      <c r="K62" s="103" t="s">
        <v>16</v>
      </c>
      <c r="L62" s="103" t="s">
        <v>17</v>
      </c>
      <c r="M62" s="103" t="s">
        <v>18</v>
      </c>
      <c r="N62" s="103" t="s">
        <v>19</v>
      </c>
      <c r="O62" s="103" t="s">
        <v>201</v>
      </c>
      <c r="P62" s="104" t="s">
        <v>202</v>
      </c>
      <c r="Q62" s="105" t="s">
        <v>203</v>
      </c>
      <c r="R62" s="106" t="s">
        <v>204</v>
      </c>
    </row>
    <row r="63" spans="1:18" hidden="1">
      <c r="A63" s="237" t="s">
        <v>216</v>
      </c>
      <c r="B63" s="107">
        <v>0.25</v>
      </c>
      <c r="C63" s="155">
        <f>(401*1.2)</f>
        <v>481.2</v>
      </c>
      <c r="D63" s="155">
        <f>815*1.2</f>
        <v>978</v>
      </c>
      <c r="E63" s="155">
        <f>910*1.2</f>
        <v>1092</v>
      </c>
      <c r="F63" s="155">
        <f>1019*1.2</f>
        <v>1222.8</v>
      </c>
      <c r="G63" s="155">
        <f>1181*1.2</f>
        <v>1417.2</v>
      </c>
      <c r="H63" s="155">
        <f>1290*1.2</f>
        <v>1548</v>
      </c>
      <c r="I63" s="155">
        <f>1406*1.2</f>
        <v>1687.2</v>
      </c>
      <c r="J63" s="155">
        <f>1563*1.2</f>
        <v>1875.6</v>
      </c>
      <c r="K63" s="155">
        <f>1825*1.2</f>
        <v>2190</v>
      </c>
      <c r="L63" s="155">
        <f>2433*1.2</f>
        <v>2919.6</v>
      </c>
      <c r="M63" s="155">
        <f>2752*1.2</f>
        <v>3302.4</v>
      </c>
      <c r="N63" s="155">
        <f>3070*1.2</f>
        <v>3684</v>
      </c>
      <c r="O63" s="155">
        <v>3746</v>
      </c>
      <c r="P63" s="156">
        <v>4426</v>
      </c>
      <c r="Q63" s="157">
        <v>4561</v>
      </c>
      <c r="R63" s="111">
        <v>5465</v>
      </c>
    </row>
    <row r="64" spans="1:18">
      <c r="A64" s="238"/>
      <c r="B64" s="107">
        <v>0.5</v>
      </c>
      <c r="C64" s="155">
        <f>407*1.2</f>
        <v>488.4</v>
      </c>
      <c r="D64" s="155">
        <f>839*1.2</f>
        <v>1006.8</v>
      </c>
      <c r="E64" s="155">
        <f>937*1.2</f>
        <v>1124.3999999999999</v>
      </c>
      <c r="F64" s="155">
        <f>1049*1.2</f>
        <v>1258.8</v>
      </c>
      <c r="G64" s="155">
        <f>1217*1.2</f>
        <v>1460.3999999999999</v>
      </c>
      <c r="H64" s="155">
        <f>1329*1.2</f>
        <v>1594.8</v>
      </c>
      <c r="I64" s="155">
        <f>1445*1.2</f>
        <v>1734</v>
      </c>
      <c r="J64" s="155">
        <f>1608*1.2</f>
        <v>1929.6</v>
      </c>
      <c r="K64" s="155">
        <f>1878*1.2</f>
        <v>2253.6</v>
      </c>
      <c r="L64" s="155">
        <f>2503*1.2</f>
        <v>3003.6</v>
      </c>
      <c r="M64" s="155">
        <f>2831*1.2</f>
        <v>3397.2</v>
      </c>
      <c r="N64" s="155">
        <f>3158*1.2</f>
        <v>3789.6</v>
      </c>
      <c r="O64" s="155">
        <v>3856</v>
      </c>
      <c r="P64" s="156">
        <v>4552</v>
      </c>
      <c r="Q64" s="157">
        <v>4801</v>
      </c>
      <c r="R64" s="111">
        <v>5689</v>
      </c>
    </row>
    <row r="65" spans="1:18">
      <c r="A65" s="238"/>
      <c r="B65" s="107">
        <v>1</v>
      </c>
      <c r="C65" s="155">
        <f>467*1.2</f>
        <v>560.4</v>
      </c>
      <c r="D65" s="155">
        <f>938*1.2</f>
        <v>1125.5999999999999</v>
      </c>
      <c r="E65" s="155">
        <f>1046*1.2</f>
        <v>1255.2</v>
      </c>
      <c r="F65" s="155">
        <f>1175*1.2</f>
        <v>1410</v>
      </c>
      <c r="G65" s="155">
        <f>1345*1.2</f>
        <v>1614</v>
      </c>
      <c r="H65" s="155">
        <f>1466*1.2</f>
        <v>1759.2</v>
      </c>
      <c r="I65" s="155">
        <f>1595*1.2</f>
        <v>1914</v>
      </c>
      <c r="J65" s="155">
        <f>1769*1.2</f>
        <v>2122.7999999999997</v>
      </c>
      <c r="K65" s="155">
        <f>2046*1.2</f>
        <v>2455.1999999999998</v>
      </c>
      <c r="L65" s="155">
        <f>2759*1.2</f>
        <v>3310.7999999999997</v>
      </c>
      <c r="M65" s="155">
        <f>3146*1.2</f>
        <v>3775.2</v>
      </c>
      <c r="N65" s="155">
        <f>3311*1.2</f>
        <v>3973.2</v>
      </c>
      <c r="O65" s="155">
        <v>3988</v>
      </c>
      <c r="P65" s="156">
        <v>4668</v>
      </c>
      <c r="Q65" s="157">
        <v>5498</v>
      </c>
      <c r="R65" s="108">
        <v>6435</v>
      </c>
    </row>
    <row r="66" spans="1:18">
      <c r="A66" s="239"/>
      <c r="B66" s="107" t="s">
        <v>206</v>
      </c>
      <c r="C66" s="155">
        <f>67*1.2*0.83</f>
        <v>66.731999999999985</v>
      </c>
      <c r="D66" s="155">
        <f>131*1.2</f>
        <v>157.19999999999999</v>
      </c>
      <c r="E66" s="155">
        <f>159*1.2</f>
        <v>190.79999999999998</v>
      </c>
      <c r="F66" s="155">
        <f>216*1.2</f>
        <v>259.2</v>
      </c>
      <c r="G66" s="155">
        <f>231*1.2</f>
        <v>277.2</v>
      </c>
      <c r="H66" s="155">
        <f>260*1.2</f>
        <v>312</v>
      </c>
      <c r="I66" s="155">
        <f>311*1.2</f>
        <v>373.2</v>
      </c>
      <c r="J66" s="155">
        <f>347*1.2</f>
        <v>416.4</v>
      </c>
      <c r="K66" s="155">
        <f>420*1.2</f>
        <v>504</v>
      </c>
      <c r="L66" s="155">
        <f>500*1.2</f>
        <v>600</v>
      </c>
      <c r="M66" s="155">
        <f>606*1.2</f>
        <v>727.19999999999993</v>
      </c>
      <c r="N66" s="155">
        <f>678*1.2</f>
        <v>813.6</v>
      </c>
      <c r="O66" s="155">
        <v>808</v>
      </c>
      <c r="P66" s="156">
        <v>896</v>
      </c>
      <c r="Q66" s="157">
        <v>945</v>
      </c>
      <c r="R66" s="111">
        <v>1027</v>
      </c>
    </row>
    <row r="67" spans="1:18">
      <c r="A67" s="113"/>
      <c r="B67" s="114"/>
      <c r="C67" s="115"/>
      <c r="D67" s="116"/>
      <c r="E67" s="115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8"/>
      <c r="Q67" s="119"/>
      <c r="R67" s="117"/>
    </row>
    <row r="68" spans="1:18" s="120" customFormat="1">
      <c r="A68" s="240" t="s">
        <v>219</v>
      </c>
      <c r="B68" s="121" t="s">
        <v>7</v>
      </c>
      <c r="C68" s="122" t="s">
        <v>8</v>
      </c>
      <c r="D68" s="122" t="s">
        <v>9</v>
      </c>
      <c r="E68" s="123" t="s">
        <v>10</v>
      </c>
      <c r="F68" s="122" t="s">
        <v>11</v>
      </c>
      <c r="G68" s="124" t="s">
        <v>12</v>
      </c>
      <c r="H68" s="124" t="s">
        <v>13</v>
      </c>
      <c r="I68" s="124" t="s">
        <v>14</v>
      </c>
      <c r="J68" s="124" t="s">
        <v>15</v>
      </c>
      <c r="K68" s="124" t="s">
        <v>16</v>
      </c>
      <c r="L68" s="124" t="s">
        <v>17</v>
      </c>
      <c r="M68" s="124" t="s">
        <v>18</v>
      </c>
      <c r="N68" s="124" t="s">
        <v>19</v>
      </c>
      <c r="O68" s="124"/>
      <c r="P68" s="125"/>
      <c r="Q68" s="126"/>
      <c r="R68" s="124"/>
    </row>
    <row r="69" spans="1:18" s="120" customFormat="1">
      <c r="A69" s="241"/>
      <c r="B69" s="121">
        <v>0.5</v>
      </c>
      <c r="C69" s="127">
        <v>427.98599999999993</v>
      </c>
      <c r="D69" s="127">
        <v>597.90599999999995</v>
      </c>
      <c r="E69" s="127">
        <v>708.35399999999993</v>
      </c>
      <c r="F69" s="127">
        <v>757.2059999999999</v>
      </c>
      <c r="G69" s="127">
        <v>869.77800000000002</v>
      </c>
      <c r="H69" s="127">
        <v>923.93999999999983</v>
      </c>
      <c r="I69" s="127">
        <v>970.66799999999989</v>
      </c>
      <c r="J69" s="127">
        <v>1048.194</v>
      </c>
      <c r="K69" s="127">
        <v>1223.4239999999998</v>
      </c>
      <c r="L69" s="127">
        <v>1281.8339999999998</v>
      </c>
      <c r="M69" s="127">
        <v>1545.2099999999998</v>
      </c>
      <c r="N69" s="127">
        <v>1669.4639999999999</v>
      </c>
      <c r="O69" s="124"/>
      <c r="P69" s="125"/>
      <c r="Q69" s="126"/>
      <c r="R69" s="124"/>
    </row>
    <row r="70" spans="1:18" s="120" customFormat="1">
      <c r="A70" s="241"/>
      <c r="B70" s="121">
        <v>1</v>
      </c>
      <c r="C70" s="127">
        <v>482.14800000000002</v>
      </c>
      <c r="D70" s="127">
        <v>683.92799999999988</v>
      </c>
      <c r="E70" s="127">
        <v>815.61599999999999</v>
      </c>
      <c r="F70" s="127">
        <v>912.25799999999981</v>
      </c>
      <c r="G70" s="127">
        <v>990.846</v>
      </c>
      <c r="H70" s="127">
        <v>1029.078</v>
      </c>
      <c r="I70" s="127">
        <v>1064.1239999999998</v>
      </c>
      <c r="J70" s="127">
        <v>1172.4479999999999</v>
      </c>
      <c r="K70" s="127">
        <v>1456.002</v>
      </c>
      <c r="L70" s="127">
        <v>1533.5279999999998</v>
      </c>
      <c r="M70" s="127">
        <v>1708.7579999999998</v>
      </c>
      <c r="N70" s="127">
        <v>1824.5159999999996</v>
      </c>
      <c r="O70" s="124"/>
      <c r="P70" s="125"/>
      <c r="Q70" s="126"/>
      <c r="R70" s="124"/>
    </row>
    <row r="71" spans="1:18" s="120" customFormat="1">
      <c r="A71" s="242"/>
      <c r="B71" s="121" t="s">
        <v>206</v>
      </c>
      <c r="C71" s="127">
        <v>69.03</v>
      </c>
      <c r="D71" s="127">
        <v>78.587999999999994</v>
      </c>
      <c r="E71" s="127">
        <v>97.703999999999994</v>
      </c>
      <c r="F71" s="127">
        <v>121.06799999999998</v>
      </c>
      <c r="G71" s="127">
        <v>144.43199999999999</v>
      </c>
      <c r="H71" s="127">
        <v>159.30000000000001</v>
      </c>
      <c r="I71" s="127">
        <v>175.23</v>
      </c>
      <c r="J71" s="127">
        <v>217.70999999999998</v>
      </c>
      <c r="K71" s="127">
        <v>280.36799999999994</v>
      </c>
      <c r="L71" s="127">
        <v>327.096</v>
      </c>
      <c r="M71" s="127">
        <v>357.89399999999995</v>
      </c>
      <c r="N71" s="127">
        <v>435.41999999999996</v>
      </c>
      <c r="O71" s="124"/>
      <c r="P71" s="125"/>
      <c r="Q71" s="126"/>
      <c r="R71" s="124"/>
    </row>
    <row r="72" spans="1:18">
      <c r="A72" s="113"/>
      <c r="B72" s="114"/>
      <c r="C72" s="115"/>
      <c r="D72" s="116"/>
      <c r="E72" s="115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8"/>
      <c r="Q72" s="119"/>
      <c r="R72" s="117"/>
    </row>
    <row r="73" spans="1:18">
      <c r="A73" s="113"/>
      <c r="B73" s="129" t="s">
        <v>208</v>
      </c>
      <c r="C73" s="130">
        <f t="shared" ref="C73:N75" si="15">C69/C64-1</f>
        <v>-0.1236977886977888</v>
      </c>
      <c r="D73" s="130">
        <f t="shared" ref="D73:N73" si="16">D69/D64-1</f>
        <v>-0.40613230035756853</v>
      </c>
      <c r="E73" s="130">
        <f t="shared" si="16"/>
        <v>-0.37001600853788685</v>
      </c>
      <c r="F73" s="130">
        <f t="shared" si="16"/>
        <v>-0.39846997140133467</v>
      </c>
      <c r="G73" s="130">
        <f t="shared" si="16"/>
        <v>-0.40442481511914541</v>
      </c>
      <c r="H73" s="130">
        <f t="shared" si="16"/>
        <v>-0.42065462753950345</v>
      </c>
      <c r="I73" s="130">
        <f t="shared" si="16"/>
        <v>-0.44021453287197243</v>
      </c>
      <c r="J73" s="130">
        <f t="shared" si="16"/>
        <v>-0.45678171641791043</v>
      </c>
      <c r="K73" s="130">
        <f t="shared" si="16"/>
        <v>-0.45712460063897775</v>
      </c>
      <c r="L73" s="130">
        <f t="shared" si="16"/>
        <v>-0.57323411905713151</v>
      </c>
      <c r="M73" s="130">
        <f t="shared" si="16"/>
        <v>-0.54515188979159312</v>
      </c>
      <c r="N73" s="130">
        <f t="shared" si="16"/>
        <v>-0.55946168461051293</v>
      </c>
      <c r="O73" s="131">
        <f t="shared" si="13"/>
        <v>-0.4296136712534438</v>
      </c>
      <c r="P73" s="243">
        <f>AVERAGE(O73:O75)</f>
        <v>-0.42914212402704049</v>
      </c>
      <c r="Q73" s="119"/>
      <c r="R73" s="117"/>
    </row>
    <row r="74" spans="1:18">
      <c r="A74" s="142"/>
      <c r="B74" s="129" t="s">
        <v>209</v>
      </c>
      <c r="C74" s="130">
        <f t="shared" si="15"/>
        <v>-0.13963597430406849</v>
      </c>
      <c r="D74" s="130">
        <f t="shared" si="15"/>
        <v>-0.3923880597014926</v>
      </c>
      <c r="E74" s="130">
        <f t="shared" si="15"/>
        <v>-0.35021032504780114</v>
      </c>
      <c r="F74" s="130">
        <f t="shared" si="15"/>
        <v>-0.35300851063829797</v>
      </c>
      <c r="G74" s="130">
        <f t="shared" si="15"/>
        <v>-0.38609293680297396</v>
      </c>
      <c r="H74" s="130">
        <f t="shared" si="15"/>
        <v>-0.41503069577080498</v>
      </c>
      <c r="I74" s="130">
        <f t="shared" si="15"/>
        <v>-0.44403134796238253</v>
      </c>
      <c r="J74" s="130">
        <f t="shared" si="15"/>
        <v>-0.44768795929903904</v>
      </c>
      <c r="K74" s="130">
        <f t="shared" si="15"/>
        <v>-0.40697214076246335</v>
      </c>
      <c r="L74" s="130">
        <f t="shared" si="15"/>
        <v>-0.53681043856469746</v>
      </c>
      <c r="M74" s="130">
        <f t="shared" si="15"/>
        <v>-0.54737285441830896</v>
      </c>
      <c r="N74" s="130">
        <f t="shared" si="15"/>
        <v>-0.54079432195711274</v>
      </c>
      <c r="O74" s="131">
        <f t="shared" si="13"/>
        <v>-0.41333629710245351</v>
      </c>
      <c r="P74" s="244"/>
    </row>
    <row r="75" spans="1:18">
      <c r="A75" s="143"/>
      <c r="B75" s="133" t="s">
        <v>210</v>
      </c>
      <c r="C75" s="134">
        <f t="shared" si="15"/>
        <v>3.44362524725772E-2</v>
      </c>
      <c r="D75" s="134">
        <f t="shared" si="15"/>
        <v>-0.5000763358778626</v>
      </c>
      <c r="E75" s="134">
        <f t="shared" si="15"/>
        <v>-0.48792452830188682</v>
      </c>
      <c r="F75" s="134">
        <f t="shared" si="15"/>
        <v>-0.53291666666666671</v>
      </c>
      <c r="G75" s="134">
        <f t="shared" si="15"/>
        <v>-0.47896103896103903</v>
      </c>
      <c r="H75" s="134">
        <f t="shared" si="15"/>
        <v>-0.48942307692307685</v>
      </c>
      <c r="I75" s="134">
        <f t="shared" si="15"/>
        <v>-0.53046623794212222</v>
      </c>
      <c r="J75" s="134">
        <f t="shared" si="15"/>
        <v>-0.47716138328530266</v>
      </c>
      <c r="K75" s="134">
        <f t="shared" si="15"/>
        <v>-0.44371428571428584</v>
      </c>
      <c r="L75" s="134">
        <f t="shared" si="15"/>
        <v>-0.45484000000000002</v>
      </c>
      <c r="M75" s="134">
        <f t="shared" si="15"/>
        <v>-0.5078465346534653</v>
      </c>
      <c r="N75" s="134">
        <f t="shared" si="15"/>
        <v>-0.46482300884955763</v>
      </c>
      <c r="O75" s="135">
        <f t="shared" si="13"/>
        <v>-0.44447640372522407</v>
      </c>
      <c r="P75" s="245"/>
    </row>
    <row r="76" spans="1:18">
      <c r="C76" s="138">
        <f>AVERAGE(C73:C75)</f>
        <v>-7.6299170176426692E-2</v>
      </c>
      <c r="D76" s="138">
        <f t="shared" ref="D76:N76" si="17">AVERAGE(D73:D75)</f>
        <v>-0.43286556531230791</v>
      </c>
      <c r="E76" s="138">
        <f t="shared" si="17"/>
        <v>-0.40271695396252499</v>
      </c>
      <c r="F76" s="138">
        <f t="shared" si="17"/>
        <v>-0.42813171623543306</v>
      </c>
      <c r="G76" s="138">
        <f t="shared" si="17"/>
        <v>-0.42315959696105282</v>
      </c>
      <c r="H76" s="138">
        <f t="shared" si="17"/>
        <v>-0.44170280007779511</v>
      </c>
      <c r="I76" s="138">
        <f t="shared" si="17"/>
        <v>-0.47157070625882574</v>
      </c>
      <c r="J76" s="138">
        <f t="shared" si="17"/>
        <v>-0.46054368633408399</v>
      </c>
      <c r="K76" s="138">
        <f t="shared" si="17"/>
        <v>-0.43593700903857568</v>
      </c>
      <c r="L76" s="138">
        <f t="shared" si="17"/>
        <v>-0.521628185873943</v>
      </c>
      <c r="M76" s="138">
        <f t="shared" si="17"/>
        <v>-0.53345709295445587</v>
      </c>
      <c r="N76" s="138">
        <f t="shared" si="17"/>
        <v>-0.52169300513906114</v>
      </c>
    </row>
    <row r="79" spans="1:18">
      <c r="A79" s="154" t="s">
        <v>220</v>
      </c>
      <c r="B79" s="100"/>
      <c r="C79" s="101" t="s">
        <v>8</v>
      </c>
      <c r="D79" s="101" t="s">
        <v>9</v>
      </c>
      <c r="E79" s="102" t="s">
        <v>10</v>
      </c>
      <c r="F79" s="101" t="s">
        <v>11</v>
      </c>
      <c r="G79" s="103" t="s">
        <v>12</v>
      </c>
      <c r="H79" s="103" t="s">
        <v>13</v>
      </c>
      <c r="I79" s="103" t="s">
        <v>14</v>
      </c>
      <c r="J79" s="103" t="s">
        <v>15</v>
      </c>
      <c r="K79" s="103" t="s">
        <v>16</v>
      </c>
      <c r="L79" s="103" t="s">
        <v>17</v>
      </c>
      <c r="M79" s="103" t="s">
        <v>18</v>
      </c>
      <c r="N79" s="103" t="s">
        <v>19</v>
      </c>
      <c r="O79" s="103" t="s">
        <v>201</v>
      </c>
      <c r="P79" s="104" t="s">
        <v>202</v>
      </c>
      <c r="Q79" s="105" t="s">
        <v>203</v>
      </c>
      <c r="R79" s="106" t="s">
        <v>204</v>
      </c>
    </row>
    <row r="80" spans="1:18" hidden="1">
      <c r="A80" s="237" t="s">
        <v>216</v>
      </c>
      <c r="B80" s="107">
        <v>0.25</v>
      </c>
      <c r="C80" s="155">
        <f>(401*1.2)</f>
        <v>481.2</v>
      </c>
      <c r="D80" s="155">
        <f>815*1.2</f>
        <v>978</v>
      </c>
      <c r="E80" s="155">
        <f>910*1.2</f>
        <v>1092</v>
      </c>
      <c r="F80" s="155">
        <f>1019*1.2</f>
        <v>1222.8</v>
      </c>
      <c r="G80" s="155">
        <f>1181*1.2</f>
        <v>1417.2</v>
      </c>
      <c r="H80" s="155">
        <f>1290*1.2</f>
        <v>1548</v>
      </c>
      <c r="I80" s="155">
        <f>1406*1.2</f>
        <v>1687.2</v>
      </c>
      <c r="J80" s="155">
        <f>1563*1.2</f>
        <v>1875.6</v>
      </c>
      <c r="K80" s="155">
        <f>1825*1.2</f>
        <v>2190</v>
      </c>
      <c r="L80" s="155">
        <f>2433*1.2</f>
        <v>2919.6</v>
      </c>
      <c r="M80" s="155">
        <f>2752*1.2</f>
        <v>3302.4</v>
      </c>
      <c r="N80" s="155">
        <f>3070*1.2</f>
        <v>3684</v>
      </c>
      <c r="O80" s="155">
        <v>3746</v>
      </c>
      <c r="P80" s="156">
        <v>4426</v>
      </c>
      <c r="Q80" s="157">
        <v>4561</v>
      </c>
      <c r="R80" s="111">
        <v>5465</v>
      </c>
    </row>
    <row r="81" spans="1:18">
      <c r="A81" s="238"/>
      <c r="B81" s="107">
        <v>0.5</v>
      </c>
      <c r="C81" s="155">
        <f>407*1.2</f>
        <v>488.4</v>
      </c>
      <c r="D81" s="155">
        <f>839*1.2</f>
        <v>1006.8</v>
      </c>
      <c r="E81" s="155">
        <f>937*1.2</f>
        <v>1124.3999999999999</v>
      </c>
      <c r="F81" s="155">
        <f>1049*1.2</f>
        <v>1258.8</v>
      </c>
      <c r="G81" s="155">
        <f>1217*1.2</f>
        <v>1460.3999999999999</v>
      </c>
      <c r="H81" s="155">
        <f>1329*1.2</f>
        <v>1594.8</v>
      </c>
      <c r="I81" s="155">
        <f>1445*1.2</f>
        <v>1734</v>
      </c>
      <c r="J81" s="155">
        <f>1608*1.2</f>
        <v>1929.6</v>
      </c>
      <c r="K81" s="155">
        <f>1878*1.2</f>
        <v>2253.6</v>
      </c>
      <c r="L81" s="155">
        <f>2503*1.2</f>
        <v>3003.6</v>
      </c>
      <c r="M81" s="155">
        <f>2831*1.2</f>
        <v>3397.2</v>
      </c>
      <c r="N81" s="155">
        <f>3158*1.2</f>
        <v>3789.6</v>
      </c>
      <c r="O81" s="155">
        <v>3856</v>
      </c>
      <c r="P81" s="156">
        <v>4552</v>
      </c>
      <c r="Q81" s="157">
        <v>4801</v>
      </c>
      <c r="R81" s="111">
        <v>5689</v>
      </c>
    </row>
    <row r="82" spans="1:18">
      <c r="A82" s="238"/>
      <c r="B82" s="107">
        <v>1</v>
      </c>
      <c r="C82" s="155">
        <f>467*1.2</f>
        <v>560.4</v>
      </c>
      <c r="D82" s="155">
        <f>938*1.2</f>
        <v>1125.5999999999999</v>
      </c>
      <c r="E82" s="155">
        <f>1046*1.2</f>
        <v>1255.2</v>
      </c>
      <c r="F82" s="155">
        <f>1175*1.2</f>
        <v>1410</v>
      </c>
      <c r="G82" s="155">
        <f>1345*1.2</f>
        <v>1614</v>
      </c>
      <c r="H82" s="155">
        <f>1466*1.2</f>
        <v>1759.2</v>
      </c>
      <c r="I82" s="155">
        <f>1595*1.2</f>
        <v>1914</v>
      </c>
      <c r="J82" s="155">
        <f>1769*1.2</f>
        <v>2122.7999999999997</v>
      </c>
      <c r="K82" s="155">
        <f>2046*1.2</f>
        <v>2455.1999999999998</v>
      </c>
      <c r="L82" s="155">
        <f>2759*1.2</f>
        <v>3310.7999999999997</v>
      </c>
      <c r="M82" s="155">
        <f>3146*1.2</f>
        <v>3775.2</v>
      </c>
      <c r="N82" s="155">
        <f>3311*1.2</f>
        <v>3973.2</v>
      </c>
      <c r="O82" s="155">
        <v>3988</v>
      </c>
      <c r="P82" s="156">
        <v>4668</v>
      </c>
      <c r="Q82" s="157">
        <v>5498</v>
      </c>
      <c r="R82" s="108">
        <v>6435</v>
      </c>
    </row>
    <row r="83" spans="1:18">
      <c r="A83" s="239"/>
      <c r="B83" s="107" t="s">
        <v>206</v>
      </c>
      <c r="C83" s="155">
        <f>67*1.2*0.83</f>
        <v>66.731999999999985</v>
      </c>
      <c r="D83" s="155">
        <f>131*1.2</f>
        <v>157.19999999999999</v>
      </c>
      <c r="E83" s="155">
        <f>159*1.2</f>
        <v>190.79999999999998</v>
      </c>
      <c r="F83" s="155">
        <f>216*1.2</f>
        <v>259.2</v>
      </c>
      <c r="G83" s="155">
        <f>231*1.2</f>
        <v>277.2</v>
      </c>
      <c r="H83" s="155">
        <f>260*1.2</f>
        <v>312</v>
      </c>
      <c r="I83" s="155">
        <f>311*1.2</f>
        <v>373.2</v>
      </c>
      <c r="J83" s="155">
        <f>347*1.2</f>
        <v>416.4</v>
      </c>
      <c r="K83" s="155">
        <f>420*1.2</f>
        <v>504</v>
      </c>
      <c r="L83" s="155">
        <f>500*1.2</f>
        <v>600</v>
      </c>
      <c r="M83" s="155">
        <f>606*1.2</f>
        <v>727.19999999999993</v>
      </c>
      <c r="N83" s="155">
        <f>678*1.2</f>
        <v>813.6</v>
      </c>
      <c r="O83" s="155">
        <v>808</v>
      </c>
      <c r="P83" s="156">
        <v>896</v>
      </c>
      <c r="Q83" s="157">
        <v>945</v>
      </c>
      <c r="R83" s="111">
        <v>1027</v>
      </c>
    </row>
    <row r="84" spans="1:18">
      <c r="A84" s="113"/>
      <c r="B84" s="114"/>
      <c r="C84" s="115"/>
      <c r="D84" s="116"/>
      <c r="E84" s="115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8"/>
      <c r="Q84" s="119"/>
      <c r="R84" s="117"/>
    </row>
    <row r="85" spans="1:18" s="120" customFormat="1">
      <c r="A85" s="240" t="s">
        <v>221</v>
      </c>
      <c r="B85" s="121" t="s">
        <v>7</v>
      </c>
      <c r="C85" s="122" t="s">
        <v>8</v>
      </c>
      <c r="D85" s="122" t="s">
        <v>9</v>
      </c>
      <c r="E85" s="123" t="s">
        <v>10</v>
      </c>
      <c r="F85" s="122" t="s">
        <v>11</v>
      </c>
      <c r="G85" s="124" t="s">
        <v>12</v>
      </c>
      <c r="H85" s="124" t="s">
        <v>13</v>
      </c>
      <c r="I85" s="124" t="s">
        <v>14</v>
      </c>
      <c r="J85" s="124" t="s">
        <v>15</v>
      </c>
      <c r="K85" s="124" t="s">
        <v>16</v>
      </c>
      <c r="L85" s="124" t="s">
        <v>17</v>
      </c>
      <c r="M85" s="124" t="s">
        <v>18</v>
      </c>
      <c r="N85" s="124" t="s">
        <v>19</v>
      </c>
      <c r="O85" s="124"/>
      <c r="P85" s="125"/>
      <c r="Q85" s="126"/>
      <c r="R85" s="124"/>
    </row>
    <row r="86" spans="1:18" s="120" customFormat="1">
      <c r="A86" s="241"/>
      <c r="B86" s="121">
        <v>0.5</v>
      </c>
      <c r="C86" s="127">
        <v>542.11559999999986</v>
      </c>
      <c r="D86" s="127">
        <v>757.34759999999983</v>
      </c>
      <c r="E86" s="127">
        <v>897.24839999999983</v>
      </c>
      <c r="F86" s="127">
        <v>959.1275999999998</v>
      </c>
      <c r="G86" s="127">
        <v>1101.7187999999999</v>
      </c>
      <c r="H86" s="127">
        <v>1170.3239999999998</v>
      </c>
      <c r="I86" s="127">
        <v>1229.5128</v>
      </c>
      <c r="J86" s="127">
        <v>1327.7123999999999</v>
      </c>
      <c r="K86" s="127">
        <v>1549.6703999999997</v>
      </c>
      <c r="L86" s="127">
        <v>1623.6563999999998</v>
      </c>
      <c r="M86" s="127">
        <v>1957.2659999999996</v>
      </c>
      <c r="N86" s="127">
        <v>2114.6543999999999</v>
      </c>
      <c r="O86" s="124"/>
      <c r="P86" s="125"/>
      <c r="Q86" s="126"/>
      <c r="R86" s="124"/>
    </row>
    <row r="87" spans="1:18" s="120" customFormat="1">
      <c r="A87" s="241"/>
      <c r="B87" s="121">
        <v>1</v>
      </c>
      <c r="C87" s="127">
        <v>610.72080000000005</v>
      </c>
      <c r="D87" s="127">
        <v>866.30879999999979</v>
      </c>
      <c r="E87" s="127">
        <v>1033.1135999999999</v>
      </c>
      <c r="F87" s="127">
        <v>1155.5267999999999</v>
      </c>
      <c r="G87" s="127">
        <v>1255.0715999999998</v>
      </c>
      <c r="H87" s="127">
        <v>1303.4987999999998</v>
      </c>
      <c r="I87" s="127">
        <v>1347.8903999999998</v>
      </c>
      <c r="J87" s="127">
        <v>1485.1007999999999</v>
      </c>
      <c r="K87" s="127">
        <v>1844.2691999999997</v>
      </c>
      <c r="L87" s="127">
        <v>1942.4687999999996</v>
      </c>
      <c r="M87" s="127">
        <v>2164.4267999999997</v>
      </c>
      <c r="N87" s="127">
        <v>2311.0535999999997</v>
      </c>
      <c r="O87" s="124"/>
      <c r="P87" s="125"/>
      <c r="Q87" s="126"/>
      <c r="R87" s="124"/>
    </row>
    <row r="88" spans="1:18" s="120" customFormat="1">
      <c r="A88" s="242"/>
      <c r="B88" s="121" t="s">
        <v>206</v>
      </c>
      <c r="C88" s="127">
        <v>87.438000000000002</v>
      </c>
      <c r="D88" s="127">
        <v>99.544799999999981</v>
      </c>
      <c r="E88" s="127">
        <v>123.75839999999998</v>
      </c>
      <c r="F88" s="127">
        <v>153.35279999999997</v>
      </c>
      <c r="G88" s="127">
        <v>182.94719999999998</v>
      </c>
      <c r="H88" s="127">
        <v>201.78</v>
      </c>
      <c r="I88" s="127">
        <v>221.95799999999997</v>
      </c>
      <c r="J88" s="127">
        <v>275.76599999999996</v>
      </c>
      <c r="K88" s="127">
        <v>355.13279999999992</v>
      </c>
      <c r="L88" s="127">
        <v>414.32159999999999</v>
      </c>
      <c r="M88" s="127">
        <v>453.33239999999995</v>
      </c>
      <c r="N88" s="127">
        <v>551.53199999999993</v>
      </c>
      <c r="O88" s="124"/>
      <c r="P88" s="125"/>
      <c r="Q88" s="126"/>
      <c r="R88" s="124"/>
    </row>
    <row r="89" spans="1:18">
      <c r="A89" s="113"/>
      <c r="B89" s="114"/>
      <c r="C89" s="115"/>
      <c r="D89" s="116"/>
      <c r="E89" s="115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8"/>
      <c r="Q89" s="119"/>
      <c r="R89" s="117"/>
    </row>
    <row r="90" spans="1:18">
      <c r="A90" s="113"/>
      <c r="B90" s="129" t="s">
        <v>208</v>
      </c>
      <c r="C90" s="130">
        <f t="shared" ref="C90:N92" si="18">C86/C81-1</f>
        <v>0.10998280098280078</v>
      </c>
      <c r="D90" s="130">
        <f t="shared" ref="D90:N90" si="19">D86/D81-1</f>
        <v>-0.24776758045292024</v>
      </c>
      <c r="E90" s="130">
        <f t="shared" si="19"/>
        <v>-0.20202027748132345</v>
      </c>
      <c r="F90" s="130">
        <f t="shared" si="19"/>
        <v>-0.23806196377502398</v>
      </c>
      <c r="G90" s="130">
        <f t="shared" si="19"/>
        <v>-0.24560476581758428</v>
      </c>
      <c r="H90" s="130">
        <f t="shared" si="19"/>
        <v>-0.26616252821670439</v>
      </c>
      <c r="I90" s="130">
        <f t="shared" si="19"/>
        <v>-0.29093840830449824</v>
      </c>
      <c r="J90" s="130">
        <f t="shared" si="19"/>
        <v>-0.3119235074626866</v>
      </c>
      <c r="K90" s="130">
        <f t="shared" si="19"/>
        <v>-0.31235782747603846</v>
      </c>
      <c r="L90" s="130">
        <f t="shared" si="19"/>
        <v>-0.45942988413903318</v>
      </c>
      <c r="M90" s="130">
        <f t="shared" si="19"/>
        <v>-0.42385906040268462</v>
      </c>
      <c r="N90" s="130">
        <f t="shared" si="19"/>
        <v>-0.44198480050664979</v>
      </c>
      <c r="O90" s="131">
        <f t="shared" si="13"/>
        <v>-0.27751065025436222</v>
      </c>
      <c r="P90" s="243">
        <f>AVERAGE(O90:O92)</f>
        <v>-0.27691335710091797</v>
      </c>
      <c r="Q90" s="119"/>
      <c r="R90" s="117"/>
    </row>
    <row r="91" spans="1:18">
      <c r="A91" s="142"/>
      <c r="B91" s="129" t="s">
        <v>209</v>
      </c>
      <c r="C91" s="130">
        <f t="shared" si="18"/>
        <v>8.9794432548180092E-2</v>
      </c>
      <c r="D91" s="130">
        <f t="shared" si="18"/>
        <v>-0.23035820895522396</v>
      </c>
      <c r="E91" s="130">
        <f t="shared" si="18"/>
        <v>-0.1769330783938815</v>
      </c>
      <c r="F91" s="130">
        <f t="shared" si="18"/>
        <v>-0.18047744680851074</v>
      </c>
      <c r="G91" s="130">
        <f t="shared" si="18"/>
        <v>-0.22238438661710047</v>
      </c>
      <c r="H91" s="130">
        <f t="shared" si="18"/>
        <v>-0.25903888130968633</v>
      </c>
      <c r="I91" s="130">
        <f t="shared" si="18"/>
        <v>-0.29577304075235122</v>
      </c>
      <c r="J91" s="130">
        <f t="shared" si="18"/>
        <v>-0.3004047484454494</v>
      </c>
      <c r="K91" s="130">
        <f t="shared" si="18"/>
        <v>-0.24883137829912028</v>
      </c>
      <c r="L91" s="130">
        <f t="shared" si="18"/>
        <v>-0.41329322218195008</v>
      </c>
      <c r="M91" s="130">
        <f t="shared" si="18"/>
        <v>-0.42667228226319143</v>
      </c>
      <c r="N91" s="130">
        <f t="shared" si="18"/>
        <v>-0.41833947447900943</v>
      </c>
      <c r="O91" s="131">
        <f t="shared" si="13"/>
        <v>-0.25689264299644127</v>
      </c>
      <c r="P91" s="244"/>
    </row>
    <row r="92" spans="1:18">
      <c r="A92" s="143"/>
      <c r="B92" s="133" t="s">
        <v>210</v>
      </c>
      <c r="C92" s="134">
        <f t="shared" si="18"/>
        <v>0.31028591979859765</v>
      </c>
      <c r="D92" s="134">
        <f t="shared" si="18"/>
        <v>-0.36676335877862598</v>
      </c>
      <c r="E92" s="134">
        <f t="shared" si="18"/>
        <v>-0.35137106918239003</v>
      </c>
      <c r="F92" s="134">
        <f t="shared" si="18"/>
        <v>-0.40836111111111117</v>
      </c>
      <c r="G92" s="134">
        <f t="shared" si="18"/>
        <v>-0.34001731601731611</v>
      </c>
      <c r="H92" s="134">
        <f t="shared" si="18"/>
        <v>-0.35326923076923078</v>
      </c>
      <c r="I92" s="134">
        <f t="shared" si="18"/>
        <v>-0.40525723472668818</v>
      </c>
      <c r="J92" s="134">
        <f t="shared" si="18"/>
        <v>-0.33773775216138335</v>
      </c>
      <c r="K92" s="134">
        <f t="shared" si="18"/>
        <v>-0.29537142857142873</v>
      </c>
      <c r="L92" s="134">
        <f t="shared" si="18"/>
        <v>-0.30946400000000007</v>
      </c>
      <c r="M92" s="134">
        <f t="shared" si="18"/>
        <v>-0.37660561056105613</v>
      </c>
      <c r="N92" s="134">
        <f t="shared" si="18"/>
        <v>-0.32210914454277295</v>
      </c>
      <c r="O92" s="135">
        <f t="shared" si="13"/>
        <v>-0.29633677805195047</v>
      </c>
      <c r="P92" s="245"/>
    </row>
    <row r="93" spans="1:18">
      <c r="C93" s="138">
        <f>AVERAGE(C90:C92)</f>
        <v>0.17002105110985952</v>
      </c>
      <c r="D93" s="138">
        <f t="shared" ref="D93:N93" si="20">AVERAGE(D90:D92)</f>
        <v>-0.28162971606225673</v>
      </c>
      <c r="E93" s="138">
        <f t="shared" si="20"/>
        <v>-0.24344147501919833</v>
      </c>
      <c r="F93" s="138">
        <f t="shared" si="20"/>
        <v>-0.27563350723154861</v>
      </c>
      <c r="G93" s="138">
        <f t="shared" si="20"/>
        <v>-0.26933548948400027</v>
      </c>
      <c r="H93" s="138">
        <f t="shared" si="20"/>
        <v>-0.29282354676520717</v>
      </c>
      <c r="I93" s="138">
        <f t="shared" si="20"/>
        <v>-0.33065622792784588</v>
      </c>
      <c r="J93" s="138">
        <f t="shared" si="20"/>
        <v>-0.31668866935650647</v>
      </c>
      <c r="K93" s="138">
        <f t="shared" si="20"/>
        <v>-0.28552021144886247</v>
      </c>
      <c r="L93" s="138">
        <f t="shared" si="20"/>
        <v>-0.39406236877366113</v>
      </c>
      <c r="M93" s="138">
        <f t="shared" si="20"/>
        <v>-0.40904565107564411</v>
      </c>
      <c r="N93" s="138">
        <f t="shared" si="20"/>
        <v>-0.39414447317614404</v>
      </c>
    </row>
    <row r="95" spans="1:18">
      <c r="A95" s="154" t="s">
        <v>222</v>
      </c>
      <c r="B95" s="100"/>
      <c r="C95" s="101" t="s">
        <v>8</v>
      </c>
      <c r="D95" s="101" t="s">
        <v>9</v>
      </c>
      <c r="E95" s="102" t="s">
        <v>10</v>
      </c>
      <c r="F95" s="101" t="s">
        <v>11</v>
      </c>
      <c r="G95" s="103" t="s">
        <v>12</v>
      </c>
      <c r="H95" s="103" t="s">
        <v>13</v>
      </c>
      <c r="I95" s="103" t="s">
        <v>14</v>
      </c>
      <c r="J95" s="103" t="s">
        <v>15</v>
      </c>
      <c r="K95" s="103" t="s">
        <v>16</v>
      </c>
      <c r="L95" s="103" t="s">
        <v>17</v>
      </c>
      <c r="M95" s="103" t="s">
        <v>18</v>
      </c>
      <c r="N95" s="103" t="s">
        <v>19</v>
      </c>
      <c r="O95" s="103" t="s">
        <v>201</v>
      </c>
      <c r="P95" s="104" t="s">
        <v>202</v>
      </c>
      <c r="Q95" s="105" t="s">
        <v>203</v>
      </c>
      <c r="R95" s="106" t="s">
        <v>204</v>
      </c>
    </row>
    <row r="96" spans="1:18" hidden="1">
      <c r="A96" s="237" t="s">
        <v>216</v>
      </c>
      <c r="B96" s="107">
        <v>0.25</v>
      </c>
      <c r="C96" s="155">
        <f>(401*1.2)</f>
        <v>481.2</v>
      </c>
      <c r="D96" s="155">
        <f>815*1.2</f>
        <v>978</v>
      </c>
      <c r="E96" s="155">
        <f>910*1.2</f>
        <v>1092</v>
      </c>
      <c r="F96" s="155">
        <f>1019*1.2</f>
        <v>1222.8</v>
      </c>
      <c r="G96" s="155">
        <f>1181*1.2</f>
        <v>1417.2</v>
      </c>
      <c r="H96" s="155">
        <f>1290*1.2</f>
        <v>1548</v>
      </c>
      <c r="I96" s="155">
        <f>1406*1.2</f>
        <v>1687.2</v>
      </c>
      <c r="J96" s="155">
        <f>1563*1.2</f>
        <v>1875.6</v>
      </c>
      <c r="K96" s="155">
        <f>1825*1.2</f>
        <v>2190</v>
      </c>
      <c r="L96" s="155">
        <f>2433*1.2</f>
        <v>2919.6</v>
      </c>
      <c r="M96" s="155">
        <f>2752*1.2</f>
        <v>3302.4</v>
      </c>
      <c r="N96" s="155">
        <f>3070*1.2</f>
        <v>3684</v>
      </c>
      <c r="O96" s="155">
        <v>3746</v>
      </c>
      <c r="P96" s="156">
        <v>4426</v>
      </c>
      <c r="Q96" s="157">
        <v>4561</v>
      </c>
      <c r="R96" s="111">
        <v>5465</v>
      </c>
    </row>
    <row r="97" spans="1:18">
      <c r="A97" s="238"/>
      <c r="B97" s="107">
        <v>0.5</v>
      </c>
      <c r="C97" s="155">
        <f>407*1.2</f>
        <v>488.4</v>
      </c>
      <c r="D97" s="155">
        <f>839*1.2</f>
        <v>1006.8</v>
      </c>
      <c r="E97" s="155">
        <f>937*1.2</f>
        <v>1124.3999999999999</v>
      </c>
      <c r="F97" s="155">
        <f>1049*1.2</f>
        <v>1258.8</v>
      </c>
      <c r="G97" s="155">
        <f>1217*1.2</f>
        <v>1460.3999999999999</v>
      </c>
      <c r="H97" s="155">
        <f>1329*1.2</f>
        <v>1594.8</v>
      </c>
      <c r="I97" s="155">
        <f>1445*1.2</f>
        <v>1734</v>
      </c>
      <c r="J97" s="155">
        <f>1608*1.2</f>
        <v>1929.6</v>
      </c>
      <c r="K97" s="155">
        <f>1878*1.2</f>
        <v>2253.6</v>
      </c>
      <c r="L97" s="155">
        <f>2503*1.2</f>
        <v>3003.6</v>
      </c>
      <c r="M97" s="155">
        <f>2831*1.2</f>
        <v>3397.2</v>
      </c>
      <c r="N97" s="155">
        <f>3158*1.2</f>
        <v>3789.6</v>
      </c>
      <c r="O97" s="155">
        <v>3856</v>
      </c>
      <c r="P97" s="156">
        <v>4552</v>
      </c>
      <c r="Q97" s="157">
        <v>4801</v>
      </c>
      <c r="R97" s="111">
        <v>5689</v>
      </c>
    </row>
    <row r="98" spans="1:18">
      <c r="A98" s="238"/>
      <c r="B98" s="107">
        <v>1</v>
      </c>
      <c r="C98" s="155">
        <f>467*1.2</f>
        <v>560.4</v>
      </c>
      <c r="D98" s="155">
        <f>938*1.2</f>
        <v>1125.5999999999999</v>
      </c>
      <c r="E98" s="155">
        <f>1046*1.2</f>
        <v>1255.2</v>
      </c>
      <c r="F98" s="155">
        <f>1175*1.2</f>
        <v>1410</v>
      </c>
      <c r="G98" s="155">
        <f>1345*1.2</f>
        <v>1614</v>
      </c>
      <c r="H98" s="155">
        <f>1466*1.2</f>
        <v>1759.2</v>
      </c>
      <c r="I98" s="155">
        <f>1595*1.2</f>
        <v>1914</v>
      </c>
      <c r="J98" s="155">
        <f>1769*1.2</f>
        <v>2122.7999999999997</v>
      </c>
      <c r="K98" s="155">
        <f>2046*1.2</f>
        <v>2455.1999999999998</v>
      </c>
      <c r="L98" s="155">
        <f>2759*1.2</f>
        <v>3310.7999999999997</v>
      </c>
      <c r="M98" s="155">
        <f>3146*1.2</f>
        <v>3775.2</v>
      </c>
      <c r="N98" s="155">
        <f>3311*1.2</f>
        <v>3973.2</v>
      </c>
      <c r="O98" s="155">
        <v>3988</v>
      </c>
      <c r="P98" s="156">
        <v>4668</v>
      </c>
      <c r="Q98" s="157">
        <v>5498</v>
      </c>
      <c r="R98" s="108">
        <v>6435</v>
      </c>
    </row>
    <row r="99" spans="1:18">
      <c r="A99" s="239"/>
      <c r="B99" s="107" t="s">
        <v>206</v>
      </c>
      <c r="C99" s="155">
        <f>67*1.2*0.83</f>
        <v>66.731999999999985</v>
      </c>
      <c r="D99" s="155">
        <f>131*1.2</f>
        <v>157.19999999999999</v>
      </c>
      <c r="E99" s="155">
        <f>159*1.2</f>
        <v>190.79999999999998</v>
      </c>
      <c r="F99" s="155">
        <f>216*1.2</f>
        <v>259.2</v>
      </c>
      <c r="G99" s="155">
        <f>231*1.2</f>
        <v>277.2</v>
      </c>
      <c r="H99" s="155">
        <f>260*1.2</f>
        <v>312</v>
      </c>
      <c r="I99" s="155">
        <f>311*1.2</f>
        <v>373.2</v>
      </c>
      <c r="J99" s="155">
        <f>347*1.2</f>
        <v>416.4</v>
      </c>
      <c r="K99" s="155">
        <f>420*1.2</f>
        <v>504</v>
      </c>
      <c r="L99" s="155">
        <f>500*1.2</f>
        <v>600</v>
      </c>
      <c r="M99" s="155">
        <f>606*1.2</f>
        <v>727.19999999999993</v>
      </c>
      <c r="N99" s="155">
        <f>678*1.2</f>
        <v>813.6</v>
      </c>
      <c r="O99" s="155">
        <v>808</v>
      </c>
      <c r="P99" s="156">
        <v>896</v>
      </c>
      <c r="Q99" s="157">
        <v>945</v>
      </c>
      <c r="R99" s="111">
        <v>1027</v>
      </c>
    </row>
    <row r="100" spans="1:18">
      <c r="A100" s="113"/>
      <c r="B100" s="114"/>
      <c r="C100" s="115"/>
      <c r="D100" s="116"/>
      <c r="E100" s="115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8"/>
      <c r="Q100" s="119"/>
      <c r="R100" s="117"/>
    </row>
    <row r="101" spans="1:18" s="120" customFormat="1">
      <c r="A101" s="240" t="s">
        <v>223</v>
      </c>
      <c r="B101" s="121" t="s">
        <v>7</v>
      </c>
      <c r="C101" s="122" t="s">
        <v>8</v>
      </c>
      <c r="D101" s="122" t="s">
        <v>9</v>
      </c>
      <c r="E101" s="123" t="s">
        <v>10</v>
      </c>
      <c r="F101" s="122" t="s">
        <v>11</v>
      </c>
      <c r="G101" s="124" t="s">
        <v>12</v>
      </c>
      <c r="H101" s="124" t="s">
        <v>13</v>
      </c>
      <c r="I101" s="124" t="s">
        <v>14</v>
      </c>
      <c r="J101" s="124" t="s">
        <v>15</v>
      </c>
      <c r="K101" s="124" t="s">
        <v>16</v>
      </c>
      <c r="L101" s="124" t="s">
        <v>17</v>
      </c>
      <c r="M101" s="124" t="s">
        <v>18</v>
      </c>
      <c r="N101" s="124" t="s">
        <v>19</v>
      </c>
      <c r="O101" s="124"/>
      <c r="P101" s="125"/>
      <c r="Q101" s="126"/>
      <c r="R101" s="124"/>
    </row>
    <row r="102" spans="1:18" s="120" customFormat="1">
      <c r="A102" s="241"/>
      <c r="B102" s="121">
        <v>0.5</v>
      </c>
      <c r="C102" s="127">
        <v>513.58319999999992</v>
      </c>
      <c r="D102" s="127">
        <v>717.48719999999992</v>
      </c>
      <c r="E102" s="127">
        <v>850.02479999999991</v>
      </c>
      <c r="F102" s="127">
        <v>908.64719999999988</v>
      </c>
      <c r="G102" s="127">
        <v>1043.7336</v>
      </c>
      <c r="H102" s="127">
        <v>1108.7279999999998</v>
      </c>
      <c r="I102" s="127">
        <v>1164.8016</v>
      </c>
      <c r="J102" s="127">
        <v>1257.8327999999999</v>
      </c>
      <c r="K102" s="127">
        <v>1468.1087999999997</v>
      </c>
      <c r="L102" s="127">
        <v>1538.2007999999998</v>
      </c>
      <c r="M102" s="127">
        <v>1854.2519999999997</v>
      </c>
      <c r="N102" s="127">
        <v>2003.3567999999998</v>
      </c>
      <c r="O102" s="124"/>
      <c r="P102" s="125"/>
      <c r="Q102" s="126"/>
      <c r="R102" s="124"/>
    </row>
    <row r="103" spans="1:18" s="120" customFormat="1">
      <c r="A103" s="241"/>
      <c r="B103" s="121">
        <v>1</v>
      </c>
      <c r="C103" s="127">
        <v>578.57760000000007</v>
      </c>
      <c r="D103" s="127">
        <v>820.71359999999993</v>
      </c>
      <c r="E103" s="127">
        <v>978.7392000000001</v>
      </c>
      <c r="F103" s="127">
        <v>1094.7095999999999</v>
      </c>
      <c r="G103" s="127">
        <v>1189.0152</v>
      </c>
      <c r="H103" s="127">
        <v>1234.8935999999999</v>
      </c>
      <c r="I103" s="127">
        <v>1276.9487999999999</v>
      </c>
      <c r="J103" s="127">
        <v>1406.9376</v>
      </c>
      <c r="K103" s="127">
        <v>1747.2023999999999</v>
      </c>
      <c r="L103" s="127">
        <v>1840.2335999999998</v>
      </c>
      <c r="M103" s="127">
        <v>2050.5095999999999</v>
      </c>
      <c r="N103" s="127">
        <v>2189.4191999999998</v>
      </c>
      <c r="O103" s="124"/>
      <c r="P103" s="125"/>
      <c r="Q103" s="126"/>
      <c r="R103" s="124"/>
    </row>
    <row r="104" spans="1:18" s="120" customFormat="1">
      <c r="A104" s="242"/>
      <c r="B104" s="121" t="s">
        <v>206</v>
      </c>
      <c r="C104" s="127">
        <v>82.836000000000013</v>
      </c>
      <c r="D104" s="127">
        <v>94.305599999999998</v>
      </c>
      <c r="E104" s="127">
        <v>117.2448</v>
      </c>
      <c r="F104" s="127">
        <v>145.2816</v>
      </c>
      <c r="G104" s="127">
        <v>173.3184</v>
      </c>
      <c r="H104" s="127">
        <v>191.16</v>
      </c>
      <c r="I104" s="127">
        <v>210.27599999999998</v>
      </c>
      <c r="J104" s="127">
        <v>261.25200000000001</v>
      </c>
      <c r="K104" s="127">
        <v>336.44159999999999</v>
      </c>
      <c r="L104" s="127">
        <v>392.51519999999999</v>
      </c>
      <c r="M104" s="127">
        <v>429.47279999999995</v>
      </c>
      <c r="N104" s="127">
        <v>522.50400000000002</v>
      </c>
      <c r="O104" s="124"/>
      <c r="P104" s="125"/>
      <c r="Q104" s="126"/>
      <c r="R104" s="124"/>
    </row>
    <row r="105" spans="1:18">
      <c r="A105" s="113"/>
      <c r="B105" s="114"/>
      <c r="C105" s="115"/>
      <c r="D105" s="116"/>
      <c r="E105" s="115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8"/>
      <c r="Q105" s="119"/>
      <c r="R105" s="117"/>
    </row>
    <row r="106" spans="1:18">
      <c r="A106" s="113"/>
      <c r="B106" s="129" t="s">
        <v>208</v>
      </c>
      <c r="C106" s="130">
        <f t="shared" ref="C106:N108" si="21">C102/C97-1</f>
        <v>5.1562653562653438E-2</v>
      </c>
      <c r="D106" s="130">
        <f t="shared" ref="D106:M106" si="22">D102/D97-1</f>
        <v>-0.28735876042908226</v>
      </c>
      <c r="E106" s="130">
        <f t="shared" si="22"/>
        <v>-0.24401921024546425</v>
      </c>
      <c r="F106" s="130">
        <f t="shared" si="22"/>
        <v>-0.27816396568160162</v>
      </c>
      <c r="G106" s="130">
        <f t="shared" si="22"/>
        <v>-0.28530977814297442</v>
      </c>
      <c r="H106" s="130">
        <f t="shared" si="22"/>
        <v>-0.30478555304740418</v>
      </c>
      <c r="I106" s="130">
        <f t="shared" si="22"/>
        <v>-0.32825743944636676</v>
      </c>
      <c r="J106" s="130">
        <f t="shared" si="22"/>
        <v>-0.34813805970149259</v>
      </c>
      <c r="K106" s="130">
        <f t="shared" si="22"/>
        <v>-0.34854952076677326</v>
      </c>
      <c r="L106" s="130">
        <f t="shared" si="22"/>
        <v>-0.48788094286855777</v>
      </c>
      <c r="M106" s="130">
        <f t="shared" si="22"/>
        <v>-0.45418226774991177</v>
      </c>
      <c r="N106" s="130">
        <f>N102/N97-1</f>
        <v>-0.47135402153261563</v>
      </c>
      <c r="O106" s="131">
        <f t="shared" ref="O106:O156" si="23">AVERAGE(C106:N106)</f>
        <v>-0.31553640550413264</v>
      </c>
      <c r="P106" s="243">
        <f>AVERAGE(O106:O108)</f>
        <v>-0.31497054883244857</v>
      </c>
      <c r="Q106" s="119"/>
      <c r="R106" s="117"/>
    </row>
    <row r="107" spans="1:18">
      <c r="A107" s="142"/>
      <c r="B107" s="129" t="s">
        <v>209</v>
      </c>
      <c r="C107" s="130">
        <f t="shared" si="21"/>
        <v>3.2436830835117947E-2</v>
      </c>
      <c r="D107" s="130">
        <f t="shared" si="21"/>
        <v>-0.27086567164179109</v>
      </c>
      <c r="E107" s="130">
        <f t="shared" si="21"/>
        <v>-0.2202523900573613</v>
      </c>
      <c r="F107" s="130">
        <f t="shared" si="21"/>
        <v>-0.22361021276595749</v>
      </c>
      <c r="G107" s="130">
        <f t="shared" si="21"/>
        <v>-0.26331152416356873</v>
      </c>
      <c r="H107" s="130">
        <f t="shared" si="21"/>
        <v>-0.29803683492496602</v>
      </c>
      <c r="I107" s="130">
        <f t="shared" si="21"/>
        <v>-0.33283761755485897</v>
      </c>
      <c r="J107" s="130">
        <f t="shared" si="21"/>
        <v>-0.33722555115884678</v>
      </c>
      <c r="K107" s="130">
        <f t="shared" si="21"/>
        <v>-0.28836656891495605</v>
      </c>
      <c r="L107" s="130">
        <f t="shared" si="21"/>
        <v>-0.44417252627763681</v>
      </c>
      <c r="M107" s="130">
        <f t="shared" si="21"/>
        <v>-0.45684742530197076</v>
      </c>
      <c r="N107" s="130">
        <f t="shared" si="21"/>
        <v>-0.4489531863485352</v>
      </c>
      <c r="O107" s="131">
        <f t="shared" si="23"/>
        <v>-0.29600355652294424</v>
      </c>
      <c r="P107" s="244"/>
    </row>
    <row r="108" spans="1:18">
      <c r="A108" s="143"/>
      <c r="B108" s="133" t="s">
        <v>210</v>
      </c>
      <c r="C108" s="134">
        <f t="shared" si="21"/>
        <v>0.24132350296709282</v>
      </c>
      <c r="D108" s="134">
        <f t="shared" si="21"/>
        <v>-0.40009160305343505</v>
      </c>
      <c r="E108" s="134">
        <f t="shared" si="21"/>
        <v>-0.38550943396226411</v>
      </c>
      <c r="F108" s="134">
        <f t="shared" si="21"/>
        <v>-0.4395</v>
      </c>
      <c r="G108" s="134">
        <f t="shared" si="21"/>
        <v>-0.37475324675324673</v>
      </c>
      <c r="H108" s="134">
        <f t="shared" si="21"/>
        <v>-0.38730769230769235</v>
      </c>
      <c r="I108" s="134">
        <f t="shared" si="21"/>
        <v>-0.43655948553054669</v>
      </c>
      <c r="J108" s="134">
        <f t="shared" si="21"/>
        <v>-0.37259365994236304</v>
      </c>
      <c r="K108" s="134">
        <f t="shared" si="21"/>
        <v>-0.3324571428571429</v>
      </c>
      <c r="L108" s="134">
        <f t="shared" si="21"/>
        <v>-0.345808</v>
      </c>
      <c r="M108" s="134">
        <f t="shared" si="21"/>
        <v>-0.40941584158415845</v>
      </c>
      <c r="N108" s="134">
        <f t="shared" si="21"/>
        <v>-0.35778761061946907</v>
      </c>
      <c r="O108" s="135">
        <f t="shared" si="23"/>
        <v>-0.33337168447026877</v>
      </c>
      <c r="P108" s="245"/>
    </row>
    <row r="109" spans="1:18">
      <c r="C109" s="138">
        <f>AVERAGE(C106:C108)</f>
        <v>0.10844099578828807</v>
      </c>
      <c r="D109" s="138">
        <f t="shared" ref="D109:N109" si="24">AVERAGE(D106:D108)</f>
        <v>-0.31943867837476947</v>
      </c>
      <c r="E109" s="138">
        <f t="shared" si="24"/>
        <v>-0.28326034475502987</v>
      </c>
      <c r="F109" s="138">
        <f t="shared" si="24"/>
        <v>-0.31375805948251972</v>
      </c>
      <c r="G109" s="138">
        <f t="shared" si="24"/>
        <v>-0.30779151635326329</v>
      </c>
      <c r="H109" s="138">
        <f t="shared" si="24"/>
        <v>-0.33004336009335417</v>
      </c>
      <c r="I109" s="138">
        <f t="shared" si="24"/>
        <v>-0.36588484751059075</v>
      </c>
      <c r="J109" s="138">
        <f t="shared" si="24"/>
        <v>-0.35265242360090082</v>
      </c>
      <c r="K109" s="138">
        <f t="shared" si="24"/>
        <v>-0.32312441084629073</v>
      </c>
      <c r="L109" s="138">
        <f t="shared" si="24"/>
        <v>-0.42595382304873147</v>
      </c>
      <c r="M109" s="138">
        <f t="shared" si="24"/>
        <v>-0.44014851154534701</v>
      </c>
      <c r="N109" s="138">
        <f t="shared" si="24"/>
        <v>-0.42603160616687336</v>
      </c>
    </row>
    <row r="111" spans="1:18">
      <c r="A111" s="154" t="s">
        <v>224</v>
      </c>
      <c r="B111" s="100"/>
      <c r="C111" s="101" t="s">
        <v>8</v>
      </c>
      <c r="D111" s="101" t="s">
        <v>9</v>
      </c>
      <c r="E111" s="102" t="s">
        <v>10</v>
      </c>
      <c r="F111" s="101" t="s">
        <v>11</v>
      </c>
      <c r="G111" s="103" t="s">
        <v>12</v>
      </c>
      <c r="H111" s="103" t="s">
        <v>13</v>
      </c>
      <c r="I111" s="103" t="s">
        <v>14</v>
      </c>
      <c r="J111" s="103" t="s">
        <v>15</v>
      </c>
      <c r="K111" s="103" t="s">
        <v>16</v>
      </c>
      <c r="L111" s="103" t="s">
        <v>17</v>
      </c>
      <c r="M111" s="103" t="s">
        <v>18</v>
      </c>
      <c r="N111" s="103" t="s">
        <v>19</v>
      </c>
      <c r="O111" s="103" t="s">
        <v>201</v>
      </c>
      <c r="P111" s="104" t="s">
        <v>202</v>
      </c>
      <c r="Q111" s="105" t="s">
        <v>203</v>
      </c>
      <c r="R111" s="106" t="s">
        <v>204</v>
      </c>
    </row>
    <row r="112" spans="1:18" hidden="1">
      <c r="A112" s="237" t="s">
        <v>216</v>
      </c>
      <c r="B112" s="107">
        <v>0.25</v>
      </c>
      <c r="C112" s="155">
        <f>(401*1.2)</f>
        <v>481.2</v>
      </c>
      <c r="D112" s="155">
        <f>815*1.2</f>
        <v>978</v>
      </c>
      <c r="E112" s="155">
        <f>910*1.2</f>
        <v>1092</v>
      </c>
      <c r="F112" s="155">
        <f>1019*1.2</f>
        <v>1222.8</v>
      </c>
      <c r="G112" s="155">
        <f>1181*1.2</f>
        <v>1417.2</v>
      </c>
      <c r="H112" s="155">
        <f>1290*1.2</f>
        <v>1548</v>
      </c>
      <c r="I112" s="155">
        <f>1406*1.2</f>
        <v>1687.2</v>
      </c>
      <c r="J112" s="155">
        <f>1563*1.2</f>
        <v>1875.6</v>
      </c>
      <c r="K112" s="155">
        <f>1825*1.2</f>
        <v>2190</v>
      </c>
      <c r="L112" s="155">
        <f>2433*1.2</f>
        <v>2919.6</v>
      </c>
      <c r="M112" s="155">
        <f>2752*1.2</f>
        <v>3302.4</v>
      </c>
      <c r="N112" s="155">
        <f>3070*1.2</f>
        <v>3684</v>
      </c>
      <c r="O112" s="155">
        <v>3746</v>
      </c>
      <c r="P112" s="156">
        <v>4426</v>
      </c>
      <c r="Q112" s="157">
        <v>4561</v>
      </c>
      <c r="R112" s="111">
        <v>5465</v>
      </c>
    </row>
    <row r="113" spans="1:18">
      <c r="A113" s="238"/>
      <c r="B113" s="107">
        <v>0.5</v>
      </c>
      <c r="C113" s="155">
        <f>407*1.2</f>
        <v>488.4</v>
      </c>
      <c r="D113" s="155">
        <f>839*1.2</f>
        <v>1006.8</v>
      </c>
      <c r="E113" s="155">
        <f>937*1.2</f>
        <v>1124.3999999999999</v>
      </c>
      <c r="F113" s="155">
        <f>1049*1.2</f>
        <v>1258.8</v>
      </c>
      <c r="G113" s="155">
        <f>1217*1.2</f>
        <v>1460.3999999999999</v>
      </c>
      <c r="H113" s="155">
        <f>1329*1.2</f>
        <v>1594.8</v>
      </c>
      <c r="I113" s="155">
        <f>1445*1.2</f>
        <v>1734</v>
      </c>
      <c r="J113" s="155">
        <f>1608*1.2</f>
        <v>1929.6</v>
      </c>
      <c r="K113" s="155">
        <f>1878*1.2</f>
        <v>2253.6</v>
      </c>
      <c r="L113" s="155">
        <f>2503*1.2</f>
        <v>3003.6</v>
      </c>
      <c r="M113" s="155">
        <f>2831*1.2</f>
        <v>3397.2</v>
      </c>
      <c r="N113" s="155">
        <f>3158*1.2</f>
        <v>3789.6</v>
      </c>
      <c r="O113" s="155">
        <v>3856</v>
      </c>
      <c r="P113" s="156">
        <v>4552</v>
      </c>
      <c r="Q113" s="157">
        <v>4801</v>
      </c>
      <c r="R113" s="111">
        <v>5689</v>
      </c>
    </row>
    <row r="114" spans="1:18">
      <c r="A114" s="238"/>
      <c r="B114" s="107">
        <v>1</v>
      </c>
      <c r="C114" s="155">
        <f>467*1.2</f>
        <v>560.4</v>
      </c>
      <c r="D114" s="155">
        <f>938*1.2</f>
        <v>1125.5999999999999</v>
      </c>
      <c r="E114" s="155">
        <f>1046*1.2</f>
        <v>1255.2</v>
      </c>
      <c r="F114" s="155">
        <f>1175*1.2</f>
        <v>1410</v>
      </c>
      <c r="G114" s="155">
        <f>1345*1.2</f>
        <v>1614</v>
      </c>
      <c r="H114" s="155">
        <f>1466*1.2</f>
        <v>1759.2</v>
      </c>
      <c r="I114" s="155">
        <f>1595*1.2</f>
        <v>1914</v>
      </c>
      <c r="J114" s="155">
        <f>1769*1.2</f>
        <v>2122.7999999999997</v>
      </c>
      <c r="K114" s="155">
        <f>2046*1.2</f>
        <v>2455.1999999999998</v>
      </c>
      <c r="L114" s="155">
        <f>2759*1.2</f>
        <v>3310.7999999999997</v>
      </c>
      <c r="M114" s="155">
        <f>3146*1.2</f>
        <v>3775.2</v>
      </c>
      <c r="N114" s="155">
        <f>3311*1.2</f>
        <v>3973.2</v>
      </c>
      <c r="O114" s="155">
        <v>3988</v>
      </c>
      <c r="P114" s="156">
        <v>4668</v>
      </c>
      <c r="Q114" s="157">
        <v>5498</v>
      </c>
      <c r="R114" s="108">
        <v>6435</v>
      </c>
    </row>
    <row r="115" spans="1:18">
      <c r="A115" s="239"/>
      <c r="B115" s="107" t="s">
        <v>206</v>
      </c>
      <c r="C115" s="155">
        <f>67*1.2*0.83</f>
        <v>66.731999999999985</v>
      </c>
      <c r="D115" s="155">
        <f>131*1.2</f>
        <v>157.19999999999999</v>
      </c>
      <c r="E115" s="155">
        <f>159*1.2</f>
        <v>190.79999999999998</v>
      </c>
      <c r="F115" s="155">
        <f>216*1.2</f>
        <v>259.2</v>
      </c>
      <c r="G115" s="155">
        <f>231*1.2</f>
        <v>277.2</v>
      </c>
      <c r="H115" s="155">
        <f>260*1.2</f>
        <v>312</v>
      </c>
      <c r="I115" s="155">
        <f>311*1.2</f>
        <v>373.2</v>
      </c>
      <c r="J115" s="155">
        <f>347*1.2</f>
        <v>416.4</v>
      </c>
      <c r="K115" s="155">
        <f>420*1.2</f>
        <v>504</v>
      </c>
      <c r="L115" s="155">
        <f>500*1.2</f>
        <v>600</v>
      </c>
      <c r="M115" s="155">
        <f>606*1.2</f>
        <v>727.19999999999993</v>
      </c>
      <c r="N115" s="155">
        <f>678*1.2</f>
        <v>813.6</v>
      </c>
      <c r="O115" s="155">
        <v>808</v>
      </c>
      <c r="P115" s="156">
        <v>896</v>
      </c>
      <c r="Q115" s="157">
        <v>945</v>
      </c>
      <c r="R115" s="111">
        <v>1027</v>
      </c>
    </row>
    <row r="116" spans="1:18">
      <c r="A116" s="113"/>
      <c r="B116" s="114"/>
      <c r="C116" s="115"/>
      <c r="D116" s="116"/>
      <c r="E116" s="115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8"/>
      <c r="Q116" s="119"/>
      <c r="R116" s="117"/>
    </row>
    <row r="117" spans="1:18" s="120" customFormat="1">
      <c r="A117" s="240" t="s">
        <v>225</v>
      </c>
      <c r="B117" s="121" t="s">
        <v>7</v>
      </c>
      <c r="C117" s="122" t="s">
        <v>8</v>
      </c>
      <c r="D117" s="122" t="s">
        <v>9</v>
      </c>
      <c r="E117" s="123" t="s">
        <v>10</v>
      </c>
      <c r="F117" s="122" t="s">
        <v>11</v>
      </c>
      <c r="G117" s="124" t="s">
        <v>12</v>
      </c>
      <c r="H117" s="124" t="s">
        <v>13</v>
      </c>
      <c r="I117" s="124" t="s">
        <v>14</v>
      </c>
      <c r="J117" s="124" t="s">
        <v>15</v>
      </c>
      <c r="K117" s="124" t="s">
        <v>16</v>
      </c>
      <c r="L117" s="124" t="s">
        <v>17</v>
      </c>
      <c r="M117" s="124" t="s">
        <v>18</v>
      </c>
      <c r="N117" s="124" t="s">
        <v>19</v>
      </c>
      <c r="O117" s="124"/>
      <c r="P117" s="125"/>
      <c r="Q117" s="126"/>
      <c r="R117" s="124"/>
    </row>
    <row r="118" spans="1:18" s="120" customFormat="1">
      <c r="A118" s="241"/>
      <c r="B118" s="121">
        <v>0.5</v>
      </c>
      <c r="C118" s="127">
        <v>456.51839999999993</v>
      </c>
      <c r="D118" s="127">
        <v>637.76639999999998</v>
      </c>
      <c r="E118" s="127">
        <v>755.57759999999996</v>
      </c>
      <c r="F118" s="127">
        <v>807.68639999999994</v>
      </c>
      <c r="G118" s="127">
        <v>927.76319999999998</v>
      </c>
      <c r="H118" s="127">
        <v>985.53599999999994</v>
      </c>
      <c r="I118" s="127">
        <v>1035.3792000000001</v>
      </c>
      <c r="J118" s="127">
        <v>1118.0735999999999</v>
      </c>
      <c r="K118" s="127">
        <v>1304.9856</v>
      </c>
      <c r="L118" s="127">
        <v>1367.2896000000001</v>
      </c>
      <c r="M118" s="127">
        <v>1648.2239999999999</v>
      </c>
      <c r="N118" s="127">
        <v>1780.7615999999998</v>
      </c>
      <c r="O118" s="124"/>
      <c r="P118" s="125"/>
      <c r="Q118" s="126"/>
      <c r="R118" s="124"/>
    </row>
    <row r="119" spans="1:18" s="120" customFormat="1">
      <c r="A119" s="241"/>
      <c r="B119" s="121">
        <v>1</v>
      </c>
      <c r="C119" s="127">
        <v>514.2912</v>
      </c>
      <c r="D119" s="127">
        <v>729.52319999999997</v>
      </c>
      <c r="E119" s="127">
        <v>869.99040000000014</v>
      </c>
      <c r="F119" s="127">
        <v>973.07519999999988</v>
      </c>
      <c r="G119" s="127">
        <v>1056.9023999999999</v>
      </c>
      <c r="H119" s="127">
        <v>1097.6831999999999</v>
      </c>
      <c r="I119" s="127">
        <v>1135.0655999999999</v>
      </c>
      <c r="J119" s="127">
        <v>1250.6112000000001</v>
      </c>
      <c r="K119" s="127">
        <v>1553.0688</v>
      </c>
      <c r="L119" s="127">
        <v>1635.7631999999999</v>
      </c>
      <c r="M119" s="127">
        <v>1822.6751999999997</v>
      </c>
      <c r="N119" s="127">
        <v>1946.1503999999998</v>
      </c>
      <c r="O119" s="124"/>
      <c r="P119" s="125"/>
      <c r="Q119" s="126"/>
      <c r="R119" s="124"/>
    </row>
    <row r="120" spans="1:18" s="120" customFormat="1">
      <c r="A120" s="242"/>
      <c r="B120" s="121" t="s">
        <v>206</v>
      </c>
      <c r="C120" s="127">
        <v>73.632000000000005</v>
      </c>
      <c r="D120" s="127">
        <v>83.827200000000005</v>
      </c>
      <c r="E120" s="127">
        <v>104.2176</v>
      </c>
      <c r="F120" s="127">
        <v>129.13919999999999</v>
      </c>
      <c r="G120" s="127">
        <v>154.0608</v>
      </c>
      <c r="H120" s="127">
        <v>169.92000000000002</v>
      </c>
      <c r="I120" s="127">
        <v>186.91200000000001</v>
      </c>
      <c r="J120" s="127">
        <v>232.22399999999999</v>
      </c>
      <c r="K120" s="127">
        <v>299.05919999999998</v>
      </c>
      <c r="L120" s="127">
        <v>348.9024</v>
      </c>
      <c r="M120" s="127">
        <v>381.75360000000001</v>
      </c>
      <c r="N120" s="127">
        <v>464.44799999999998</v>
      </c>
      <c r="O120" s="124"/>
      <c r="P120" s="125"/>
      <c r="Q120" s="126"/>
      <c r="R120" s="124"/>
    </row>
    <row r="121" spans="1:18">
      <c r="A121" s="113"/>
      <c r="B121" s="114"/>
      <c r="C121" s="115"/>
      <c r="D121" s="116"/>
      <c r="E121" s="115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8"/>
      <c r="Q121" s="119"/>
      <c r="R121" s="117"/>
    </row>
    <row r="122" spans="1:18">
      <c r="A122" s="113"/>
      <c r="B122" s="129" t="s">
        <v>208</v>
      </c>
      <c r="C122" s="130">
        <f t="shared" ref="C122:N124" si="25">C118/C113-1</f>
        <v>-6.5277641277641352E-2</v>
      </c>
      <c r="D122" s="130">
        <f t="shared" ref="D122:M122" si="26">D118/D113-1</f>
        <v>-0.3665411203814064</v>
      </c>
      <c r="E122" s="130">
        <f t="shared" si="26"/>
        <v>-0.32801707577374595</v>
      </c>
      <c r="F122" s="130">
        <f t="shared" si="26"/>
        <v>-0.35836796949475691</v>
      </c>
      <c r="G122" s="130">
        <f t="shared" si="26"/>
        <v>-0.36471980279375504</v>
      </c>
      <c r="H122" s="130">
        <f t="shared" si="26"/>
        <v>-0.38203160270880365</v>
      </c>
      <c r="I122" s="130">
        <f t="shared" si="26"/>
        <v>-0.4028955017301038</v>
      </c>
      <c r="J122" s="130">
        <f t="shared" si="26"/>
        <v>-0.42056716417910445</v>
      </c>
      <c r="K122" s="130">
        <f t="shared" si="26"/>
        <v>-0.42093290734824285</v>
      </c>
      <c r="L122" s="130">
        <f t="shared" si="26"/>
        <v>-0.54478306032760682</v>
      </c>
      <c r="M122" s="130">
        <f t="shared" si="26"/>
        <v>-0.51482868244436597</v>
      </c>
      <c r="N122" s="130">
        <f>N118/N113-1</f>
        <v>-0.5300924635845472</v>
      </c>
      <c r="O122" s="131">
        <f t="shared" si="23"/>
        <v>-0.39158791600367332</v>
      </c>
      <c r="P122" s="243">
        <f>AVERAGE(O122:O124)</f>
        <v>-0.39108493229550972</v>
      </c>
      <c r="Q122" s="119"/>
      <c r="R122" s="117"/>
    </row>
    <row r="123" spans="1:18">
      <c r="A123" s="142"/>
      <c r="B123" s="129" t="s">
        <v>209</v>
      </c>
      <c r="C123" s="130">
        <f t="shared" si="25"/>
        <v>-8.2278372591006343E-2</v>
      </c>
      <c r="D123" s="130">
        <f t="shared" si="25"/>
        <v>-0.35188059701492536</v>
      </c>
      <c r="E123" s="130">
        <f t="shared" si="25"/>
        <v>-0.30689101338432112</v>
      </c>
      <c r="F123" s="130">
        <f t="shared" si="25"/>
        <v>-0.30987574468085111</v>
      </c>
      <c r="G123" s="130">
        <f t="shared" si="25"/>
        <v>-0.34516579925650559</v>
      </c>
      <c r="H123" s="130">
        <f t="shared" si="25"/>
        <v>-0.37603274215552529</v>
      </c>
      <c r="I123" s="130">
        <f t="shared" si="25"/>
        <v>-0.40696677115987467</v>
      </c>
      <c r="J123" s="130">
        <f t="shared" si="25"/>
        <v>-0.41086715658564155</v>
      </c>
      <c r="K123" s="130">
        <f t="shared" si="25"/>
        <v>-0.36743695014662747</v>
      </c>
      <c r="L123" s="130">
        <f t="shared" si="25"/>
        <v>-0.5059311344690105</v>
      </c>
      <c r="M123" s="130">
        <f t="shared" si="25"/>
        <v>-0.51719771137952963</v>
      </c>
      <c r="N123" s="130">
        <f t="shared" si="25"/>
        <v>-0.51018061008758686</v>
      </c>
      <c r="O123" s="131">
        <f t="shared" si="23"/>
        <v>-0.37422538357595042</v>
      </c>
      <c r="P123" s="244"/>
    </row>
    <row r="124" spans="1:18">
      <c r="A124" s="143"/>
      <c r="B124" s="133" t="s">
        <v>210</v>
      </c>
      <c r="C124" s="134">
        <f t="shared" si="25"/>
        <v>0.10339866930408226</v>
      </c>
      <c r="D124" s="134">
        <f t="shared" si="25"/>
        <v>-0.46674809160305342</v>
      </c>
      <c r="E124" s="134">
        <f t="shared" si="25"/>
        <v>-0.45378616352201251</v>
      </c>
      <c r="F124" s="134">
        <f t="shared" si="25"/>
        <v>-0.50177777777777788</v>
      </c>
      <c r="G124" s="134">
        <f t="shared" si="25"/>
        <v>-0.44422510822510819</v>
      </c>
      <c r="H124" s="134">
        <f t="shared" si="25"/>
        <v>-0.45538461538461539</v>
      </c>
      <c r="I124" s="134">
        <f t="shared" si="25"/>
        <v>-0.4991639871382636</v>
      </c>
      <c r="J124" s="134">
        <f t="shared" si="25"/>
        <v>-0.44230547550432275</v>
      </c>
      <c r="K124" s="134">
        <f t="shared" si="25"/>
        <v>-0.40662857142857145</v>
      </c>
      <c r="L124" s="134">
        <f t="shared" si="25"/>
        <v>-0.41849599999999998</v>
      </c>
      <c r="M124" s="134">
        <f t="shared" si="25"/>
        <v>-0.47503630363036298</v>
      </c>
      <c r="N124" s="134">
        <f t="shared" si="25"/>
        <v>-0.4291445427728614</v>
      </c>
      <c r="O124" s="135">
        <f t="shared" si="23"/>
        <v>-0.4074414973069056</v>
      </c>
      <c r="P124" s="245"/>
    </row>
    <row r="125" spans="1:18">
      <c r="C125" s="138">
        <f>AVERAGE(C122:C124)</f>
        <v>-1.4719114854855145E-2</v>
      </c>
      <c r="D125" s="138">
        <f t="shared" ref="D125:N125" si="27">AVERAGE(D122:D124)</f>
        <v>-0.39505660299979506</v>
      </c>
      <c r="E125" s="138">
        <f t="shared" si="27"/>
        <v>-0.36289808422669317</v>
      </c>
      <c r="F125" s="138">
        <f t="shared" si="27"/>
        <v>-0.39000716398446195</v>
      </c>
      <c r="G125" s="138">
        <f t="shared" si="27"/>
        <v>-0.38470357009178963</v>
      </c>
      <c r="H125" s="138">
        <f t="shared" si="27"/>
        <v>-0.40448298674964817</v>
      </c>
      <c r="I125" s="138">
        <f t="shared" si="27"/>
        <v>-0.43634208667608071</v>
      </c>
      <c r="J125" s="138">
        <f t="shared" si="27"/>
        <v>-0.42457993208968964</v>
      </c>
      <c r="K125" s="138">
        <f t="shared" si="27"/>
        <v>-0.3983328096411472</v>
      </c>
      <c r="L125" s="138">
        <f t="shared" si="27"/>
        <v>-0.48973673159887238</v>
      </c>
      <c r="M125" s="138">
        <f t="shared" si="27"/>
        <v>-0.50235423248475286</v>
      </c>
      <c r="N125" s="138">
        <f t="shared" si="27"/>
        <v>-0.48980587214833182</v>
      </c>
    </row>
    <row r="127" spans="1:18">
      <c r="A127" s="154" t="s">
        <v>226</v>
      </c>
      <c r="B127" s="100"/>
      <c r="C127" s="101" t="s">
        <v>8</v>
      </c>
      <c r="D127" s="101" t="s">
        <v>9</v>
      </c>
      <c r="E127" s="102" t="s">
        <v>10</v>
      </c>
      <c r="F127" s="101" t="s">
        <v>11</v>
      </c>
      <c r="G127" s="103" t="s">
        <v>12</v>
      </c>
      <c r="H127" s="103" t="s">
        <v>13</v>
      </c>
      <c r="I127" s="103" t="s">
        <v>14</v>
      </c>
      <c r="J127" s="103" t="s">
        <v>15</v>
      </c>
      <c r="K127" s="103" t="s">
        <v>16</v>
      </c>
      <c r="L127" s="103" t="s">
        <v>17</v>
      </c>
      <c r="M127" s="103" t="s">
        <v>18</v>
      </c>
      <c r="N127" s="103" t="s">
        <v>19</v>
      </c>
      <c r="O127" s="103" t="s">
        <v>201</v>
      </c>
      <c r="P127" s="104" t="s">
        <v>202</v>
      </c>
      <c r="Q127" s="105" t="s">
        <v>203</v>
      </c>
      <c r="R127" s="106" t="s">
        <v>204</v>
      </c>
    </row>
    <row r="128" spans="1:18" hidden="1">
      <c r="A128" s="237" t="s">
        <v>216</v>
      </c>
      <c r="B128" s="107">
        <v>0.25</v>
      </c>
      <c r="C128" s="155">
        <f>(401*1.2)</f>
        <v>481.2</v>
      </c>
      <c r="D128" s="155">
        <f>815*1.2</f>
        <v>978</v>
      </c>
      <c r="E128" s="155">
        <f>910*1.2</f>
        <v>1092</v>
      </c>
      <c r="F128" s="155">
        <f>1019*1.2</f>
        <v>1222.8</v>
      </c>
      <c r="G128" s="155">
        <f>1181*1.2</f>
        <v>1417.2</v>
      </c>
      <c r="H128" s="155">
        <f>1290*1.2</f>
        <v>1548</v>
      </c>
      <c r="I128" s="155">
        <f>1406*1.2</f>
        <v>1687.2</v>
      </c>
      <c r="J128" s="155">
        <f>1563*1.2</f>
        <v>1875.6</v>
      </c>
      <c r="K128" s="155">
        <f>1825*1.2</f>
        <v>2190</v>
      </c>
      <c r="L128" s="155">
        <f>2433*1.2</f>
        <v>2919.6</v>
      </c>
      <c r="M128" s="155">
        <f>2752*1.2</f>
        <v>3302.4</v>
      </c>
      <c r="N128" s="155">
        <f>3070*1.2</f>
        <v>3684</v>
      </c>
      <c r="O128" s="155">
        <v>3746</v>
      </c>
      <c r="P128" s="156">
        <v>4426</v>
      </c>
      <c r="Q128" s="157">
        <v>4561</v>
      </c>
      <c r="R128" s="111">
        <v>5465</v>
      </c>
    </row>
    <row r="129" spans="1:18">
      <c r="A129" s="238"/>
      <c r="B129" s="107">
        <v>0.5</v>
      </c>
      <c r="C129" s="155">
        <f>407*1.2</f>
        <v>488.4</v>
      </c>
      <c r="D129" s="155">
        <f>839*1.2</f>
        <v>1006.8</v>
      </c>
      <c r="E129" s="155">
        <f>937*1.2</f>
        <v>1124.3999999999999</v>
      </c>
      <c r="F129" s="155">
        <f>1049*1.2</f>
        <v>1258.8</v>
      </c>
      <c r="G129" s="155">
        <f>1217*1.2</f>
        <v>1460.3999999999999</v>
      </c>
      <c r="H129" s="155">
        <f>1329*1.2</f>
        <v>1594.8</v>
      </c>
      <c r="I129" s="155">
        <f>1445*1.2</f>
        <v>1734</v>
      </c>
      <c r="J129" s="155">
        <f>1608*1.2</f>
        <v>1929.6</v>
      </c>
      <c r="K129" s="155">
        <f>1878*1.2</f>
        <v>2253.6</v>
      </c>
      <c r="L129" s="155">
        <f>2503*1.2</f>
        <v>3003.6</v>
      </c>
      <c r="M129" s="155">
        <f>2831*1.2</f>
        <v>3397.2</v>
      </c>
      <c r="N129" s="155">
        <f>3158*1.2</f>
        <v>3789.6</v>
      </c>
      <c r="O129" s="155">
        <v>3856</v>
      </c>
      <c r="P129" s="156">
        <v>4552</v>
      </c>
      <c r="Q129" s="157">
        <v>4801</v>
      </c>
      <c r="R129" s="111">
        <v>5689</v>
      </c>
    </row>
    <row r="130" spans="1:18">
      <c r="A130" s="238"/>
      <c r="B130" s="107">
        <v>1</v>
      </c>
      <c r="C130" s="155">
        <f>467*1.2</f>
        <v>560.4</v>
      </c>
      <c r="D130" s="155">
        <f>938*1.2</f>
        <v>1125.5999999999999</v>
      </c>
      <c r="E130" s="155">
        <f>1046*1.2</f>
        <v>1255.2</v>
      </c>
      <c r="F130" s="155">
        <f>1175*1.2</f>
        <v>1410</v>
      </c>
      <c r="G130" s="155">
        <f>1345*1.2</f>
        <v>1614</v>
      </c>
      <c r="H130" s="155">
        <f>1466*1.2</f>
        <v>1759.2</v>
      </c>
      <c r="I130" s="155">
        <f>1595*1.2</f>
        <v>1914</v>
      </c>
      <c r="J130" s="155">
        <f>1769*1.2</f>
        <v>2122.7999999999997</v>
      </c>
      <c r="K130" s="155">
        <f>2046*1.2</f>
        <v>2455.1999999999998</v>
      </c>
      <c r="L130" s="155">
        <f>2759*1.2</f>
        <v>3310.7999999999997</v>
      </c>
      <c r="M130" s="155">
        <f>3146*1.2</f>
        <v>3775.2</v>
      </c>
      <c r="N130" s="155">
        <f>3311*1.2</f>
        <v>3973.2</v>
      </c>
      <c r="O130" s="155">
        <v>3988</v>
      </c>
      <c r="P130" s="156">
        <v>4668</v>
      </c>
      <c r="Q130" s="157">
        <v>5498</v>
      </c>
      <c r="R130" s="108">
        <v>6435</v>
      </c>
    </row>
    <row r="131" spans="1:18">
      <c r="A131" s="239"/>
      <c r="B131" s="107" t="s">
        <v>206</v>
      </c>
      <c r="C131" s="155">
        <f>67*1.2*0.83</f>
        <v>66.731999999999985</v>
      </c>
      <c r="D131" s="155">
        <f>131*1.2</f>
        <v>157.19999999999999</v>
      </c>
      <c r="E131" s="155">
        <f>159*1.2</f>
        <v>190.79999999999998</v>
      </c>
      <c r="F131" s="155">
        <f>216*1.2</f>
        <v>259.2</v>
      </c>
      <c r="G131" s="155">
        <f>231*1.2</f>
        <v>277.2</v>
      </c>
      <c r="H131" s="155">
        <f>260*1.2</f>
        <v>312</v>
      </c>
      <c r="I131" s="155">
        <f>311*1.2</f>
        <v>373.2</v>
      </c>
      <c r="J131" s="155">
        <f>347*1.2</f>
        <v>416.4</v>
      </c>
      <c r="K131" s="155">
        <f>420*1.2</f>
        <v>504</v>
      </c>
      <c r="L131" s="155">
        <f>500*1.2</f>
        <v>600</v>
      </c>
      <c r="M131" s="155">
        <f>606*1.2</f>
        <v>727.19999999999993</v>
      </c>
      <c r="N131" s="155">
        <f>678*1.2</f>
        <v>813.6</v>
      </c>
      <c r="O131" s="155">
        <v>808</v>
      </c>
      <c r="P131" s="156">
        <v>896</v>
      </c>
      <c r="Q131" s="157">
        <v>945</v>
      </c>
      <c r="R131" s="111">
        <v>1027</v>
      </c>
    </row>
    <row r="132" spans="1:18">
      <c r="A132" s="113"/>
      <c r="B132" s="114"/>
      <c r="C132" s="115"/>
      <c r="D132" s="116"/>
      <c r="E132" s="115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8"/>
      <c r="Q132" s="119"/>
      <c r="R132" s="117"/>
    </row>
    <row r="133" spans="1:18" s="120" customFormat="1">
      <c r="A133" s="240" t="s">
        <v>227</v>
      </c>
      <c r="B133" s="121" t="s">
        <v>7</v>
      </c>
      <c r="C133" s="122" t="s">
        <v>8</v>
      </c>
      <c r="D133" s="122" t="s">
        <v>9</v>
      </c>
      <c r="E133" s="123" t="s">
        <v>10</v>
      </c>
      <c r="F133" s="122" t="s">
        <v>11</v>
      </c>
      <c r="G133" s="124" t="s">
        <v>12</v>
      </c>
      <c r="H133" s="124" t="s">
        <v>13</v>
      </c>
      <c r="I133" s="124" t="s">
        <v>14</v>
      </c>
      <c r="J133" s="124" t="s">
        <v>15</v>
      </c>
      <c r="K133" s="124" t="s">
        <v>16</v>
      </c>
      <c r="L133" s="124" t="s">
        <v>17</v>
      </c>
      <c r="M133" s="124" t="s">
        <v>18</v>
      </c>
      <c r="N133" s="124" t="s">
        <v>19</v>
      </c>
      <c r="O133" s="124"/>
      <c r="P133" s="125"/>
      <c r="Q133" s="126"/>
      <c r="R133" s="124"/>
    </row>
    <row r="134" spans="1:18" s="120" customFormat="1">
      <c r="A134" s="241"/>
      <c r="B134" s="121">
        <v>0.5</v>
      </c>
      <c r="C134" s="127">
        <v>399.45359999999994</v>
      </c>
      <c r="D134" s="127">
        <v>558.04559999999981</v>
      </c>
      <c r="E134" s="127">
        <v>661.1303999999999</v>
      </c>
      <c r="F134" s="127">
        <v>706.72559999999987</v>
      </c>
      <c r="G134" s="127">
        <v>811.79279999999994</v>
      </c>
      <c r="H134" s="127">
        <v>862.34399999999982</v>
      </c>
      <c r="I134" s="127">
        <v>905.95679999999993</v>
      </c>
      <c r="J134" s="127">
        <v>978.31439999999986</v>
      </c>
      <c r="K134" s="127">
        <v>1141.8623999999998</v>
      </c>
      <c r="L134" s="127">
        <v>1196.3783999999998</v>
      </c>
      <c r="M134" s="127">
        <v>1442.1959999999997</v>
      </c>
      <c r="N134" s="127">
        <v>1558.1663999999998</v>
      </c>
      <c r="O134" s="124"/>
      <c r="P134" s="125"/>
      <c r="Q134" s="126"/>
      <c r="R134" s="124"/>
    </row>
    <row r="135" spans="1:18" s="120" customFormat="1">
      <c r="A135" s="241"/>
      <c r="B135" s="121">
        <v>1</v>
      </c>
      <c r="C135" s="127">
        <v>450.00479999999999</v>
      </c>
      <c r="D135" s="127">
        <v>638.33279999999991</v>
      </c>
      <c r="E135" s="127">
        <v>761.24159999999995</v>
      </c>
      <c r="F135" s="127">
        <v>851.44079999999985</v>
      </c>
      <c r="G135" s="127">
        <v>924.78959999999984</v>
      </c>
      <c r="H135" s="127">
        <v>960.47279999999978</v>
      </c>
      <c r="I135" s="127">
        <v>993.1823999999998</v>
      </c>
      <c r="J135" s="127">
        <v>1094.2847999999999</v>
      </c>
      <c r="K135" s="127">
        <v>1358.9351999999997</v>
      </c>
      <c r="L135" s="127">
        <v>1431.2927999999997</v>
      </c>
      <c r="M135" s="127">
        <v>1594.8407999999997</v>
      </c>
      <c r="N135" s="127">
        <v>1702.8815999999997</v>
      </c>
      <c r="O135" s="124"/>
      <c r="P135" s="125"/>
      <c r="Q135" s="126"/>
      <c r="R135" s="124"/>
    </row>
    <row r="136" spans="1:18" s="120" customFormat="1">
      <c r="A136" s="242"/>
      <c r="B136" s="121" t="s">
        <v>206</v>
      </c>
      <c r="C136" s="127">
        <v>64.427999999999997</v>
      </c>
      <c r="D136" s="127">
        <v>73.348799999999983</v>
      </c>
      <c r="E136" s="127">
        <v>91.190399999999983</v>
      </c>
      <c r="F136" s="127">
        <v>112.99679999999998</v>
      </c>
      <c r="G136" s="127">
        <v>134.80319999999998</v>
      </c>
      <c r="H136" s="127">
        <v>148.68</v>
      </c>
      <c r="I136" s="127">
        <v>163.54799999999997</v>
      </c>
      <c r="J136" s="127">
        <v>203.19599999999997</v>
      </c>
      <c r="K136" s="127">
        <v>261.67679999999996</v>
      </c>
      <c r="L136" s="127">
        <v>305.28959999999995</v>
      </c>
      <c r="M136" s="127">
        <v>334.03439999999995</v>
      </c>
      <c r="N136" s="127">
        <v>406.39199999999994</v>
      </c>
      <c r="O136" s="124"/>
      <c r="P136" s="125"/>
      <c r="Q136" s="126"/>
      <c r="R136" s="124"/>
    </row>
    <row r="137" spans="1:18">
      <c r="A137" s="113"/>
      <c r="B137" s="114"/>
      <c r="C137" s="115"/>
      <c r="D137" s="116"/>
      <c r="E137" s="115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8"/>
      <c r="Q137" s="119"/>
      <c r="R137" s="117"/>
    </row>
    <row r="138" spans="1:18">
      <c r="A138" s="113"/>
      <c r="B138" s="129" t="s">
        <v>208</v>
      </c>
      <c r="C138" s="130">
        <f t="shared" ref="C138:N140" si="28">C134/C129-1</f>
        <v>-0.18211793611793625</v>
      </c>
      <c r="D138" s="130">
        <f t="shared" ref="D138:M138" si="29">D134/D129-1</f>
        <v>-0.44572348033373077</v>
      </c>
      <c r="E138" s="130">
        <f t="shared" si="29"/>
        <v>-0.41201494130202776</v>
      </c>
      <c r="F138" s="130">
        <f t="shared" si="29"/>
        <v>-0.43857197330791242</v>
      </c>
      <c r="G138" s="130">
        <f t="shared" si="29"/>
        <v>-0.44412982744453577</v>
      </c>
      <c r="H138" s="130">
        <f t="shared" si="29"/>
        <v>-0.45927765237020324</v>
      </c>
      <c r="I138" s="130">
        <f t="shared" si="29"/>
        <v>-0.47753356401384084</v>
      </c>
      <c r="J138" s="130">
        <f t="shared" si="29"/>
        <v>-0.49299626865671642</v>
      </c>
      <c r="K138" s="130">
        <f t="shared" si="29"/>
        <v>-0.49331629392971255</v>
      </c>
      <c r="L138" s="130">
        <f t="shared" si="29"/>
        <v>-0.60168517778665609</v>
      </c>
      <c r="M138" s="130">
        <f t="shared" si="29"/>
        <v>-0.57547509713882028</v>
      </c>
      <c r="N138" s="130">
        <f>N134/N129-1</f>
        <v>-0.58883090563647889</v>
      </c>
      <c r="O138" s="131">
        <f t="shared" si="23"/>
        <v>-0.46763942650321438</v>
      </c>
      <c r="P138" s="243">
        <f>AVERAGE(O138:O140)</f>
        <v>-0.46719931575857121</v>
      </c>
      <c r="Q138" s="119"/>
      <c r="R138" s="117"/>
    </row>
    <row r="139" spans="1:18">
      <c r="A139" s="142"/>
      <c r="B139" s="129" t="s">
        <v>209</v>
      </c>
      <c r="C139" s="130">
        <f t="shared" si="28"/>
        <v>-0.19699357601713063</v>
      </c>
      <c r="D139" s="130">
        <f t="shared" si="28"/>
        <v>-0.43289552238805973</v>
      </c>
      <c r="E139" s="130">
        <f t="shared" si="28"/>
        <v>-0.39352963671128116</v>
      </c>
      <c r="F139" s="130">
        <f t="shared" si="28"/>
        <v>-0.39614127659574483</v>
      </c>
      <c r="G139" s="130">
        <f t="shared" si="28"/>
        <v>-0.42702007434944245</v>
      </c>
      <c r="H139" s="130">
        <f t="shared" si="28"/>
        <v>-0.45402864938608467</v>
      </c>
      <c r="I139" s="130">
        <f t="shared" si="28"/>
        <v>-0.48109592476489038</v>
      </c>
      <c r="J139" s="130">
        <f t="shared" si="28"/>
        <v>-0.48450876201243642</v>
      </c>
      <c r="K139" s="130">
        <f t="shared" si="28"/>
        <v>-0.44650733137829923</v>
      </c>
      <c r="L139" s="130">
        <f t="shared" si="28"/>
        <v>-0.56768974266038419</v>
      </c>
      <c r="M139" s="130">
        <f t="shared" si="28"/>
        <v>-0.5775479974570884</v>
      </c>
      <c r="N139" s="130">
        <f t="shared" si="28"/>
        <v>-0.57140803382663852</v>
      </c>
      <c r="O139" s="131">
        <f t="shared" si="23"/>
        <v>-0.45244721062895676</v>
      </c>
      <c r="P139" s="244"/>
    </row>
    <row r="140" spans="1:18">
      <c r="A140" s="143"/>
      <c r="B140" s="133" t="s">
        <v>210</v>
      </c>
      <c r="C140" s="134">
        <f t="shared" si="28"/>
        <v>-3.452616435892808E-2</v>
      </c>
      <c r="D140" s="134">
        <f t="shared" si="28"/>
        <v>-0.53340458015267189</v>
      </c>
      <c r="E140" s="134">
        <f t="shared" si="28"/>
        <v>-0.52206289308176101</v>
      </c>
      <c r="F140" s="134">
        <f t="shared" si="28"/>
        <v>-0.56405555555555564</v>
      </c>
      <c r="G140" s="134">
        <f t="shared" si="28"/>
        <v>-0.51369696969696976</v>
      </c>
      <c r="H140" s="134">
        <f t="shared" si="28"/>
        <v>-0.52346153846153842</v>
      </c>
      <c r="I140" s="134">
        <f t="shared" si="28"/>
        <v>-0.56176848874598084</v>
      </c>
      <c r="J140" s="134">
        <f t="shared" si="28"/>
        <v>-0.51201729106628247</v>
      </c>
      <c r="K140" s="134">
        <f t="shared" si="28"/>
        <v>-0.48080000000000012</v>
      </c>
      <c r="L140" s="134">
        <f t="shared" si="28"/>
        <v>-0.49118400000000007</v>
      </c>
      <c r="M140" s="134">
        <f t="shared" si="28"/>
        <v>-0.54065676567656773</v>
      </c>
      <c r="N140" s="134">
        <f t="shared" si="28"/>
        <v>-0.50050147492625374</v>
      </c>
      <c r="O140" s="135">
        <f t="shared" si="23"/>
        <v>-0.48151131014354243</v>
      </c>
      <c r="P140" s="245"/>
    </row>
    <row r="141" spans="1:18">
      <c r="C141" s="138">
        <f>AVERAGE(C138:C140)</f>
        <v>-0.13787922549799833</v>
      </c>
      <c r="D141" s="138">
        <f t="shared" ref="D141:N141" si="30">AVERAGE(D138:D140)</f>
        <v>-0.47067452762482082</v>
      </c>
      <c r="E141" s="138">
        <f t="shared" si="30"/>
        <v>-0.4425358236983567</v>
      </c>
      <c r="F141" s="138">
        <f t="shared" si="30"/>
        <v>-0.46625626848640428</v>
      </c>
      <c r="G141" s="138">
        <f t="shared" si="30"/>
        <v>-0.46161562383031596</v>
      </c>
      <c r="H141" s="138">
        <f t="shared" si="30"/>
        <v>-0.47892261340594211</v>
      </c>
      <c r="I141" s="138">
        <f t="shared" si="30"/>
        <v>-0.50679932584157072</v>
      </c>
      <c r="J141" s="138">
        <f t="shared" si="30"/>
        <v>-0.4965074405784784</v>
      </c>
      <c r="K141" s="138">
        <f t="shared" si="30"/>
        <v>-0.473541208436004</v>
      </c>
      <c r="L141" s="138">
        <f t="shared" si="30"/>
        <v>-0.55351964014901345</v>
      </c>
      <c r="M141" s="138">
        <f t="shared" si="30"/>
        <v>-0.56455995342415877</v>
      </c>
      <c r="N141" s="138">
        <f t="shared" si="30"/>
        <v>-0.55358013812979034</v>
      </c>
    </row>
    <row r="143" spans="1:18">
      <c r="A143" s="154" t="s">
        <v>228</v>
      </c>
      <c r="B143" s="100"/>
      <c r="C143" s="101" t="s">
        <v>8</v>
      </c>
      <c r="D143" s="101" t="s">
        <v>9</v>
      </c>
      <c r="E143" s="102" t="s">
        <v>10</v>
      </c>
      <c r="F143" s="101" t="s">
        <v>11</v>
      </c>
      <c r="G143" s="103" t="s">
        <v>12</v>
      </c>
      <c r="H143" s="103" t="s">
        <v>13</v>
      </c>
      <c r="I143" s="103" t="s">
        <v>14</v>
      </c>
      <c r="J143" s="103" t="s">
        <v>15</v>
      </c>
      <c r="K143" s="103" t="s">
        <v>16</v>
      </c>
      <c r="L143" s="103" t="s">
        <v>17</v>
      </c>
      <c r="M143" s="103" t="s">
        <v>18</v>
      </c>
      <c r="N143" s="103" t="s">
        <v>19</v>
      </c>
      <c r="O143" s="103" t="s">
        <v>201</v>
      </c>
      <c r="P143" s="104" t="s">
        <v>202</v>
      </c>
      <c r="Q143" s="105" t="s">
        <v>203</v>
      </c>
      <c r="R143" s="106" t="s">
        <v>204</v>
      </c>
    </row>
    <row r="144" spans="1:18" hidden="1">
      <c r="A144" s="237" t="s">
        <v>216</v>
      </c>
      <c r="B144" s="107">
        <v>0.25</v>
      </c>
      <c r="C144" s="155">
        <f>(401*1.2)</f>
        <v>481.2</v>
      </c>
      <c r="D144" s="155">
        <f>815*1.2</f>
        <v>978</v>
      </c>
      <c r="E144" s="155">
        <f>910*1.2</f>
        <v>1092</v>
      </c>
      <c r="F144" s="155">
        <f>1019*1.2</f>
        <v>1222.8</v>
      </c>
      <c r="G144" s="155">
        <f>1181*1.2</f>
        <v>1417.2</v>
      </c>
      <c r="H144" s="155">
        <f>1290*1.2</f>
        <v>1548</v>
      </c>
      <c r="I144" s="155">
        <f>1406*1.2</f>
        <v>1687.2</v>
      </c>
      <c r="J144" s="155">
        <f>1563*1.2</f>
        <v>1875.6</v>
      </c>
      <c r="K144" s="155">
        <f>1825*1.2</f>
        <v>2190</v>
      </c>
      <c r="L144" s="155">
        <f>2433*1.2</f>
        <v>2919.6</v>
      </c>
      <c r="M144" s="155">
        <f>2752*1.2</f>
        <v>3302.4</v>
      </c>
      <c r="N144" s="155">
        <f>3070*1.2</f>
        <v>3684</v>
      </c>
      <c r="O144" s="155">
        <v>3746</v>
      </c>
      <c r="P144" s="156">
        <v>4426</v>
      </c>
      <c r="Q144" s="157">
        <v>4561</v>
      </c>
      <c r="R144" s="111">
        <v>5465</v>
      </c>
    </row>
    <row r="145" spans="1:18">
      <c r="A145" s="238"/>
      <c r="B145" s="107">
        <v>0.5</v>
      </c>
      <c r="C145" s="155">
        <f>407*1.2</f>
        <v>488.4</v>
      </c>
      <c r="D145" s="155">
        <f>839*1.2</f>
        <v>1006.8</v>
      </c>
      <c r="E145" s="155">
        <f>937*1.2</f>
        <v>1124.3999999999999</v>
      </c>
      <c r="F145" s="155">
        <f>1049*1.2</f>
        <v>1258.8</v>
      </c>
      <c r="G145" s="155">
        <f>1217*1.2</f>
        <v>1460.3999999999999</v>
      </c>
      <c r="H145" s="155">
        <f>1329*1.2</f>
        <v>1594.8</v>
      </c>
      <c r="I145" s="155">
        <f>1445*1.2</f>
        <v>1734</v>
      </c>
      <c r="J145" s="155">
        <f>1608*1.2</f>
        <v>1929.6</v>
      </c>
      <c r="K145" s="155">
        <f>1878*1.2</f>
        <v>2253.6</v>
      </c>
      <c r="L145" s="155">
        <f>2503*1.2</f>
        <v>3003.6</v>
      </c>
      <c r="M145" s="155">
        <f>2831*1.2</f>
        <v>3397.2</v>
      </c>
      <c r="N145" s="155">
        <f>3158*1.2</f>
        <v>3789.6</v>
      </c>
      <c r="O145" s="155">
        <v>3856</v>
      </c>
      <c r="P145" s="156">
        <v>4552</v>
      </c>
      <c r="Q145" s="157">
        <v>4801</v>
      </c>
      <c r="R145" s="111">
        <v>5689</v>
      </c>
    </row>
    <row r="146" spans="1:18">
      <c r="A146" s="238"/>
      <c r="B146" s="107">
        <v>1</v>
      </c>
      <c r="C146" s="155">
        <f>467*1.2</f>
        <v>560.4</v>
      </c>
      <c r="D146" s="155">
        <f>938*1.2</f>
        <v>1125.5999999999999</v>
      </c>
      <c r="E146" s="155">
        <f>1046*1.2</f>
        <v>1255.2</v>
      </c>
      <c r="F146" s="155">
        <f>1175*1.2</f>
        <v>1410</v>
      </c>
      <c r="G146" s="155">
        <f>1345*1.2</f>
        <v>1614</v>
      </c>
      <c r="H146" s="155">
        <f>1466*1.2</f>
        <v>1759.2</v>
      </c>
      <c r="I146" s="155">
        <f>1595*1.2</f>
        <v>1914</v>
      </c>
      <c r="J146" s="155">
        <f>1769*1.2</f>
        <v>2122.7999999999997</v>
      </c>
      <c r="K146" s="155">
        <f>2046*1.2</f>
        <v>2455.1999999999998</v>
      </c>
      <c r="L146" s="155">
        <f>2759*1.2</f>
        <v>3310.7999999999997</v>
      </c>
      <c r="M146" s="155">
        <f>3146*1.2</f>
        <v>3775.2</v>
      </c>
      <c r="N146" s="155">
        <f>3311*1.2</f>
        <v>3973.2</v>
      </c>
      <c r="O146" s="155">
        <v>3988</v>
      </c>
      <c r="P146" s="156">
        <v>4668</v>
      </c>
      <c r="Q146" s="157">
        <v>5498</v>
      </c>
      <c r="R146" s="108">
        <v>6435</v>
      </c>
    </row>
    <row r="147" spans="1:18">
      <c r="A147" s="239"/>
      <c r="B147" s="107" t="s">
        <v>206</v>
      </c>
      <c r="C147" s="155">
        <f>67*1.2*0.83</f>
        <v>66.731999999999985</v>
      </c>
      <c r="D147" s="155">
        <f>131*1.2</f>
        <v>157.19999999999999</v>
      </c>
      <c r="E147" s="155">
        <f>159*1.2</f>
        <v>190.79999999999998</v>
      </c>
      <c r="F147" s="155">
        <f>216*1.2</f>
        <v>259.2</v>
      </c>
      <c r="G147" s="155">
        <f>231*1.2</f>
        <v>277.2</v>
      </c>
      <c r="H147" s="155">
        <f>260*1.2</f>
        <v>312</v>
      </c>
      <c r="I147" s="155">
        <f>311*1.2</f>
        <v>373.2</v>
      </c>
      <c r="J147" s="155">
        <f>347*1.2</f>
        <v>416.4</v>
      </c>
      <c r="K147" s="155">
        <f>420*1.2</f>
        <v>504</v>
      </c>
      <c r="L147" s="155">
        <f>500*1.2</f>
        <v>600</v>
      </c>
      <c r="M147" s="155">
        <f>606*1.2</f>
        <v>727.19999999999993</v>
      </c>
      <c r="N147" s="155">
        <f>678*1.2</f>
        <v>813.6</v>
      </c>
      <c r="O147" s="155">
        <v>808</v>
      </c>
      <c r="P147" s="156">
        <v>896</v>
      </c>
      <c r="Q147" s="157">
        <v>945</v>
      </c>
      <c r="R147" s="111">
        <v>1027</v>
      </c>
    </row>
    <row r="148" spans="1:18">
      <c r="A148" s="113"/>
      <c r="B148" s="114"/>
      <c r="C148" s="115"/>
      <c r="D148" s="116"/>
      <c r="E148" s="115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8"/>
      <c r="Q148" s="119"/>
      <c r="R148" s="117"/>
    </row>
    <row r="149" spans="1:18" s="120" customFormat="1">
      <c r="A149" s="240" t="s">
        <v>229</v>
      </c>
      <c r="B149" s="121" t="s">
        <v>7</v>
      </c>
      <c r="C149" s="122" t="s">
        <v>8</v>
      </c>
      <c r="D149" s="122" t="s">
        <v>9</v>
      </c>
      <c r="E149" s="123" t="s">
        <v>10</v>
      </c>
      <c r="F149" s="122" t="s">
        <v>11</v>
      </c>
      <c r="G149" s="124" t="s">
        <v>12</v>
      </c>
      <c r="H149" s="124" t="s">
        <v>13</v>
      </c>
      <c r="I149" s="124" t="s">
        <v>14</v>
      </c>
      <c r="J149" s="124" t="s">
        <v>15</v>
      </c>
      <c r="K149" s="124" t="s">
        <v>16</v>
      </c>
      <c r="L149" s="124" t="s">
        <v>17</v>
      </c>
      <c r="M149" s="124" t="s">
        <v>18</v>
      </c>
      <c r="N149" s="124" t="s">
        <v>19</v>
      </c>
      <c r="O149" s="124"/>
      <c r="P149" s="125"/>
      <c r="Q149" s="126"/>
      <c r="R149" s="124"/>
    </row>
    <row r="150" spans="1:18" s="120" customFormat="1">
      <c r="A150" s="241"/>
      <c r="B150" s="121">
        <v>0.5</v>
      </c>
      <c r="C150" s="127">
        <v>370.92119999999994</v>
      </c>
      <c r="D150" s="127">
        <v>518.1851999999999</v>
      </c>
      <c r="E150" s="127">
        <v>613.90679999999998</v>
      </c>
      <c r="F150" s="127">
        <v>656.24519999999995</v>
      </c>
      <c r="G150" s="127">
        <v>753.80759999999998</v>
      </c>
      <c r="H150" s="127">
        <v>800.74799999999993</v>
      </c>
      <c r="I150" s="127">
        <v>841.24559999999997</v>
      </c>
      <c r="J150" s="127">
        <v>908.4348</v>
      </c>
      <c r="K150" s="127">
        <v>1060.3008</v>
      </c>
      <c r="L150" s="127">
        <v>1110.9228000000001</v>
      </c>
      <c r="M150" s="127">
        <v>1339.1819999999998</v>
      </c>
      <c r="N150" s="127">
        <v>1446.8688</v>
      </c>
      <c r="O150" s="124"/>
      <c r="P150" s="125"/>
      <c r="Q150" s="126"/>
      <c r="R150" s="124"/>
    </row>
    <row r="151" spans="1:18" s="120" customFormat="1">
      <c r="A151" s="241"/>
      <c r="B151" s="121">
        <v>1</v>
      </c>
      <c r="C151" s="127">
        <v>417.86160000000001</v>
      </c>
      <c r="D151" s="127">
        <v>592.73759999999993</v>
      </c>
      <c r="E151" s="127">
        <v>706.86720000000003</v>
      </c>
      <c r="F151" s="127">
        <v>790.6235999999999</v>
      </c>
      <c r="G151" s="127">
        <v>858.73320000000001</v>
      </c>
      <c r="H151" s="127">
        <v>891.86759999999992</v>
      </c>
      <c r="I151" s="127">
        <v>922.24079999999992</v>
      </c>
      <c r="J151" s="127">
        <v>1016.1215999999999</v>
      </c>
      <c r="K151" s="127">
        <v>1261.8683999999998</v>
      </c>
      <c r="L151" s="127">
        <v>1329.0575999999999</v>
      </c>
      <c r="M151" s="127">
        <v>1480.9235999999999</v>
      </c>
      <c r="N151" s="127">
        <v>1581.2471999999998</v>
      </c>
      <c r="O151" s="124"/>
      <c r="P151" s="125"/>
      <c r="Q151" s="126"/>
      <c r="R151" s="124"/>
    </row>
    <row r="152" spans="1:18" s="120" customFormat="1">
      <c r="A152" s="242"/>
      <c r="B152" s="121" t="s">
        <v>206</v>
      </c>
      <c r="C152" s="127">
        <v>59.826000000000008</v>
      </c>
      <c r="D152" s="127">
        <v>68.1096</v>
      </c>
      <c r="E152" s="127">
        <v>84.6768</v>
      </c>
      <c r="F152" s="127">
        <v>104.92559999999999</v>
      </c>
      <c r="G152" s="127">
        <v>125.17440000000001</v>
      </c>
      <c r="H152" s="127">
        <v>138.06</v>
      </c>
      <c r="I152" s="127">
        <v>151.86599999999999</v>
      </c>
      <c r="J152" s="127">
        <v>188.68199999999999</v>
      </c>
      <c r="K152" s="127">
        <v>242.98559999999998</v>
      </c>
      <c r="L152" s="127">
        <v>283.48320000000001</v>
      </c>
      <c r="M152" s="127">
        <v>310.1748</v>
      </c>
      <c r="N152" s="127">
        <v>377.36399999999998</v>
      </c>
      <c r="O152" s="124"/>
      <c r="P152" s="125"/>
      <c r="Q152" s="126"/>
      <c r="R152" s="124"/>
    </row>
    <row r="153" spans="1:18">
      <c r="A153" s="113"/>
      <c r="B153" s="114"/>
      <c r="C153" s="115"/>
      <c r="D153" s="116"/>
      <c r="E153" s="115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8"/>
      <c r="Q153" s="119"/>
      <c r="R153" s="117"/>
    </row>
    <row r="154" spans="1:18">
      <c r="A154" s="113"/>
      <c r="B154" s="129" t="s">
        <v>208</v>
      </c>
      <c r="C154" s="130">
        <f t="shared" ref="C154:N156" si="31">C150/C145-1</f>
        <v>-0.24053808353808359</v>
      </c>
      <c r="D154" s="130">
        <f t="shared" ref="D154:M154" si="32">D150/D145-1</f>
        <v>-0.48531466030989279</v>
      </c>
      <c r="E154" s="130">
        <f t="shared" si="32"/>
        <v>-0.45401387406616855</v>
      </c>
      <c r="F154" s="130">
        <f t="shared" si="32"/>
        <v>-0.47867397521448996</v>
      </c>
      <c r="G154" s="130">
        <f t="shared" si="32"/>
        <v>-0.48383483976992603</v>
      </c>
      <c r="H154" s="130">
        <f t="shared" si="32"/>
        <v>-0.49790067720090292</v>
      </c>
      <c r="I154" s="130">
        <f t="shared" si="32"/>
        <v>-0.51485259515570936</v>
      </c>
      <c r="J154" s="130">
        <f t="shared" si="32"/>
        <v>-0.5292108208955224</v>
      </c>
      <c r="K154" s="130">
        <f t="shared" si="32"/>
        <v>-0.52950798722044734</v>
      </c>
      <c r="L154" s="130">
        <f t="shared" si="32"/>
        <v>-0.63013623651618056</v>
      </c>
      <c r="M154" s="130">
        <f t="shared" si="32"/>
        <v>-0.60579830448604732</v>
      </c>
      <c r="N154" s="130">
        <f>N150/N145-1</f>
        <v>-0.61820012666244462</v>
      </c>
      <c r="O154" s="131">
        <f t="shared" si="23"/>
        <v>-0.50566518175298458</v>
      </c>
      <c r="P154" s="243">
        <f>AVERAGE(O154:O156)</f>
        <v>-0.50525650749010176</v>
      </c>
      <c r="Q154" s="119"/>
      <c r="R154" s="117"/>
    </row>
    <row r="155" spans="1:18">
      <c r="A155" s="142"/>
      <c r="B155" s="129" t="s">
        <v>209</v>
      </c>
      <c r="C155" s="130">
        <f t="shared" si="31"/>
        <v>-0.25435117773019267</v>
      </c>
      <c r="D155" s="130">
        <f t="shared" si="31"/>
        <v>-0.47340298507462686</v>
      </c>
      <c r="E155" s="130">
        <f t="shared" si="31"/>
        <v>-0.43684894837476096</v>
      </c>
      <c r="F155" s="130">
        <f t="shared" si="31"/>
        <v>-0.43927404255319158</v>
      </c>
      <c r="G155" s="130">
        <f t="shared" si="31"/>
        <v>-0.46794721189591082</v>
      </c>
      <c r="H155" s="130">
        <f t="shared" si="31"/>
        <v>-0.49302660300136436</v>
      </c>
      <c r="I155" s="130">
        <f t="shared" si="31"/>
        <v>-0.51816050156739824</v>
      </c>
      <c r="J155" s="130">
        <f t="shared" si="31"/>
        <v>-0.52132956472583381</v>
      </c>
      <c r="K155" s="130">
        <f t="shared" si="31"/>
        <v>-0.48604252199413489</v>
      </c>
      <c r="L155" s="130">
        <f t="shared" si="31"/>
        <v>-0.59856904675607103</v>
      </c>
      <c r="M155" s="130">
        <f t="shared" si="31"/>
        <v>-0.60772314049586784</v>
      </c>
      <c r="N155" s="130">
        <f t="shared" si="31"/>
        <v>-0.60202174569616429</v>
      </c>
      <c r="O155" s="131">
        <f t="shared" si="23"/>
        <v>-0.49155812415545985</v>
      </c>
      <c r="P155" s="244"/>
    </row>
    <row r="156" spans="1:18">
      <c r="A156" s="143"/>
      <c r="B156" s="133" t="s">
        <v>210</v>
      </c>
      <c r="C156" s="134">
        <f t="shared" si="31"/>
        <v>-0.10348858119043303</v>
      </c>
      <c r="D156" s="134">
        <f t="shared" si="31"/>
        <v>-0.56673282442748096</v>
      </c>
      <c r="E156" s="134">
        <f t="shared" si="31"/>
        <v>-0.5562012578616351</v>
      </c>
      <c r="F156" s="134">
        <f t="shared" si="31"/>
        <v>-0.59519444444444447</v>
      </c>
      <c r="G156" s="134">
        <f t="shared" si="31"/>
        <v>-0.54843290043290038</v>
      </c>
      <c r="H156" s="134">
        <f t="shared" si="31"/>
        <v>-0.5575</v>
      </c>
      <c r="I156" s="134">
        <f t="shared" si="31"/>
        <v>-0.59307073954983924</v>
      </c>
      <c r="J156" s="134">
        <f t="shared" si="31"/>
        <v>-0.54687319884726227</v>
      </c>
      <c r="K156" s="134">
        <f t="shared" si="31"/>
        <v>-0.51788571428571428</v>
      </c>
      <c r="L156" s="134">
        <f t="shared" si="31"/>
        <v>-0.527528</v>
      </c>
      <c r="M156" s="134">
        <f t="shared" si="31"/>
        <v>-0.57346699669966994</v>
      </c>
      <c r="N156" s="134">
        <f t="shared" si="31"/>
        <v>-0.53617994100294997</v>
      </c>
      <c r="O156" s="135">
        <f t="shared" si="23"/>
        <v>-0.51854621656186084</v>
      </c>
      <c r="P156" s="245"/>
    </row>
    <row r="157" spans="1:18">
      <c r="C157" s="138">
        <f>AVERAGE(C154:C156)</f>
        <v>-0.19945928081956976</v>
      </c>
      <c r="D157" s="138">
        <f t="shared" ref="D157:N157" si="33">AVERAGE(D154:D156)</f>
        <v>-0.5084834899373335</v>
      </c>
      <c r="E157" s="138">
        <f t="shared" si="33"/>
        <v>-0.48235469343418824</v>
      </c>
      <c r="F157" s="138">
        <f t="shared" si="33"/>
        <v>-0.50438082073737533</v>
      </c>
      <c r="G157" s="138">
        <f t="shared" si="33"/>
        <v>-0.50007165069957915</v>
      </c>
      <c r="H157" s="138">
        <f t="shared" si="33"/>
        <v>-0.51614242673408917</v>
      </c>
      <c r="I157" s="138">
        <f t="shared" si="33"/>
        <v>-0.54202794542431565</v>
      </c>
      <c r="J157" s="138">
        <f t="shared" si="33"/>
        <v>-0.53247119482287275</v>
      </c>
      <c r="K157" s="138">
        <f t="shared" si="33"/>
        <v>-0.51114540783343221</v>
      </c>
      <c r="L157" s="138">
        <f t="shared" si="33"/>
        <v>-0.5854110944240839</v>
      </c>
      <c r="M157" s="138">
        <f t="shared" si="33"/>
        <v>-0.59566281389386166</v>
      </c>
      <c r="N157" s="138">
        <f t="shared" si="33"/>
        <v>-0.58546727112051966</v>
      </c>
    </row>
  </sheetData>
  <mergeCells count="29">
    <mergeCell ref="P138:P140"/>
    <mergeCell ref="A144:A147"/>
    <mergeCell ref="A149:A152"/>
    <mergeCell ref="P154:P156"/>
    <mergeCell ref="A112:A115"/>
    <mergeCell ref="A117:A120"/>
    <mergeCell ref="P122:P124"/>
    <mergeCell ref="A128:A131"/>
    <mergeCell ref="A133:A136"/>
    <mergeCell ref="A85:A88"/>
    <mergeCell ref="P90:P92"/>
    <mergeCell ref="A96:A99"/>
    <mergeCell ref="A101:A104"/>
    <mergeCell ref="P106:P108"/>
    <mergeCell ref="P56:P58"/>
    <mergeCell ref="A63:A66"/>
    <mergeCell ref="A68:A71"/>
    <mergeCell ref="P73:P75"/>
    <mergeCell ref="A80:A83"/>
    <mergeCell ref="P28:P30"/>
    <mergeCell ref="A32:A35"/>
    <mergeCell ref="A37:A40"/>
    <mergeCell ref="A46:A49"/>
    <mergeCell ref="A51:A54"/>
    <mergeCell ref="A2:A5"/>
    <mergeCell ref="A7:A10"/>
    <mergeCell ref="P12:P14"/>
    <mergeCell ref="A18:A21"/>
    <mergeCell ref="A23:A26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R98"/>
  <sheetViews>
    <sheetView workbookViewId="0">
      <selection activeCell="C19" sqref="C19:L21"/>
    </sheetView>
  </sheetViews>
  <sheetFormatPr baseColWidth="10" defaultColWidth="11.5" defaultRowHeight="15"/>
  <cols>
    <col min="1" max="1" width="21" customWidth="1"/>
    <col min="2" max="2" width="13.83203125" style="98" customWidth="1"/>
    <col min="17" max="22" width="0" hidden="1" customWidth="1"/>
  </cols>
  <sheetData>
    <row r="1" spans="1:18">
      <c r="A1" s="99" t="s">
        <v>200</v>
      </c>
      <c r="B1" s="100"/>
      <c r="C1" s="101" t="s">
        <v>8</v>
      </c>
      <c r="D1" s="101" t="s">
        <v>9</v>
      </c>
      <c r="E1" s="102" t="s">
        <v>10</v>
      </c>
      <c r="F1" s="101" t="s">
        <v>11</v>
      </c>
      <c r="G1" s="103" t="s">
        <v>12</v>
      </c>
      <c r="H1" s="103" t="s">
        <v>13</v>
      </c>
      <c r="I1" s="103" t="s">
        <v>14</v>
      </c>
      <c r="J1" s="103" t="s">
        <v>15</v>
      </c>
      <c r="K1" s="103" t="s">
        <v>16</v>
      </c>
      <c r="L1" s="103" t="s">
        <v>17</v>
      </c>
      <c r="M1" s="103" t="s">
        <v>18</v>
      </c>
      <c r="N1" s="103" t="s">
        <v>19</v>
      </c>
      <c r="O1" s="103" t="s">
        <v>201</v>
      </c>
      <c r="P1" s="104" t="s">
        <v>202</v>
      </c>
      <c r="Q1" s="105" t="s">
        <v>203</v>
      </c>
      <c r="R1" s="106" t="s">
        <v>204</v>
      </c>
    </row>
    <row r="2" spans="1:18" hidden="1">
      <c r="A2" s="237" t="s">
        <v>205</v>
      </c>
      <c r="B2" s="107">
        <v>0.25</v>
      </c>
      <c r="C2" s="108">
        <v>401</v>
      </c>
      <c r="D2" s="108">
        <v>815</v>
      </c>
      <c r="E2" s="108">
        <v>910</v>
      </c>
      <c r="F2" s="108">
        <v>1019</v>
      </c>
      <c r="G2" s="108">
        <v>1181</v>
      </c>
      <c r="H2" s="108">
        <v>1290</v>
      </c>
      <c r="I2" s="108">
        <v>1406</v>
      </c>
      <c r="J2" s="108">
        <v>1563</v>
      </c>
      <c r="K2" s="108">
        <v>1825</v>
      </c>
      <c r="L2" s="108">
        <v>2433</v>
      </c>
      <c r="M2" s="108">
        <v>2752</v>
      </c>
      <c r="N2" s="108">
        <v>3070</v>
      </c>
      <c r="O2" s="108">
        <v>3746</v>
      </c>
      <c r="P2" s="109">
        <v>4426</v>
      </c>
      <c r="Q2" s="110">
        <v>4561</v>
      </c>
      <c r="R2" s="111">
        <v>5465</v>
      </c>
    </row>
    <row r="3" spans="1:18">
      <c r="A3" s="238"/>
      <c r="B3" s="107">
        <v>0.5</v>
      </c>
      <c r="C3" s="108">
        <v>407</v>
      </c>
      <c r="D3" s="108">
        <v>839</v>
      </c>
      <c r="E3" s="108">
        <v>937</v>
      </c>
      <c r="F3" s="108">
        <v>1049</v>
      </c>
      <c r="G3" s="108">
        <v>1217</v>
      </c>
      <c r="H3" s="108">
        <v>1329</v>
      </c>
      <c r="I3" s="108">
        <v>1445</v>
      </c>
      <c r="J3" s="108">
        <v>1608</v>
      </c>
      <c r="K3" s="108">
        <v>1878</v>
      </c>
      <c r="L3" s="108">
        <v>2503</v>
      </c>
      <c r="M3" s="108">
        <v>2831</v>
      </c>
      <c r="N3" s="108">
        <v>3158</v>
      </c>
      <c r="O3" s="108">
        <v>3856</v>
      </c>
      <c r="P3" s="109">
        <v>4552</v>
      </c>
      <c r="Q3" s="110">
        <v>4801</v>
      </c>
      <c r="R3" s="111">
        <v>5689</v>
      </c>
    </row>
    <row r="4" spans="1:18">
      <c r="A4" s="238"/>
      <c r="B4" s="107">
        <v>1</v>
      </c>
      <c r="C4" s="108">
        <v>467</v>
      </c>
      <c r="D4" s="108">
        <v>938</v>
      </c>
      <c r="E4" s="108">
        <v>1046</v>
      </c>
      <c r="F4" s="108">
        <v>1175</v>
      </c>
      <c r="G4" s="108">
        <v>1345</v>
      </c>
      <c r="H4" s="108">
        <v>1466</v>
      </c>
      <c r="I4" s="108">
        <v>1595</v>
      </c>
      <c r="J4" s="108">
        <v>1769</v>
      </c>
      <c r="K4" s="108">
        <v>2046</v>
      </c>
      <c r="L4" s="108">
        <v>2759</v>
      </c>
      <c r="M4" s="108">
        <v>3146</v>
      </c>
      <c r="N4" s="108">
        <v>3311</v>
      </c>
      <c r="O4" s="108">
        <v>3988</v>
      </c>
      <c r="P4" s="109">
        <v>4668</v>
      </c>
      <c r="Q4" s="112">
        <v>5498</v>
      </c>
      <c r="R4" s="108">
        <v>6435</v>
      </c>
    </row>
    <row r="5" spans="1:18">
      <c r="A5" s="239"/>
      <c r="B5" s="107" t="s">
        <v>206</v>
      </c>
      <c r="C5" s="108">
        <v>67</v>
      </c>
      <c r="D5" s="108">
        <v>131</v>
      </c>
      <c r="E5" s="108">
        <v>159</v>
      </c>
      <c r="F5" s="108">
        <v>216</v>
      </c>
      <c r="G5" s="108">
        <v>231</v>
      </c>
      <c r="H5" s="108">
        <v>260</v>
      </c>
      <c r="I5" s="108">
        <v>311</v>
      </c>
      <c r="J5" s="108">
        <v>347</v>
      </c>
      <c r="K5" s="108">
        <v>420</v>
      </c>
      <c r="L5" s="108">
        <v>500</v>
      </c>
      <c r="M5" s="108">
        <v>606</v>
      </c>
      <c r="N5" s="108">
        <v>678</v>
      </c>
      <c r="O5" s="108">
        <v>808</v>
      </c>
      <c r="P5" s="109">
        <v>896</v>
      </c>
      <c r="Q5" s="110">
        <v>945</v>
      </c>
      <c r="R5" s="111">
        <v>1027</v>
      </c>
    </row>
    <row r="6" spans="1:18">
      <c r="A6" s="113"/>
      <c r="B6" s="114"/>
      <c r="C6" s="115"/>
      <c r="D6" s="116"/>
      <c r="E6" s="115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  <c r="Q6" s="119"/>
      <c r="R6" s="117"/>
    </row>
    <row r="7" spans="1:18" s="120" customFormat="1">
      <c r="A7" s="240" t="s">
        <v>207</v>
      </c>
      <c r="B7" s="121" t="s">
        <v>7</v>
      </c>
      <c r="C7" s="122" t="s">
        <v>8</v>
      </c>
      <c r="D7" s="122" t="s">
        <v>9</v>
      </c>
      <c r="E7" s="123" t="s">
        <v>10</v>
      </c>
      <c r="F7" s="122" t="s">
        <v>11</v>
      </c>
      <c r="G7" s="124" t="s">
        <v>12</v>
      </c>
      <c r="H7" s="124" t="s">
        <v>13</v>
      </c>
      <c r="I7" s="124" t="s">
        <v>14</v>
      </c>
      <c r="J7" s="124" t="s">
        <v>15</v>
      </c>
      <c r="K7" s="124" t="s">
        <v>16</v>
      </c>
      <c r="L7" s="124" t="s">
        <v>17</v>
      </c>
      <c r="M7" s="124" t="s">
        <v>18</v>
      </c>
      <c r="N7" s="124" t="s">
        <v>19</v>
      </c>
      <c r="O7" s="124"/>
      <c r="P7" s="125"/>
      <c r="Q7" s="126"/>
      <c r="R7" s="124"/>
    </row>
    <row r="8" spans="1:18" s="120" customFormat="1">
      <c r="A8" s="241"/>
      <c r="B8" s="121">
        <v>0.5</v>
      </c>
      <c r="C8" s="127">
        <v>570.64799999999991</v>
      </c>
      <c r="D8" s="127">
        <v>797.20799999999986</v>
      </c>
      <c r="E8" s="127">
        <v>944.47199999999987</v>
      </c>
      <c r="F8" s="127">
        <v>1009.6079999999998</v>
      </c>
      <c r="G8" s="128">
        <v>1159.704</v>
      </c>
      <c r="H8" s="128">
        <v>1231.9199999999998</v>
      </c>
      <c r="I8" s="128">
        <v>1294.2239999999999</v>
      </c>
      <c r="J8" s="128">
        <v>1397.5919999999999</v>
      </c>
      <c r="K8" s="128">
        <v>1631.2319999999997</v>
      </c>
      <c r="L8" s="128">
        <v>1709.1119999999999</v>
      </c>
      <c r="M8" s="128">
        <v>2060.2799999999997</v>
      </c>
      <c r="N8" s="128">
        <v>2225.9519999999998</v>
      </c>
      <c r="O8" s="124"/>
      <c r="P8" s="125"/>
      <c r="Q8" s="126"/>
      <c r="R8" s="124"/>
    </row>
    <row r="9" spans="1:18" s="120" customFormat="1">
      <c r="A9" s="241"/>
      <c r="B9" s="121">
        <v>1</v>
      </c>
      <c r="C9" s="127">
        <v>642.86400000000003</v>
      </c>
      <c r="D9" s="127">
        <v>911.90399999999988</v>
      </c>
      <c r="E9" s="127">
        <v>1087.4880000000001</v>
      </c>
      <c r="F9" s="127">
        <v>1216.3439999999998</v>
      </c>
      <c r="G9" s="128">
        <v>1321.1279999999999</v>
      </c>
      <c r="H9" s="128">
        <v>1372.1039999999998</v>
      </c>
      <c r="I9" s="128">
        <v>1418.8319999999999</v>
      </c>
      <c r="J9" s="128">
        <v>1563.2639999999999</v>
      </c>
      <c r="K9" s="128">
        <v>1941.3359999999998</v>
      </c>
      <c r="L9" s="128">
        <v>2044.7039999999997</v>
      </c>
      <c r="M9" s="128">
        <v>2278.3439999999996</v>
      </c>
      <c r="N9" s="128">
        <v>2432.6879999999996</v>
      </c>
      <c r="O9" s="124"/>
      <c r="P9" s="125"/>
      <c r="Q9" s="126"/>
      <c r="R9" s="124"/>
    </row>
    <row r="10" spans="1:18" s="120" customFormat="1">
      <c r="A10" s="242"/>
      <c r="B10" s="121" t="s">
        <v>206</v>
      </c>
      <c r="C10" s="127">
        <v>92.04</v>
      </c>
      <c r="D10" s="127">
        <v>104.78399999999999</v>
      </c>
      <c r="E10" s="127">
        <v>130.27199999999999</v>
      </c>
      <c r="F10" s="128">
        <v>161.42399999999998</v>
      </c>
      <c r="G10" s="128">
        <v>192.57599999999999</v>
      </c>
      <c r="H10" s="128">
        <v>212.4</v>
      </c>
      <c r="I10" s="128">
        <v>233.64</v>
      </c>
      <c r="J10" s="128">
        <v>290.27999999999997</v>
      </c>
      <c r="K10" s="128">
        <v>373.82399999999996</v>
      </c>
      <c r="L10" s="128">
        <v>436.12799999999999</v>
      </c>
      <c r="M10" s="128">
        <v>477.19199999999995</v>
      </c>
      <c r="N10" s="128">
        <v>580.55999999999995</v>
      </c>
      <c r="O10" s="124"/>
      <c r="P10" s="125"/>
      <c r="Q10" s="126"/>
      <c r="R10" s="124"/>
    </row>
    <row r="11" spans="1:18">
      <c r="A11" s="113"/>
      <c r="B11" s="114"/>
      <c r="C11" s="115"/>
      <c r="D11" s="116"/>
      <c r="E11" s="115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8"/>
      <c r="Q11" s="119"/>
      <c r="R11" s="117"/>
    </row>
    <row r="12" spans="1:18">
      <c r="A12" s="113"/>
      <c r="B12" s="129" t="s">
        <v>208</v>
      </c>
      <c r="C12" s="130">
        <f t="shared" ref="C12:N14" si="0">C8/C3-1</f>
        <v>0.40208353808353792</v>
      </c>
      <c r="D12" s="130">
        <f t="shared" ref="D12:N12" si="1">D8/D3-1</f>
        <v>-4.9811680572109829E-2</v>
      </c>
      <c r="E12" s="130">
        <f t="shared" si="1"/>
        <v>7.9743863393808567E-3</v>
      </c>
      <c r="F12" s="130">
        <f t="shared" si="1"/>
        <v>-3.7551954242135532E-2</v>
      </c>
      <c r="G12" s="130">
        <f t="shared" si="1"/>
        <v>-4.7079704190632787E-2</v>
      </c>
      <c r="H12" s="130">
        <f t="shared" si="1"/>
        <v>-7.3047404063205534E-2</v>
      </c>
      <c r="I12" s="130">
        <f t="shared" si="1"/>
        <v>-0.10434325259515576</v>
      </c>
      <c r="J12" s="130">
        <f t="shared" si="1"/>
        <v>-0.13085074626865678</v>
      </c>
      <c r="K12" s="130">
        <f t="shared" si="1"/>
        <v>-0.13139936102236438</v>
      </c>
      <c r="L12" s="130">
        <f t="shared" si="1"/>
        <v>-0.31717459049141039</v>
      </c>
      <c r="M12" s="130">
        <f t="shared" si="1"/>
        <v>-0.27224302366654907</v>
      </c>
      <c r="N12" s="130">
        <f t="shared" si="1"/>
        <v>-0.2951386953768208</v>
      </c>
      <c r="O12" s="158">
        <f t="shared" ref="O12:O63" si="2">AVERAGE(C12:N12)</f>
        <v>-8.7381874005510174E-2</v>
      </c>
      <c r="P12" s="252">
        <f>AVERAGE(O12:O14)</f>
        <v>-9.4443139017502051E-2</v>
      </c>
      <c r="Q12" s="119"/>
      <c r="R12" s="117"/>
    </row>
    <row r="13" spans="1:18">
      <c r="A13" s="113"/>
      <c r="B13" s="129" t="s">
        <v>209</v>
      </c>
      <c r="C13" s="130">
        <f t="shared" si="0"/>
        <v>0.37658244111349037</v>
      </c>
      <c r="D13" s="130">
        <f t="shared" si="0"/>
        <v>-2.78208955223882E-2</v>
      </c>
      <c r="E13" s="130">
        <f t="shared" si="0"/>
        <v>3.9663479923518263E-2</v>
      </c>
      <c r="F13" s="130">
        <f t="shared" si="0"/>
        <v>3.5186382978723341E-2</v>
      </c>
      <c r="G13" s="130">
        <f t="shared" si="0"/>
        <v>-1.7748698884758385E-2</v>
      </c>
      <c r="H13" s="130">
        <f t="shared" si="0"/>
        <v>-6.4049113233287991E-2</v>
      </c>
      <c r="I13" s="130">
        <f t="shared" si="0"/>
        <v>-0.11045015673981196</v>
      </c>
      <c r="J13" s="130">
        <f t="shared" si="0"/>
        <v>-0.11630073487846249</v>
      </c>
      <c r="K13" s="130">
        <f t="shared" si="0"/>
        <v>-5.1155425219941431E-2</v>
      </c>
      <c r="L13" s="130">
        <f t="shared" si="0"/>
        <v>-0.25889670170351586</v>
      </c>
      <c r="M13" s="130">
        <f t="shared" si="0"/>
        <v>-0.27579656706929445</v>
      </c>
      <c r="N13" s="130">
        <f t="shared" si="0"/>
        <v>-0.26527091513138035</v>
      </c>
      <c r="O13" s="158">
        <f t="shared" si="2"/>
        <v>-6.1338075363925763E-2</v>
      </c>
      <c r="P13" s="253"/>
      <c r="Q13" s="119"/>
      <c r="R13" s="117"/>
    </row>
    <row r="14" spans="1:18">
      <c r="A14" s="132"/>
      <c r="B14" s="133" t="s">
        <v>210</v>
      </c>
      <c r="C14" s="134">
        <f>C10/C5-1</f>
        <v>0.37373134328358226</v>
      </c>
      <c r="D14" s="134">
        <f t="shared" si="0"/>
        <v>-0.20012213740458018</v>
      </c>
      <c r="E14" s="134">
        <f t="shared" si="0"/>
        <v>-0.18067924528301893</v>
      </c>
      <c r="F14" s="134">
        <f t="shared" si="0"/>
        <v>-0.25266666666666682</v>
      </c>
      <c r="G14" s="134">
        <f t="shared" si="0"/>
        <v>-0.16633766233766234</v>
      </c>
      <c r="H14" s="134">
        <f t="shared" si="0"/>
        <v>-0.18307692307692303</v>
      </c>
      <c r="I14" s="134">
        <f t="shared" si="0"/>
        <v>-0.24874598070739551</v>
      </c>
      <c r="J14" s="134">
        <f t="shared" si="0"/>
        <v>-0.16345821325648424</v>
      </c>
      <c r="K14" s="134">
        <f t="shared" si="0"/>
        <v>-0.10994285714285723</v>
      </c>
      <c r="L14" s="134">
        <f t="shared" si="0"/>
        <v>-0.12774400000000008</v>
      </c>
      <c r="M14" s="134">
        <f t="shared" si="0"/>
        <v>-0.21255445544554463</v>
      </c>
      <c r="N14" s="134">
        <f t="shared" si="0"/>
        <v>-0.14371681415929216</v>
      </c>
      <c r="O14" s="159">
        <f t="shared" si="2"/>
        <v>-0.13460946768307022</v>
      </c>
      <c r="P14" s="254"/>
      <c r="Q14" s="119"/>
      <c r="R14" s="117"/>
    </row>
    <row r="15" spans="1:18" ht="18" customHeight="1">
      <c r="A15" s="136"/>
      <c r="B15" s="137"/>
      <c r="C15" s="138">
        <f>AVERAGE(C12:C14)</f>
        <v>0.3841324408268702</v>
      </c>
      <c r="D15" s="138">
        <f t="shared" ref="D15:N15" si="3">AVERAGE(D12:D14)</f>
        <v>-9.2584904499692741E-2</v>
      </c>
      <c r="E15" s="138">
        <f t="shared" si="3"/>
        <v>-4.4347126340039934E-2</v>
      </c>
      <c r="F15" s="138">
        <f t="shared" si="3"/>
        <v>-8.5010745976693003E-2</v>
      </c>
      <c r="G15" s="138">
        <f t="shared" si="3"/>
        <v>-7.7055355137684509E-2</v>
      </c>
      <c r="H15" s="138">
        <f t="shared" si="3"/>
        <v>-0.10672448012447218</v>
      </c>
      <c r="I15" s="138">
        <f t="shared" si="3"/>
        <v>-0.15451313001412106</v>
      </c>
      <c r="J15" s="138">
        <f t="shared" si="3"/>
        <v>-0.13686989813453451</v>
      </c>
      <c r="K15" s="138">
        <f t="shared" si="3"/>
        <v>-9.7499214461721009E-2</v>
      </c>
      <c r="L15" s="138">
        <f t="shared" si="3"/>
        <v>-0.23460509739830879</v>
      </c>
      <c r="M15" s="138">
        <f t="shared" si="3"/>
        <v>-0.2535313487271294</v>
      </c>
      <c r="N15" s="138">
        <f t="shared" si="3"/>
        <v>-0.23470880822249776</v>
      </c>
      <c r="O15" s="139"/>
      <c r="P15" s="139"/>
      <c r="Q15" s="117"/>
      <c r="R15" s="117"/>
    </row>
    <row r="16" spans="1:18" s="27" customFormat="1" ht="18" customHeight="1">
      <c r="A16" s="160"/>
      <c r="B16" s="161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</row>
    <row r="17" spans="1:18">
      <c r="A17" s="154" t="s">
        <v>230</v>
      </c>
      <c r="B17" s="100"/>
      <c r="C17" s="101" t="s">
        <v>8</v>
      </c>
      <c r="D17" s="101" t="s">
        <v>9</v>
      </c>
      <c r="E17" s="102" t="s">
        <v>10</v>
      </c>
      <c r="F17" s="101" t="s">
        <v>11</v>
      </c>
      <c r="G17" s="103" t="s">
        <v>12</v>
      </c>
      <c r="H17" s="103" t="s">
        <v>13</v>
      </c>
      <c r="I17" s="103" t="s">
        <v>14</v>
      </c>
      <c r="J17" s="103" t="s">
        <v>15</v>
      </c>
      <c r="K17" s="103" t="s">
        <v>16</v>
      </c>
      <c r="L17" s="103" t="s">
        <v>17</v>
      </c>
      <c r="M17" s="103" t="s">
        <v>18</v>
      </c>
      <c r="N17" s="103" t="s">
        <v>19</v>
      </c>
      <c r="O17" s="103" t="s">
        <v>201</v>
      </c>
      <c r="P17" s="104" t="s">
        <v>202</v>
      </c>
      <c r="Q17" s="105" t="s">
        <v>203</v>
      </c>
      <c r="R17" s="106" t="s">
        <v>204</v>
      </c>
    </row>
    <row r="18" spans="1:18" hidden="1">
      <c r="A18" s="237" t="s">
        <v>216</v>
      </c>
      <c r="B18" s="107">
        <v>0.25</v>
      </c>
      <c r="C18" s="155">
        <f>(401*1.2)</f>
        <v>481.2</v>
      </c>
      <c r="D18" s="155">
        <f>815*1.2</f>
        <v>978</v>
      </c>
      <c r="E18" s="155">
        <f>910*1.2</f>
        <v>1092</v>
      </c>
      <c r="F18" s="155">
        <f>1019*1.2</f>
        <v>1222.8</v>
      </c>
      <c r="G18" s="155">
        <f>1181*1.2</f>
        <v>1417.2</v>
      </c>
      <c r="H18" s="155">
        <f>1290*1.2</f>
        <v>1548</v>
      </c>
      <c r="I18" s="155">
        <f>1406*1.2</f>
        <v>1687.2</v>
      </c>
      <c r="J18" s="155">
        <f>1563*1.2</f>
        <v>1875.6</v>
      </c>
      <c r="K18" s="155">
        <f>1825*1.2</f>
        <v>2190</v>
      </c>
      <c r="L18" s="155">
        <f>2433*1.2</f>
        <v>2919.6</v>
      </c>
      <c r="M18" s="155">
        <f>2752*1.2</f>
        <v>3302.4</v>
      </c>
      <c r="N18" s="155">
        <f>3070*1.2</f>
        <v>3684</v>
      </c>
      <c r="O18" s="155">
        <v>3746</v>
      </c>
      <c r="P18" s="156">
        <v>4426</v>
      </c>
      <c r="Q18" s="157">
        <v>4561</v>
      </c>
      <c r="R18" s="111">
        <v>5465</v>
      </c>
    </row>
    <row r="19" spans="1:18">
      <c r="A19" s="238"/>
      <c r="B19" s="107">
        <v>0.5</v>
      </c>
      <c r="C19" s="155">
        <v>407</v>
      </c>
      <c r="D19" s="155">
        <v>839</v>
      </c>
      <c r="E19" s="155">
        <v>937</v>
      </c>
      <c r="F19" s="155">
        <v>1049</v>
      </c>
      <c r="G19" s="155">
        <v>1217</v>
      </c>
      <c r="H19" s="155">
        <v>1329</v>
      </c>
      <c r="I19" s="155">
        <v>1445</v>
      </c>
      <c r="J19" s="155">
        <v>1608</v>
      </c>
      <c r="K19" s="155">
        <v>1878</v>
      </c>
      <c r="L19" s="155">
        <v>2503</v>
      </c>
      <c r="M19" s="155">
        <v>2831</v>
      </c>
      <c r="N19" s="155">
        <v>3158</v>
      </c>
      <c r="O19" s="155">
        <v>3856</v>
      </c>
      <c r="P19" s="156">
        <v>4552</v>
      </c>
      <c r="Q19" s="157">
        <v>4801</v>
      </c>
      <c r="R19" s="111">
        <v>5689</v>
      </c>
    </row>
    <row r="20" spans="1:18">
      <c r="A20" s="238"/>
      <c r="B20" s="107">
        <v>1</v>
      </c>
      <c r="C20" s="155">
        <v>467</v>
      </c>
      <c r="D20" s="155">
        <v>938</v>
      </c>
      <c r="E20" s="155">
        <v>1046</v>
      </c>
      <c r="F20" s="155">
        <v>1175</v>
      </c>
      <c r="G20" s="155">
        <v>1345</v>
      </c>
      <c r="H20" s="155">
        <v>1466</v>
      </c>
      <c r="I20" s="155">
        <v>1595</v>
      </c>
      <c r="J20" s="155">
        <v>1769</v>
      </c>
      <c r="K20" s="155">
        <v>2046</v>
      </c>
      <c r="L20" s="155">
        <v>2759</v>
      </c>
      <c r="M20" s="155">
        <v>3146</v>
      </c>
      <c r="N20" s="155">
        <v>3311</v>
      </c>
      <c r="O20" s="155">
        <v>3988</v>
      </c>
      <c r="P20" s="156">
        <v>4668</v>
      </c>
      <c r="Q20" s="157">
        <v>5498</v>
      </c>
      <c r="R20" s="108">
        <v>6435</v>
      </c>
    </row>
    <row r="21" spans="1:18">
      <c r="A21" s="239"/>
      <c r="B21" s="107" t="s">
        <v>206</v>
      </c>
      <c r="C21" s="155">
        <v>67</v>
      </c>
      <c r="D21" s="155">
        <v>131</v>
      </c>
      <c r="E21" s="155">
        <v>159</v>
      </c>
      <c r="F21" s="155">
        <v>216</v>
      </c>
      <c r="G21" s="155">
        <v>231</v>
      </c>
      <c r="H21" s="155">
        <v>260</v>
      </c>
      <c r="I21" s="155">
        <v>311</v>
      </c>
      <c r="J21" s="155">
        <v>347</v>
      </c>
      <c r="K21" s="155">
        <v>420</v>
      </c>
      <c r="L21" s="155">
        <v>500</v>
      </c>
      <c r="M21" s="155">
        <v>606</v>
      </c>
      <c r="N21" s="155">
        <v>678</v>
      </c>
      <c r="O21" s="155">
        <v>808</v>
      </c>
      <c r="P21" s="156">
        <v>896</v>
      </c>
      <c r="Q21" s="157">
        <v>945</v>
      </c>
      <c r="R21" s="111">
        <v>1027</v>
      </c>
    </row>
    <row r="22" spans="1:18">
      <c r="A22" s="113"/>
      <c r="B22" s="114"/>
      <c r="C22" s="115"/>
      <c r="D22" s="116"/>
      <c r="E22" s="115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8"/>
      <c r="Q22" s="119"/>
      <c r="R22" s="117"/>
    </row>
    <row r="23" spans="1:18" s="120" customFormat="1">
      <c r="A23" s="240" t="s">
        <v>221</v>
      </c>
      <c r="B23" s="121" t="s">
        <v>7</v>
      </c>
      <c r="C23" s="122" t="s">
        <v>8</v>
      </c>
      <c r="D23" s="122" t="s">
        <v>9</v>
      </c>
      <c r="E23" s="123" t="s">
        <v>10</v>
      </c>
      <c r="F23" s="122" t="s">
        <v>11</v>
      </c>
      <c r="G23" s="124" t="s">
        <v>12</v>
      </c>
      <c r="H23" s="124" t="s">
        <v>13</v>
      </c>
      <c r="I23" s="124" t="s">
        <v>14</v>
      </c>
      <c r="J23" s="124" t="s">
        <v>15</v>
      </c>
      <c r="K23" s="124" t="s">
        <v>16</v>
      </c>
      <c r="L23" s="124" t="s">
        <v>17</v>
      </c>
      <c r="M23" s="124" t="s">
        <v>18</v>
      </c>
      <c r="N23" s="124" t="s">
        <v>19</v>
      </c>
      <c r="O23" s="124"/>
      <c r="P23" s="125"/>
      <c r="Q23" s="126"/>
      <c r="R23" s="124"/>
    </row>
    <row r="24" spans="1:18" s="120" customFormat="1">
      <c r="A24" s="241"/>
      <c r="B24" s="121">
        <v>0.5</v>
      </c>
      <c r="C24" s="127">
        <v>542.11559999999986</v>
      </c>
      <c r="D24" s="127">
        <v>757.34759999999983</v>
      </c>
      <c r="E24" s="127">
        <v>897.24839999999983</v>
      </c>
      <c r="F24" s="127">
        <v>959.1275999999998</v>
      </c>
      <c r="G24" s="127">
        <v>1101.7187999999999</v>
      </c>
      <c r="H24" s="127">
        <v>1170.3239999999998</v>
      </c>
      <c r="I24" s="127">
        <v>1229.5128</v>
      </c>
      <c r="J24" s="127">
        <v>1327.7123999999999</v>
      </c>
      <c r="K24" s="127">
        <v>1549.6703999999997</v>
      </c>
      <c r="L24" s="127">
        <v>1623.6563999999998</v>
      </c>
      <c r="M24" s="127">
        <v>1957.2659999999996</v>
      </c>
      <c r="N24" s="127">
        <v>2114.6543999999999</v>
      </c>
      <c r="O24" s="124"/>
      <c r="P24" s="125"/>
      <c r="Q24" s="126"/>
      <c r="R24" s="124"/>
    </row>
    <row r="25" spans="1:18" s="120" customFormat="1">
      <c r="A25" s="241"/>
      <c r="B25" s="121">
        <v>1</v>
      </c>
      <c r="C25" s="127">
        <v>610.72080000000005</v>
      </c>
      <c r="D25" s="127">
        <v>866.30879999999979</v>
      </c>
      <c r="E25" s="127">
        <v>1033.1135999999999</v>
      </c>
      <c r="F25" s="127">
        <v>1155.5267999999999</v>
      </c>
      <c r="G25" s="127">
        <v>1255.0715999999998</v>
      </c>
      <c r="H25" s="127">
        <v>1303.4987999999998</v>
      </c>
      <c r="I25" s="127">
        <v>1347.8903999999998</v>
      </c>
      <c r="J25" s="127">
        <v>1485.1007999999999</v>
      </c>
      <c r="K25" s="127">
        <v>1844.2691999999997</v>
      </c>
      <c r="L25" s="127">
        <v>1942.4687999999996</v>
      </c>
      <c r="M25" s="127">
        <v>2164.4267999999997</v>
      </c>
      <c r="N25" s="127">
        <v>2311.0535999999997</v>
      </c>
      <c r="O25" s="124"/>
      <c r="P25" s="125"/>
      <c r="Q25" s="126"/>
      <c r="R25" s="124"/>
    </row>
    <row r="26" spans="1:18" s="120" customFormat="1">
      <c r="A26" s="242"/>
      <c r="B26" s="121" t="s">
        <v>206</v>
      </c>
      <c r="C26" s="127">
        <v>87.438000000000002</v>
      </c>
      <c r="D26" s="127">
        <v>99.544799999999981</v>
      </c>
      <c r="E26" s="127">
        <v>123.75839999999998</v>
      </c>
      <c r="F26" s="127">
        <v>153.35279999999997</v>
      </c>
      <c r="G26" s="127">
        <v>182.94719999999998</v>
      </c>
      <c r="H26" s="127">
        <v>201.78</v>
      </c>
      <c r="I26" s="127">
        <v>221.95799999999997</v>
      </c>
      <c r="J26" s="127">
        <v>275.76599999999996</v>
      </c>
      <c r="K26" s="127">
        <v>355.13279999999992</v>
      </c>
      <c r="L26" s="127">
        <v>414.32159999999999</v>
      </c>
      <c r="M26" s="127">
        <v>453.33239999999995</v>
      </c>
      <c r="N26" s="127">
        <v>551.53199999999993</v>
      </c>
      <c r="O26" s="124"/>
      <c r="P26" s="125"/>
      <c r="Q26" s="126"/>
      <c r="R26" s="124"/>
    </row>
    <row r="27" spans="1:18">
      <c r="A27" s="113"/>
      <c r="B27" s="114"/>
      <c r="C27" s="115"/>
      <c r="D27" s="116"/>
      <c r="E27" s="115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8"/>
      <c r="Q27" s="119"/>
      <c r="R27" s="117"/>
    </row>
    <row r="28" spans="1:18">
      <c r="A28" s="113"/>
      <c r="B28" s="129" t="s">
        <v>208</v>
      </c>
      <c r="C28" s="130">
        <f t="shared" ref="C28:N30" si="4">C24/C19-1</f>
        <v>0.33197936117936089</v>
      </c>
      <c r="D28" s="130">
        <f t="shared" ref="D28:N28" si="5">D24/D19-1</f>
        <v>-9.7321096543504404E-2</v>
      </c>
      <c r="E28" s="130">
        <f t="shared" si="5"/>
        <v>-4.2424332977588186E-2</v>
      </c>
      <c r="F28" s="130">
        <f t="shared" si="5"/>
        <v>-8.567435653002875E-2</v>
      </c>
      <c r="G28" s="130">
        <f t="shared" si="5"/>
        <v>-9.4725718981101159E-2</v>
      </c>
      <c r="H28" s="130">
        <f t="shared" si="5"/>
        <v>-0.11939503386004524</v>
      </c>
      <c r="I28" s="130">
        <f t="shared" si="5"/>
        <v>-0.14912608996539789</v>
      </c>
      <c r="J28" s="130">
        <f t="shared" si="5"/>
        <v>-0.17430820895522392</v>
      </c>
      <c r="K28" s="130">
        <f t="shared" si="5"/>
        <v>-0.17482939297124611</v>
      </c>
      <c r="L28" s="130">
        <f t="shared" si="5"/>
        <v>-0.35131586096683987</v>
      </c>
      <c r="M28" s="130">
        <f t="shared" si="5"/>
        <v>-0.30863087248322163</v>
      </c>
      <c r="N28" s="130">
        <f t="shared" si="5"/>
        <v>-0.33038176060797975</v>
      </c>
      <c r="O28" s="158">
        <f t="shared" si="2"/>
        <v>-0.13301278030523467</v>
      </c>
      <c r="P28" s="252">
        <f>AVERAGE(O28:O30)</f>
        <v>-0.13972098206662698</v>
      </c>
      <c r="Q28" s="119"/>
      <c r="R28" s="117"/>
    </row>
    <row r="29" spans="1:18">
      <c r="A29" s="142"/>
      <c r="B29" s="129" t="s">
        <v>209</v>
      </c>
      <c r="C29" s="130">
        <f t="shared" si="4"/>
        <v>0.30775331905781589</v>
      </c>
      <c r="D29" s="130">
        <f t="shared" si="4"/>
        <v>-7.6429850746268846E-2</v>
      </c>
      <c r="E29" s="130">
        <f t="shared" si="4"/>
        <v>-1.2319694072657872E-2</v>
      </c>
      <c r="F29" s="130">
        <f t="shared" si="4"/>
        <v>-1.6572936170212826E-2</v>
      </c>
      <c r="G29" s="130">
        <f t="shared" si="4"/>
        <v>-6.686126394052061E-2</v>
      </c>
      <c r="H29" s="130">
        <f t="shared" si="4"/>
        <v>-0.1108466575716236</v>
      </c>
      <c r="I29" s="130">
        <f t="shared" si="4"/>
        <v>-0.15492764890282151</v>
      </c>
      <c r="J29" s="130">
        <f t="shared" si="4"/>
        <v>-0.16048569813453928</v>
      </c>
      <c r="K29" s="130">
        <f t="shared" si="4"/>
        <v>-9.8597653958944376E-2</v>
      </c>
      <c r="L29" s="130">
        <f t="shared" si="4"/>
        <v>-0.29595186661834005</v>
      </c>
      <c r="M29" s="130">
        <f t="shared" si="4"/>
        <v>-0.31200673871582973</v>
      </c>
      <c r="N29" s="130">
        <f t="shared" si="4"/>
        <v>-0.30200736937481132</v>
      </c>
      <c r="O29" s="158">
        <f t="shared" si="2"/>
        <v>-0.10827117159572952</v>
      </c>
      <c r="P29" s="253"/>
    </row>
    <row r="30" spans="1:18">
      <c r="A30" s="143"/>
      <c r="B30" s="133" t="s">
        <v>210</v>
      </c>
      <c r="C30" s="134">
        <f t="shared" si="4"/>
        <v>0.30504477611940306</v>
      </c>
      <c r="D30" s="134">
        <f t="shared" si="4"/>
        <v>-0.24011603053435127</v>
      </c>
      <c r="E30" s="134">
        <f t="shared" si="4"/>
        <v>-0.2216452830188681</v>
      </c>
      <c r="F30" s="134">
        <f t="shared" si="4"/>
        <v>-0.29003333333333348</v>
      </c>
      <c r="G30" s="134">
        <f t="shared" si="4"/>
        <v>-0.20802077922077933</v>
      </c>
      <c r="H30" s="134">
        <f t="shared" si="4"/>
        <v>-0.22392307692307689</v>
      </c>
      <c r="I30" s="134">
        <f t="shared" si="4"/>
        <v>-0.28630868167202583</v>
      </c>
      <c r="J30" s="134">
        <f t="shared" si="4"/>
        <v>-0.20528530259366007</v>
      </c>
      <c r="K30" s="134">
        <f t="shared" si="4"/>
        <v>-0.15444571428571452</v>
      </c>
      <c r="L30" s="134">
        <f t="shared" si="4"/>
        <v>-0.17135679999999998</v>
      </c>
      <c r="M30" s="134">
        <f t="shared" si="4"/>
        <v>-0.25192673267326737</v>
      </c>
      <c r="N30" s="134">
        <f t="shared" si="4"/>
        <v>-0.18653097345132752</v>
      </c>
      <c r="O30" s="159">
        <f t="shared" si="2"/>
        <v>-0.17787899429891676</v>
      </c>
      <c r="P30" s="254"/>
    </row>
    <row r="31" spans="1:18">
      <c r="C31" s="138">
        <f>AVERAGE(C28:C30)</f>
        <v>0.31492581878552661</v>
      </c>
      <c r="D31" s="138">
        <f t="shared" ref="D31:N31" si="6">AVERAGE(D28:D30)</f>
        <v>-0.13795565927470818</v>
      </c>
      <c r="E31" s="138">
        <f t="shared" si="6"/>
        <v>-9.2129770023038057E-2</v>
      </c>
      <c r="F31" s="138">
        <f t="shared" si="6"/>
        <v>-0.13076020867785834</v>
      </c>
      <c r="G31" s="138">
        <f t="shared" si="6"/>
        <v>-0.12320258738080037</v>
      </c>
      <c r="H31" s="138">
        <f t="shared" si="6"/>
        <v>-0.15138825611824858</v>
      </c>
      <c r="I31" s="138">
        <f t="shared" si="6"/>
        <v>-0.19678747351341508</v>
      </c>
      <c r="J31" s="138">
        <f t="shared" si="6"/>
        <v>-0.18002640322780775</v>
      </c>
      <c r="K31" s="138">
        <f t="shared" si="6"/>
        <v>-0.14262425373863499</v>
      </c>
      <c r="L31" s="138">
        <f t="shared" si="6"/>
        <v>-0.27287484252839328</v>
      </c>
      <c r="M31" s="138">
        <f t="shared" si="6"/>
        <v>-0.29085478129077291</v>
      </c>
      <c r="N31" s="138">
        <f t="shared" si="6"/>
        <v>-0.27297336781137288</v>
      </c>
    </row>
    <row r="32" spans="1:18" s="27" customFormat="1" ht="18" customHeight="1">
      <c r="A32" s="160"/>
      <c r="B32" s="161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</row>
    <row r="33" spans="1:18" s="27" customFormat="1" ht="18" customHeight="1">
      <c r="A33" s="160"/>
      <c r="B33" s="161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</row>
    <row r="34" spans="1:18">
      <c r="A34" s="154" t="s">
        <v>231</v>
      </c>
      <c r="B34" s="100"/>
      <c r="C34" s="101" t="s">
        <v>8</v>
      </c>
      <c r="D34" s="101" t="s">
        <v>9</v>
      </c>
      <c r="E34" s="102" t="s">
        <v>10</v>
      </c>
      <c r="F34" s="101" t="s">
        <v>11</v>
      </c>
      <c r="G34" s="103" t="s">
        <v>12</v>
      </c>
      <c r="H34" s="103" t="s">
        <v>13</v>
      </c>
      <c r="I34" s="103" t="s">
        <v>14</v>
      </c>
      <c r="J34" s="103" t="s">
        <v>15</v>
      </c>
      <c r="K34" s="103" t="s">
        <v>16</v>
      </c>
      <c r="L34" s="103" t="s">
        <v>17</v>
      </c>
      <c r="M34" s="103" t="s">
        <v>18</v>
      </c>
      <c r="N34" s="103" t="s">
        <v>19</v>
      </c>
      <c r="O34" s="103" t="s">
        <v>201</v>
      </c>
      <c r="P34" s="104" t="s">
        <v>202</v>
      </c>
      <c r="Q34" s="105" t="s">
        <v>203</v>
      </c>
      <c r="R34" s="106" t="s">
        <v>204</v>
      </c>
    </row>
    <row r="35" spans="1:18" hidden="1">
      <c r="A35" s="237" t="s">
        <v>216</v>
      </c>
      <c r="B35" s="107">
        <v>0.25</v>
      </c>
      <c r="C35" s="155">
        <f>(401*1.2)</f>
        <v>481.2</v>
      </c>
      <c r="D35" s="155">
        <f>815*1.2</f>
        <v>978</v>
      </c>
      <c r="E35" s="155">
        <f>910*1.2</f>
        <v>1092</v>
      </c>
      <c r="F35" s="155">
        <f>1019*1.2</f>
        <v>1222.8</v>
      </c>
      <c r="G35" s="155">
        <f>1181*1.2</f>
        <v>1417.2</v>
      </c>
      <c r="H35" s="155">
        <f>1290*1.2</f>
        <v>1548</v>
      </c>
      <c r="I35" s="155">
        <f>1406*1.2</f>
        <v>1687.2</v>
      </c>
      <c r="J35" s="155">
        <f>1563*1.2</f>
        <v>1875.6</v>
      </c>
      <c r="K35" s="155">
        <f>1825*1.2</f>
        <v>2190</v>
      </c>
      <c r="L35" s="155">
        <f>2433*1.2</f>
        <v>2919.6</v>
      </c>
      <c r="M35" s="155">
        <f>2752*1.2</f>
        <v>3302.4</v>
      </c>
      <c r="N35" s="155">
        <f>3070*1.2</f>
        <v>3684</v>
      </c>
      <c r="O35" s="155">
        <v>3746</v>
      </c>
      <c r="P35" s="156">
        <v>4426</v>
      </c>
      <c r="Q35" s="157">
        <v>4561</v>
      </c>
      <c r="R35" s="111">
        <v>5465</v>
      </c>
    </row>
    <row r="36" spans="1:18">
      <c r="A36" s="238"/>
      <c r="B36" s="107">
        <v>0.5</v>
      </c>
      <c r="C36" s="155">
        <v>407</v>
      </c>
      <c r="D36" s="155">
        <v>839</v>
      </c>
      <c r="E36" s="155">
        <v>937</v>
      </c>
      <c r="F36" s="155">
        <v>1049</v>
      </c>
      <c r="G36" s="155">
        <v>1217</v>
      </c>
      <c r="H36" s="155">
        <v>1329</v>
      </c>
      <c r="I36" s="155">
        <v>1445</v>
      </c>
      <c r="J36" s="155">
        <v>1608</v>
      </c>
      <c r="K36" s="155">
        <v>1878</v>
      </c>
      <c r="L36" s="155">
        <v>2503</v>
      </c>
      <c r="M36" s="155">
        <v>2831</v>
      </c>
      <c r="N36" s="155">
        <v>3158</v>
      </c>
      <c r="O36" s="155">
        <v>3856</v>
      </c>
      <c r="P36" s="156">
        <v>4552</v>
      </c>
      <c r="Q36" s="157">
        <v>4801</v>
      </c>
      <c r="R36" s="111">
        <v>5689</v>
      </c>
    </row>
    <row r="37" spans="1:18">
      <c r="A37" s="238"/>
      <c r="B37" s="107">
        <v>1</v>
      </c>
      <c r="C37" s="155">
        <v>467</v>
      </c>
      <c r="D37" s="155">
        <v>938</v>
      </c>
      <c r="E37" s="155">
        <v>1046</v>
      </c>
      <c r="F37" s="155">
        <v>1175</v>
      </c>
      <c r="G37" s="155">
        <v>1345</v>
      </c>
      <c r="H37" s="155">
        <v>1466</v>
      </c>
      <c r="I37" s="155">
        <v>1595</v>
      </c>
      <c r="J37" s="155">
        <v>1769</v>
      </c>
      <c r="K37" s="155">
        <v>2046</v>
      </c>
      <c r="L37" s="155">
        <v>2759</v>
      </c>
      <c r="M37" s="155">
        <v>3146</v>
      </c>
      <c r="N37" s="155">
        <v>3311</v>
      </c>
      <c r="O37" s="155">
        <v>3988</v>
      </c>
      <c r="P37" s="156">
        <v>4668</v>
      </c>
      <c r="Q37" s="157">
        <v>5498</v>
      </c>
      <c r="R37" s="108">
        <v>6435</v>
      </c>
    </row>
    <row r="38" spans="1:18">
      <c r="A38" s="239"/>
      <c r="B38" s="107" t="s">
        <v>206</v>
      </c>
      <c r="C38" s="155">
        <v>67</v>
      </c>
      <c r="D38" s="155">
        <v>131</v>
      </c>
      <c r="E38" s="155">
        <v>159</v>
      </c>
      <c r="F38" s="155">
        <v>216</v>
      </c>
      <c r="G38" s="155">
        <v>231</v>
      </c>
      <c r="H38" s="155">
        <v>260</v>
      </c>
      <c r="I38" s="155">
        <v>311</v>
      </c>
      <c r="J38" s="155">
        <v>347</v>
      </c>
      <c r="K38" s="155">
        <v>420</v>
      </c>
      <c r="L38" s="155">
        <v>500</v>
      </c>
      <c r="M38" s="155">
        <v>606</v>
      </c>
      <c r="N38" s="155">
        <v>678</v>
      </c>
      <c r="O38" s="155">
        <v>808</v>
      </c>
      <c r="P38" s="156">
        <v>896</v>
      </c>
      <c r="Q38" s="157">
        <v>945</v>
      </c>
      <c r="R38" s="111">
        <v>1027</v>
      </c>
    </row>
    <row r="39" spans="1:18">
      <c r="A39" s="113"/>
      <c r="B39" s="114"/>
      <c r="C39" s="115"/>
      <c r="D39" s="116"/>
      <c r="E39" s="115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8"/>
      <c r="Q39" s="119"/>
      <c r="R39" s="117"/>
    </row>
    <row r="40" spans="1:18" s="120" customFormat="1">
      <c r="A40" s="240" t="s">
        <v>223</v>
      </c>
      <c r="B40" s="121" t="s">
        <v>7</v>
      </c>
      <c r="C40" s="122" t="s">
        <v>8</v>
      </c>
      <c r="D40" s="122" t="s">
        <v>9</v>
      </c>
      <c r="E40" s="123" t="s">
        <v>10</v>
      </c>
      <c r="F40" s="122" t="s">
        <v>11</v>
      </c>
      <c r="G40" s="124" t="s">
        <v>12</v>
      </c>
      <c r="H40" s="124" t="s">
        <v>13</v>
      </c>
      <c r="I40" s="124" t="s">
        <v>14</v>
      </c>
      <c r="J40" s="124" t="s">
        <v>15</v>
      </c>
      <c r="K40" s="124" t="s">
        <v>16</v>
      </c>
      <c r="L40" s="124" t="s">
        <v>17</v>
      </c>
      <c r="M40" s="124" t="s">
        <v>18</v>
      </c>
      <c r="N40" s="124" t="s">
        <v>19</v>
      </c>
      <c r="O40" s="124"/>
      <c r="P40" s="125"/>
      <c r="Q40" s="126"/>
      <c r="R40" s="124"/>
    </row>
    <row r="41" spans="1:18" s="120" customFormat="1">
      <c r="A41" s="241"/>
      <c r="B41" s="121">
        <v>0.5</v>
      </c>
      <c r="C41" s="127">
        <v>513.58319999999992</v>
      </c>
      <c r="D41" s="127">
        <v>717.48719999999992</v>
      </c>
      <c r="E41" s="127">
        <v>850.02479999999991</v>
      </c>
      <c r="F41" s="127">
        <v>908.64719999999988</v>
      </c>
      <c r="G41" s="127">
        <v>1043.7336</v>
      </c>
      <c r="H41" s="127">
        <v>1108.7279999999998</v>
      </c>
      <c r="I41" s="127">
        <v>1164.8016</v>
      </c>
      <c r="J41" s="127">
        <v>1257.8327999999999</v>
      </c>
      <c r="K41" s="127">
        <v>1468.1087999999997</v>
      </c>
      <c r="L41" s="127">
        <v>1538.2007999999998</v>
      </c>
      <c r="M41" s="127">
        <v>1854.2519999999997</v>
      </c>
      <c r="N41" s="127">
        <v>2003.3567999999998</v>
      </c>
      <c r="O41" s="124"/>
      <c r="P41" s="125"/>
      <c r="Q41" s="126"/>
      <c r="R41" s="124"/>
    </row>
    <row r="42" spans="1:18" s="120" customFormat="1">
      <c r="A42" s="241"/>
      <c r="B42" s="121">
        <v>1</v>
      </c>
      <c r="C42" s="127">
        <v>578.57760000000007</v>
      </c>
      <c r="D42" s="127">
        <v>820.71359999999993</v>
      </c>
      <c r="E42" s="127">
        <v>978.7392000000001</v>
      </c>
      <c r="F42" s="127">
        <v>1094.7095999999999</v>
      </c>
      <c r="G42" s="127">
        <v>1189.0152</v>
      </c>
      <c r="H42" s="127">
        <v>1234.8935999999999</v>
      </c>
      <c r="I42" s="127">
        <v>1276.9487999999999</v>
      </c>
      <c r="J42" s="127">
        <v>1406.9376</v>
      </c>
      <c r="K42" s="127">
        <v>1747.2023999999999</v>
      </c>
      <c r="L42" s="127">
        <v>1840.2335999999998</v>
      </c>
      <c r="M42" s="127">
        <v>2050.5095999999999</v>
      </c>
      <c r="N42" s="127">
        <v>2189.4191999999998</v>
      </c>
      <c r="O42" s="124"/>
      <c r="P42" s="125"/>
      <c r="Q42" s="126"/>
      <c r="R42" s="124"/>
    </row>
    <row r="43" spans="1:18" s="120" customFormat="1">
      <c r="A43" s="242"/>
      <c r="B43" s="121" t="s">
        <v>206</v>
      </c>
      <c r="C43" s="127">
        <v>82.836000000000013</v>
      </c>
      <c r="D43" s="127">
        <v>94.305599999999998</v>
      </c>
      <c r="E43" s="127">
        <v>117.2448</v>
      </c>
      <c r="F43" s="127">
        <v>145.2816</v>
      </c>
      <c r="G43" s="127">
        <v>173.3184</v>
      </c>
      <c r="H43" s="127">
        <v>191.16</v>
      </c>
      <c r="I43" s="127">
        <v>210.27599999999998</v>
      </c>
      <c r="J43" s="127">
        <v>261.25200000000001</v>
      </c>
      <c r="K43" s="127">
        <v>336.44159999999999</v>
      </c>
      <c r="L43" s="127">
        <v>392.51519999999999</v>
      </c>
      <c r="M43" s="127">
        <v>429.47279999999995</v>
      </c>
      <c r="N43" s="127">
        <v>522.50400000000002</v>
      </c>
      <c r="O43" s="124"/>
      <c r="P43" s="125"/>
      <c r="Q43" s="126"/>
      <c r="R43" s="124"/>
    </row>
    <row r="44" spans="1:18">
      <c r="A44" s="113"/>
      <c r="B44" s="114"/>
      <c r="C44" s="115"/>
      <c r="D44" s="116"/>
      <c r="E44" s="115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8"/>
      <c r="Q44" s="119"/>
      <c r="R44" s="117"/>
    </row>
    <row r="45" spans="1:18">
      <c r="A45" s="113"/>
      <c r="B45" s="129" t="s">
        <v>208</v>
      </c>
      <c r="C45" s="130">
        <f t="shared" ref="C45:N47" si="7">C41/C36-1</f>
        <v>0.26187518427518408</v>
      </c>
      <c r="D45" s="130">
        <f t="shared" ref="D45:N45" si="8">D41/D36-1</f>
        <v>-0.14483051251489876</v>
      </c>
      <c r="E45" s="130">
        <f t="shared" si="8"/>
        <v>-9.2823052294557229E-2</v>
      </c>
      <c r="F45" s="130">
        <f t="shared" si="8"/>
        <v>-0.13379675881792197</v>
      </c>
      <c r="G45" s="130">
        <f t="shared" si="8"/>
        <v>-0.14237173377156942</v>
      </c>
      <c r="H45" s="130">
        <f t="shared" si="8"/>
        <v>-0.16574266365688495</v>
      </c>
      <c r="I45" s="130">
        <f t="shared" si="8"/>
        <v>-0.19390892733564014</v>
      </c>
      <c r="J45" s="130">
        <f t="shared" si="8"/>
        <v>-0.21776567164179106</v>
      </c>
      <c r="K45" s="130">
        <f t="shared" si="8"/>
        <v>-0.21825942492012795</v>
      </c>
      <c r="L45" s="130">
        <f t="shared" si="8"/>
        <v>-0.38545713144226934</v>
      </c>
      <c r="M45" s="130">
        <f t="shared" si="8"/>
        <v>-0.34501872129989408</v>
      </c>
      <c r="N45" s="130">
        <f t="shared" si="8"/>
        <v>-0.3656248258391388</v>
      </c>
      <c r="O45" s="158">
        <f t="shared" si="2"/>
        <v>-0.17864368660495913</v>
      </c>
      <c r="P45" s="252">
        <f>AVERAGE(O45:O47)</f>
        <v>-0.18499882511575183</v>
      </c>
      <c r="Q45" s="119"/>
      <c r="R45" s="117"/>
    </row>
    <row r="46" spans="1:18">
      <c r="A46" s="142"/>
      <c r="B46" s="129" t="s">
        <v>209</v>
      </c>
      <c r="C46" s="130">
        <f t="shared" si="7"/>
        <v>0.2389241970021414</v>
      </c>
      <c r="D46" s="130">
        <f t="shared" si="7"/>
        <v>-0.12503880597014938</v>
      </c>
      <c r="E46" s="130">
        <f t="shared" si="7"/>
        <v>-6.4302868068833563E-2</v>
      </c>
      <c r="F46" s="130">
        <f t="shared" si="7"/>
        <v>-6.8332255319148993E-2</v>
      </c>
      <c r="G46" s="130">
        <f t="shared" si="7"/>
        <v>-0.1159738289962825</v>
      </c>
      <c r="H46" s="130">
        <f t="shared" si="7"/>
        <v>-0.1576442019099592</v>
      </c>
      <c r="I46" s="130">
        <f t="shared" si="7"/>
        <v>-0.19940514106583074</v>
      </c>
      <c r="J46" s="130">
        <f t="shared" si="7"/>
        <v>-0.20467066139061618</v>
      </c>
      <c r="K46" s="130">
        <f t="shared" si="7"/>
        <v>-0.14603988269794721</v>
      </c>
      <c r="L46" s="130">
        <f t="shared" si="7"/>
        <v>-0.33300703153316424</v>
      </c>
      <c r="M46" s="130">
        <f t="shared" si="7"/>
        <v>-0.34821691036236491</v>
      </c>
      <c r="N46" s="130">
        <f t="shared" si="7"/>
        <v>-0.33874382361824229</v>
      </c>
      <c r="O46" s="158">
        <f t="shared" si="2"/>
        <v>-0.15520426782753313</v>
      </c>
      <c r="P46" s="253"/>
    </row>
    <row r="47" spans="1:18">
      <c r="A47" s="143"/>
      <c r="B47" s="133" t="s">
        <v>210</v>
      </c>
      <c r="C47" s="134">
        <f t="shared" si="7"/>
        <v>0.23635820895522408</v>
      </c>
      <c r="D47" s="134">
        <f t="shared" si="7"/>
        <v>-0.28010992366412213</v>
      </c>
      <c r="E47" s="134">
        <f t="shared" si="7"/>
        <v>-0.26261132075471705</v>
      </c>
      <c r="F47" s="134">
        <f t="shared" si="7"/>
        <v>-0.32740000000000002</v>
      </c>
      <c r="G47" s="134">
        <f t="shared" si="7"/>
        <v>-0.24970389610389609</v>
      </c>
      <c r="H47" s="134">
        <f t="shared" si="7"/>
        <v>-0.26476923076923076</v>
      </c>
      <c r="I47" s="134">
        <f t="shared" si="7"/>
        <v>-0.32387138263665605</v>
      </c>
      <c r="J47" s="134">
        <f t="shared" si="7"/>
        <v>-0.24711239193083567</v>
      </c>
      <c r="K47" s="134">
        <f t="shared" si="7"/>
        <v>-0.19894857142857147</v>
      </c>
      <c r="L47" s="134">
        <f t="shared" si="7"/>
        <v>-0.21496959999999998</v>
      </c>
      <c r="M47" s="134">
        <f t="shared" si="7"/>
        <v>-0.29129900990099022</v>
      </c>
      <c r="N47" s="134">
        <f t="shared" si="7"/>
        <v>-0.22934513274336277</v>
      </c>
      <c r="O47" s="159">
        <f t="shared" si="2"/>
        <v>-0.22114852091476322</v>
      </c>
      <c r="P47" s="254"/>
    </row>
    <row r="48" spans="1:18">
      <c r="C48" s="138">
        <f>AVERAGE(C45:C47)</f>
        <v>0.24571919674418319</v>
      </c>
      <c r="D48" s="138">
        <f t="shared" ref="D48:N48" si="9">AVERAGE(D45:D47)</f>
        <v>-0.18332641404972341</v>
      </c>
      <c r="E48" s="138">
        <f t="shared" si="9"/>
        <v>-0.13991241370603594</v>
      </c>
      <c r="F48" s="138">
        <f t="shared" si="9"/>
        <v>-0.17650967137902365</v>
      </c>
      <c r="G48" s="138">
        <f t="shared" si="9"/>
        <v>-0.16934981962391601</v>
      </c>
      <c r="H48" s="138">
        <f t="shared" si="9"/>
        <v>-0.19605203211202496</v>
      </c>
      <c r="I48" s="138">
        <f t="shared" si="9"/>
        <v>-0.23906181701270898</v>
      </c>
      <c r="J48" s="138">
        <f t="shared" si="9"/>
        <v>-0.22318290832108098</v>
      </c>
      <c r="K48" s="138">
        <f t="shared" si="9"/>
        <v>-0.18774929301554888</v>
      </c>
      <c r="L48" s="138">
        <f t="shared" si="9"/>
        <v>-0.31114458765847786</v>
      </c>
      <c r="M48" s="138">
        <f t="shared" si="9"/>
        <v>-0.32817821385441642</v>
      </c>
      <c r="N48" s="138">
        <f t="shared" si="9"/>
        <v>-0.31123792740024797</v>
      </c>
    </row>
    <row r="49" spans="1:18" ht="31" customHeight="1"/>
    <row r="50" spans="1:18">
      <c r="A50" s="154" t="s">
        <v>232</v>
      </c>
      <c r="B50" s="100"/>
      <c r="C50" s="101" t="s">
        <v>8</v>
      </c>
      <c r="D50" s="101" t="s">
        <v>9</v>
      </c>
      <c r="E50" s="102" t="s">
        <v>10</v>
      </c>
      <c r="F50" s="101" t="s">
        <v>11</v>
      </c>
      <c r="G50" s="103" t="s">
        <v>12</v>
      </c>
      <c r="H50" s="103" t="s">
        <v>13</v>
      </c>
      <c r="I50" s="103" t="s">
        <v>14</v>
      </c>
      <c r="J50" s="103" t="s">
        <v>15</v>
      </c>
      <c r="K50" s="103" t="s">
        <v>16</v>
      </c>
      <c r="L50" s="103" t="s">
        <v>17</v>
      </c>
      <c r="M50" s="103" t="s">
        <v>18</v>
      </c>
      <c r="N50" s="103" t="s">
        <v>19</v>
      </c>
      <c r="O50" s="103" t="s">
        <v>201</v>
      </c>
      <c r="P50" s="104" t="s">
        <v>202</v>
      </c>
      <c r="Q50" s="105" t="s">
        <v>203</v>
      </c>
      <c r="R50" s="106" t="s">
        <v>204</v>
      </c>
    </row>
    <row r="51" spans="1:18" hidden="1">
      <c r="A51" s="237" t="s">
        <v>216</v>
      </c>
      <c r="B51" s="107">
        <v>0.25</v>
      </c>
      <c r="C51" s="155">
        <f>(401*1.2)</f>
        <v>481.2</v>
      </c>
      <c r="D51" s="155">
        <f>815*1.2</f>
        <v>978</v>
      </c>
      <c r="E51" s="155">
        <f>910*1.2</f>
        <v>1092</v>
      </c>
      <c r="F51" s="155">
        <f>1019*1.2</f>
        <v>1222.8</v>
      </c>
      <c r="G51" s="155">
        <f>1181*1.2</f>
        <v>1417.2</v>
      </c>
      <c r="H51" s="155">
        <f>1290*1.2</f>
        <v>1548</v>
      </c>
      <c r="I51" s="155">
        <f>1406*1.2</f>
        <v>1687.2</v>
      </c>
      <c r="J51" s="155">
        <f>1563*1.2</f>
        <v>1875.6</v>
      </c>
      <c r="K51" s="155">
        <f>1825*1.2</f>
        <v>2190</v>
      </c>
      <c r="L51" s="155">
        <f>2433*1.2</f>
        <v>2919.6</v>
      </c>
      <c r="M51" s="155">
        <f>2752*1.2</f>
        <v>3302.4</v>
      </c>
      <c r="N51" s="155">
        <f>3070*1.2</f>
        <v>3684</v>
      </c>
      <c r="O51" s="155">
        <v>3746</v>
      </c>
      <c r="P51" s="156">
        <v>4426</v>
      </c>
      <c r="Q51" s="157">
        <v>4561</v>
      </c>
      <c r="R51" s="111">
        <v>5465</v>
      </c>
    </row>
    <row r="52" spans="1:18">
      <c r="A52" s="238"/>
      <c r="B52" s="107">
        <v>0.5</v>
      </c>
      <c r="C52" s="155">
        <v>407</v>
      </c>
      <c r="D52" s="155">
        <v>839</v>
      </c>
      <c r="E52" s="155">
        <v>937</v>
      </c>
      <c r="F52" s="155">
        <v>1049</v>
      </c>
      <c r="G52" s="155">
        <v>1217</v>
      </c>
      <c r="H52" s="155">
        <v>1329</v>
      </c>
      <c r="I52" s="155">
        <v>1445</v>
      </c>
      <c r="J52" s="155">
        <v>1608</v>
      </c>
      <c r="K52" s="155">
        <v>1878</v>
      </c>
      <c r="L52" s="155">
        <v>2503</v>
      </c>
      <c r="M52" s="155">
        <v>2831</v>
      </c>
      <c r="N52" s="155">
        <v>3158</v>
      </c>
      <c r="O52" s="155">
        <v>3856</v>
      </c>
      <c r="P52" s="156">
        <v>4552</v>
      </c>
      <c r="Q52" s="157">
        <v>4801</v>
      </c>
      <c r="R52" s="111">
        <v>5689</v>
      </c>
    </row>
    <row r="53" spans="1:18">
      <c r="A53" s="238"/>
      <c r="B53" s="107">
        <v>1</v>
      </c>
      <c r="C53" s="155">
        <v>467</v>
      </c>
      <c r="D53" s="155">
        <v>938</v>
      </c>
      <c r="E53" s="155">
        <v>1046</v>
      </c>
      <c r="F53" s="155">
        <v>1175</v>
      </c>
      <c r="G53" s="155">
        <v>1345</v>
      </c>
      <c r="H53" s="155">
        <v>1466</v>
      </c>
      <c r="I53" s="155">
        <v>1595</v>
      </c>
      <c r="J53" s="155">
        <v>1769</v>
      </c>
      <c r="K53" s="155">
        <v>2046</v>
      </c>
      <c r="L53" s="155">
        <v>2759</v>
      </c>
      <c r="M53" s="155">
        <v>3146</v>
      </c>
      <c r="N53" s="155">
        <v>3311</v>
      </c>
      <c r="O53" s="155">
        <v>3988</v>
      </c>
      <c r="P53" s="156">
        <v>4668</v>
      </c>
      <c r="Q53" s="157">
        <v>5498</v>
      </c>
      <c r="R53" s="108">
        <v>6435</v>
      </c>
    </row>
    <row r="54" spans="1:18">
      <c r="A54" s="239"/>
      <c r="B54" s="107" t="s">
        <v>206</v>
      </c>
      <c r="C54" s="155">
        <v>67</v>
      </c>
      <c r="D54" s="155">
        <v>131</v>
      </c>
      <c r="E54" s="155">
        <v>159</v>
      </c>
      <c r="F54" s="155">
        <v>216</v>
      </c>
      <c r="G54" s="155">
        <v>231</v>
      </c>
      <c r="H54" s="155">
        <v>260</v>
      </c>
      <c r="I54" s="155">
        <v>311</v>
      </c>
      <c r="J54" s="155">
        <v>347</v>
      </c>
      <c r="K54" s="155">
        <v>420</v>
      </c>
      <c r="L54" s="155">
        <v>500</v>
      </c>
      <c r="M54" s="155">
        <v>606</v>
      </c>
      <c r="N54" s="155">
        <v>678</v>
      </c>
      <c r="O54" s="155">
        <v>808</v>
      </c>
      <c r="P54" s="156">
        <v>896</v>
      </c>
      <c r="Q54" s="157">
        <v>945</v>
      </c>
      <c r="R54" s="111">
        <v>1027</v>
      </c>
    </row>
    <row r="55" spans="1:18">
      <c r="A55" s="113"/>
      <c r="B55" s="114"/>
      <c r="C55" s="115"/>
      <c r="D55" s="116"/>
      <c r="E55" s="115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8"/>
      <c r="Q55" s="119"/>
      <c r="R55" s="117"/>
    </row>
    <row r="56" spans="1:18" s="120" customFormat="1">
      <c r="A56" s="240" t="s">
        <v>217</v>
      </c>
      <c r="B56" s="121" t="s">
        <v>7</v>
      </c>
      <c r="C56" s="122" t="s">
        <v>8</v>
      </c>
      <c r="D56" s="122" t="s">
        <v>9</v>
      </c>
      <c r="E56" s="123" t="s">
        <v>10</v>
      </c>
      <c r="F56" s="122" t="s">
        <v>11</v>
      </c>
      <c r="G56" s="124" t="s">
        <v>12</v>
      </c>
      <c r="H56" s="124" t="s">
        <v>13</v>
      </c>
      <c r="I56" s="124" t="s">
        <v>14</v>
      </c>
      <c r="J56" s="124" t="s">
        <v>15</v>
      </c>
      <c r="K56" s="124" t="s">
        <v>16</v>
      </c>
      <c r="L56" s="124" t="s">
        <v>17</v>
      </c>
      <c r="M56" s="124" t="s">
        <v>18</v>
      </c>
      <c r="N56" s="124" t="s">
        <v>19</v>
      </c>
      <c r="O56" s="124"/>
      <c r="P56" s="125"/>
      <c r="Q56" s="126"/>
      <c r="R56" s="124"/>
    </row>
    <row r="57" spans="1:18" s="120" customFormat="1">
      <c r="A57" s="241"/>
      <c r="B57" s="121">
        <v>0.5</v>
      </c>
      <c r="C57" s="127">
        <v>485.05079999999992</v>
      </c>
      <c r="D57" s="127">
        <v>677.62679999999989</v>
      </c>
      <c r="E57" s="127">
        <v>802.80119999999988</v>
      </c>
      <c r="F57" s="127">
        <v>858.16679999999985</v>
      </c>
      <c r="G57" s="127">
        <v>985.74839999999995</v>
      </c>
      <c r="H57" s="127">
        <v>1047.1319999999998</v>
      </c>
      <c r="I57" s="127">
        <v>1100.0903999999998</v>
      </c>
      <c r="J57" s="127">
        <v>1187.9531999999999</v>
      </c>
      <c r="K57" s="127">
        <v>1386.5471999999997</v>
      </c>
      <c r="L57" s="127">
        <v>1452.7451999999998</v>
      </c>
      <c r="M57" s="127">
        <v>1751.2379999999998</v>
      </c>
      <c r="N57" s="127">
        <v>1892.0591999999997</v>
      </c>
      <c r="O57" s="124"/>
      <c r="P57" s="125"/>
      <c r="Q57" s="126"/>
      <c r="R57" s="124"/>
    </row>
    <row r="58" spans="1:18" s="120" customFormat="1">
      <c r="A58" s="241"/>
      <c r="B58" s="121">
        <v>1</v>
      </c>
      <c r="C58" s="127">
        <v>546.43439999999998</v>
      </c>
      <c r="D58" s="127">
        <v>775.11839999999984</v>
      </c>
      <c r="E58" s="127">
        <v>924.36480000000006</v>
      </c>
      <c r="F58" s="127">
        <v>1033.8923999999997</v>
      </c>
      <c r="G58" s="127">
        <v>1122.9587999999999</v>
      </c>
      <c r="H58" s="127">
        <v>1166.2883999999999</v>
      </c>
      <c r="I58" s="127">
        <v>1206.0071999999998</v>
      </c>
      <c r="J58" s="127">
        <v>1328.7743999999998</v>
      </c>
      <c r="K58" s="127">
        <v>1650.1355999999998</v>
      </c>
      <c r="L58" s="127">
        <v>1737.9983999999997</v>
      </c>
      <c r="M58" s="127">
        <v>1936.5923999999995</v>
      </c>
      <c r="N58" s="127">
        <v>2067.7847999999994</v>
      </c>
      <c r="O58" s="124"/>
      <c r="P58" s="125"/>
      <c r="Q58" s="126"/>
      <c r="R58" s="124"/>
    </row>
    <row r="59" spans="1:18" s="120" customFormat="1">
      <c r="A59" s="242"/>
      <c r="B59" s="121" t="s">
        <v>206</v>
      </c>
      <c r="C59" s="127">
        <v>78.234000000000009</v>
      </c>
      <c r="D59" s="127">
        <v>89.066399999999987</v>
      </c>
      <c r="E59" s="127">
        <v>110.73119999999999</v>
      </c>
      <c r="F59" s="127">
        <v>137.21039999999996</v>
      </c>
      <c r="G59" s="127">
        <v>163.68959999999998</v>
      </c>
      <c r="H59" s="127">
        <v>180.54</v>
      </c>
      <c r="I59" s="127">
        <v>198.59399999999999</v>
      </c>
      <c r="J59" s="127">
        <v>246.73799999999997</v>
      </c>
      <c r="K59" s="127">
        <v>317.75039999999996</v>
      </c>
      <c r="L59" s="127">
        <v>370.7088</v>
      </c>
      <c r="M59" s="127">
        <v>405.61319999999995</v>
      </c>
      <c r="N59" s="127">
        <v>493.47599999999994</v>
      </c>
      <c r="O59" s="124"/>
      <c r="P59" s="125"/>
      <c r="Q59" s="126"/>
      <c r="R59" s="124"/>
    </row>
    <row r="60" spans="1:18">
      <c r="A60" s="113"/>
      <c r="B60" s="114"/>
      <c r="C60" s="115"/>
      <c r="D60" s="116"/>
      <c r="E60" s="115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8"/>
      <c r="Q60" s="119"/>
      <c r="R60" s="117"/>
    </row>
    <row r="61" spans="1:18">
      <c r="A61" s="113"/>
      <c r="B61" s="129" t="s">
        <v>208</v>
      </c>
      <c r="C61" s="130">
        <f t="shared" ref="C61:N63" si="10">C57/C52-1</f>
        <v>0.19177100737100727</v>
      </c>
      <c r="D61" s="130">
        <f t="shared" ref="D61:N61" si="11">D57/D52-1</f>
        <v>-0.19233992848629333</v>
      </c>
      <c r="E61" s="130">
        <f t="shared" si="11"/>
        <v>-0.14322177161152627</v>
      </c>
      <c r="F61" s="130">
        <f t="shared" si="11"/>
        <v>-0.18191916110581519</v>
      </c>
      <c r="G61" s="130">
        <f t="shared" si="11"/>
        <v>-0.19001774856203779</v>
      </c>
      <c r="H61" s="130">
        <f t="shared" si="11"/>
        <v>-0.21209029345372477</v>
      </c>
      <c r="I61" s="130">
        <f t="shared" si="11"/>
        <v>-0.23869176470588249</v>
      </c>
      <c r="J61" s="130">
        <f t="shared" si="11"/>
        <v>-0.26122313432835831</v>
      </c>
      <c r="K61" s="130">
        <f t="shared" si="11"/>
        <v>-0.26168945686900968</v>
      </c>
      <c r="L61" s="130">
        <f t="shared" si="11"/>
        <v>-0.41959840191769882</v>
      </c>
      <c r="M61" s="130">
        <f t="shared" si="11"/>
        <v>-0.38140657011656665</v>
      </c>
      <c r="N61" s="130">
        <f t="shared" si="11"/>
        <v>-0.40086789107029774</v>
      </c>
      <c r="O61" s="158">
        <f t="shared" si="2"/>
        <v>-0.22427459290468366</v>
      </c>
      <c r="P61" s="252">
        <f>AVERAGE(O61:O63)</f>
        <v>-0.23027666816487677</v>
      </c>
      <c r="Q61" s="119"/>
      <c r="R61" s="117"/>
    </row>
    <row r="62" spans="1:18">
      <c r="A62" s="142"/>
      <c r="B62" s="129" t="s">
        <v>209</v>
      </c>
      <c r="C62" s="130">
        <f t="shared" si="10"/>
        <v>0.1700950749464667</v>
      </c>
      <c r="D62" s="130">
        <f t="shared" si="10"/>
        <v>-0.17364776119403003</v>
      </c>
      <c r="E62" s="130">
        <f t="shared" si="10"/>
        <v>-0.11628604206500948</v>
      </c>
      <c r="F62" s="130">
        <f t="shared" si="10"/>
        <v>-0.12009157446808538</v>
      </c>
      <c r="G62" s="130">
        <f t="shared" si="10"/>
        <v>-0.16508639405204473</v>
      </c>
      <c r="H62" s="130">
        <f t="shared" si="10"/>
        <v>-0.2044417462482947</v>
      </c>
      <c r="I62" s="130">
        <f t="shared" si="10"/>
        <v>-0.2438826332288403</v>
      </c>
      <c r="J62" s="130">
        <f t="shared" si="10"/>
        <v>-0.2488556246466932</v>
      </c>
      <c r="K62" s="130">
        <f t="shared" si="10"/>
        <v>-0.19348211143695027</v>
      </c>
      <c r="L62" s="130">
        <f t="shared" si="10"/>
        <v>-0.37006219644798855</v>
      </c>
      <c r="M62" s="130">
        <f t="shared" si="10"/>
        <v>-0.3844270820089003</v>
      </c>
      <c r="N62" s="130">
        <f t="shared" si="10"/>
        <v>-0.37548027786167337</v>
      </c>
      <c r="O62" s="158">
        <f t="shared" si="2"/>
        <v>-0.20213736405933694</v>
      </c>
      <c r="P62" s="253"/>
    </row>
    <row r="63" spans="1:18">
      <c r="A63" s="143"/>
      <c r="B63" s="133" t="s">
        <v>210</v>
      </c>
      <c r="C63" s="134">
        <f t="shared" si="10"/>
        <v>0.16767164179104488</v>
      </c>
      <c r="D63" s="134">
        <f t="shared" si="10"/>
        <v>-0.32010381679389321</v>
      </c>
      <c r="E63" s="134">
        <f t="shared" si="10"/>
        <v>-0.30357735849056611</v>
      </c>
      <c r="F63" s="134">
        <f t="shared" si="10"/>
        <v>-0.36476666666666679</v>
      </c>
      <c r="G63" s="134">
        <f t="shared" si="10"/>
        <v>-0.29138701298701308</v>
      </c>
      <c r="H63" s="134">
        <f t="shared" si="10"/>
        <v>-0.30561538461538462</v>
      </c>
      <c r="I63" s="134">
        <f t="shared" si="10"/>
        <v>-0.36143408360128615</v>
      </c>
      <c r="J63" s="134">
        <f t="shared" si="10"/>
        <v>-0.28893948126801161</v>
      </c>
      <c r="K63" s="134">
        <f t="shared" si="10"/>
        <v>-0.24345142857142865</v>
      </c>
      <c r="L63" s="134">
        <f t="shared" si="10"/>
        <v>-0.25858239999999999</v>
      </c>
      <c r="M63" s="134">
        <f t="shared" si="10"/>
        <v>-0.33067128712871297</v>
      </c>
      <c r="N63" s="134">
        <f t="shared" si="10"/>
        <v>-0.27215929203539835</v>
      </c>
      <c r="O63" s="159">
        <f t="shared" si="2"/>
        <v>-0.26441804753060971</v>
      </c>
      <c r="P63" s="254"/>
    </row>
    <row r="64" spans="1:18">
      <c r="C64" s="138">
        <f>AVERAGE(C61:C63)</f>
        <v>0.17651257470283963</v>
      </c>
      <c r="D64" s="138">
        <f t="shared" ref="D64:N64" si="12">AVERAGE(D61:D63)</f>
        <v>-0.22869716882473887</v>
      </c>
      <c r="E64" s="138">
        <f t="shared" si="12"/>
        <v>-0.18769505738903394</v>
      </c>
      <c r="F64" s="138">
        <f t="shared" si="12"/>
        <v>-0.22225913408018913</v>
      </c>
      <c r="G64" s="138">
        <f t="shared" si="12"/>
        <v>-0.21549705186703186</v>
      </c>
      <c r="H64" s="138">
        <f t="shared" si="12"/>
        <v>-0.24071580810580137</v>
      </c>
      <c r="I64" s="138">
        <f t="shared" si="12"/>
        <v>-0.281336160512003</v>
      </c>
      <c r="J64" s="138">
        <f t="shared" si="12"/>
        <v>-0.26633941341435435</v>
      </c>
      <c r="K64" s="138">
        <f t="shared" si="12"/>
        <v>-0.23287433229246288</v>
      </c>
      <c r="L64" s="138">
        <f t="shared" si="12"/>
        <v>-0.34941433278856243</v>
      </c>
      <c r="M64" s="138">
        <f t="shared" si="12"/>
        <v>-0.36550164641805999</v>
      </c>
      <c r="N64" s="138">
        <f t="shared" si="12"/>
        <v>-0.34950248698912317</v>
      </c>
    </row>
    <row r="67" spans="1:18">
      <c r="A67" s="154" t="s">
        <v>233</v>
      </c>
      <c r="B67" s="100"/>
      <c r="C67" s="101" t="s">
        <v>8</v>
      </c>
      <c r="D67" s="101" t="s">
        <v>9</v>
      </c>
      <c r="E67" s="102" t="s">
        <v>10</v>
      </c>
      <c r="F67" s="101" t="s">
        <v>11</v>
      </c>
      <c r="G67" s="103" t="s">
        <v>12</v>
      </c>
      <c r="H67" s="103" t="s">
        <v>13</v>
      </c>
      <c r="I67" s="103" t="s">
        <v>14</v>
      </c>
      <c r="J67" s="103" t="s">
        <v>15</v>
      </c>
      <c r="K67" s="103" t="s">
        <v>16</v>
      </c>
      <c r="L67" s="103" t="s">
        <v>17</v>
      </c>
      <c r="M67" s="103" t="s">
        <v>18</v>
      </c>
      <c r="N67" s="103" t="s">
        <v>19</v>
      </c>
      <c r="O67" s="103" t="s">
        <v>201</v>
      </c>
      <c r="P67" s="104" t="s">
        <v>202</v>
      </c>
      <c r="Q67" s="105" t="s">
        <v>203</v>
      </c>
      <c r="R67" s="106" t="s">
        <v>204</v>
      </c>
    </row>
    <row r="68" spans="1:18" hidden="1">
      <c r="A68" s="237" t="s">
        <v>216</v>
      </c>
      <c r="B68" s="107">
        <v>0.25</v>
      </c>
      <c r="C68" s="155">
        <f>(401*1.2)</f>
        <v>481.2</v>
      </c>
      <c r="D68" s="155">
        <f>815*1.2</f>
        <v>978</v>
      </c>
      <c r="E68" s="155">
        <f>910*1.2</f>
        <v>1092</v>
      </c>
      <c r="F68" s="155">
        <f>1019*1.2</f>
        <v>1222.8</v>
      </c>
      <c r="G68" s="155">
        <f>1181*1.2</f>
        <v>1417.2</v>
      </c>
      <c r="H68" s="155">
        <f>1290*1.2</f>
        <v>1548</v>
      </c>
      <c r="I68" s="155">
        <f>1406*1.2</f>
        <v>1687.2</v>
      </c>
      <c r="J68" s="155">
        <f>1563*1.2</f>
        <v>1875.6</v>
      </c>
      <c r="K68" s="155">
        <f>1825*1.2</f>
        <v>2190</v>
      </c>
      <c r="L68" s="155">
        <f>2433*1.2</f>
        <v>2919.6</v>
      </c>
      <c r="M68" s="155">
        <f>2752*1.2</f>
        <v>3302.4</v>
      </c>
      <c r="N68" s="155">
        <f>3070*1.2</f>
        <v>3684</v>
      </c>
      <c r="O68" s="155">
        <v>3746</v>
      </c>
      <c r="P68" s="156">
        <v>4426</v>
      </c>
      <c r="Q68" s="157">
        <v>4561</v>
      </c>
      <c r="R68" s="111">
        <v>5465</v>
      </c>
    </row>
    <row r="69" spans="1:18">
      <c r="A69" s="238"/>
      <c r="B69" s="107">
        <v>0.5</v>
      </c>
      <c r="C69" s="155">
        <v>407</v>
      </c>
      <c r="D69" s="155">
        <v>839</v>
      </c>
      <c r="E69" s="155">
        <v>937</v>
      </c>
      <c r="F69" s="155">
        <v>1049</v>
      </c>
      <c r="G69" s="155">
        <v>1217</v>
      </c>
      <c r="H69" s="155">
        <v>1329</v>
      </c>
      <c r="I69" s="155">
        <v>1445</v>
      </c>
      <c r="J69" s="155">
        <v>1608</v>
      </c>
      <c r="K69" s="155">
        <v>1878</v>
      </c>
      <c r="L69" s="155">
        <v>2503</v>
      </c>
      <c r="M69" s="155">
        <v>2831</v>
      </c>
      <c r="N69" s="155">
        <v>3158</v>
      </c>
      <c r="O69" s="155">
        <v>3856</v>
      </c>
      <c r="P69" s="156">
        <v>4552</v>
      </c>
      <c r="Q69" s="157">
        <v>4801</v>
      </c>
      <c r="R69" s="111">
        <v>5689</v>
      </c>
    </row>
    <row r="70" spans="1:18">
      <c r="A70" s="238"/>
      <c r="B70" s="107">
        <v>1</v>
      </c>
      <c r="C70" s="155">
        <v>467</v>
      </c>
      <c r="D70" s="155">
        <v>938</v>
      </c>
      <c r="E70" s="155">
        <v>1046</v>
      </c>
      <c r="F70" s="155">
        <v>1175</v>
      </c>
      <c r="G70" s="155">
        <v>1345</v>
      </c>
      <c r="H70" s="155">
        <v>1466</v>
      </c>
      <c r="I70" s="155">
        <v>1595</v>
      </c>
      <c r="J70" s="155">
        <v>1769</v>
      </c>
      <c r="K70" s="155">
        <v>2046</v>
      </c>
      <c r="L70" s="155">
        <v>2759</v>
      </c>
      <c r="M70" s="155">
        <v>3146</v>
      </c>
      <c r="N70" s="155">
        <v>3311</v>
      </c>
      <c r="O70" s="155">
        <v>3988</v>
      </c>
      <c r="P70" s="156">
        <v>4668</v>
      </c>
      <c r="Q70" s="157">
        <v>5498</v>
      </c>
      <c r="R70" s="108">
        <v>6435</v>
      </c>
    </row>
    <row r="71" spans="1:18">
      <c r="A71" s="239"/>
      <c r="B71" s="107" t="s">
        <v>206</v>
      </c>
      <c r="C71" s="155">
        <v>67</v>
      </c>
      <c r="D71" s="155">
        <v>131</v>
      </c>
      <c r="E71" s="155">
        <v>159</v>
      </c>
      <c r="F71" s="155">
        <v>216</v>
      </c>
      <c r="G71" s="155">
        <v>231</v>
      </c>
      <c r="H71" s="155">
        <v>260</v>
      </c>
      <c r="I71" s="155">
        <v>311</v>
      </c>
      <c r="J71" s="155">
        <v>347</v>
      </c>
      <c r="K71" s="155">
        <v>420</v>
      </c>
      <c r="L71" s="155">
        <v>500</v>
      </c>
      <c r="M71" s="155">
        <v>606</v>
      </c>
      <c r="N71" s="155">
        <v>678</v>
      </c>
      <c r="O71" s="155">
        <v>808</v>
      </c>
      <c r="P71" s="156">
        <v>896</v>
      </c>
      <c r="Q71" s="157">
        <v>945</v>
      </c>
      <c r="R71" s="111">
        <v>1027</v>
      </c>
    </row>
    <row r="72" spans="1:18">
      <c r="A72" s="113"/>
      <c r="B72" s="114"/>
      <c r="C72" s="115"/>
      <c r="D72" s="116"/>
      <c r="E72" s="115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8"/>
      <c r="Q72" s="119"/>
      <c r="R72" s="117"/>
    </row>
    <row r="73" spans="1:18" s="120" customFormat="1">
      <c r="A73" s="240" t="s">
        <v>219</v>
      </c>
      <c r="B73" s="121" t="s">
        <v>7</v>
      </c>
      <c r="C73" s="122" t="s">
        <v>8</v>
      </c>
      <c r="D73" s="122" t="s">
        <v>9</v>
      </c>
      <c r="E73" s="123" t="s">
        <v>10</v>
      </c>
      <c r="F73" s="122" t="s">
        <v>11</v>
      </c>
      <c r="G73" s="124" t="s">
        <v>12</v>
      </c>
      <c r="H73" s="124" t="s">
        <v>13</v>
      </c>
      <c r="I73" s="124" t="s">
        <v>14</v>
      </c>
      <c r="J73" s="124" t="s">
        <v>15</v>
      </c>
      <c r="K73" s="124" t="s">
        <v>16</v>
      </c>
      <c r="L73" s="124" t="s">
        <v>17</v>
      </c>
      <c r="M73" s="124" t="s">
        <v>18</v>
      </c>
      <c r="N73" s="124" t="s">
        <v>19</v>
      </c>
      <c r="O73" s="124"/>
      <c r="P73" s="125"/>
      <c r="Q73" s="126"/>
      <c r="R73" s="124"/>
    </row>
    <row r="74" spans="1:18" s="120" customFormat="1">
      <c r="A74" s="241"/>
      <c r="B74" s="121">
        <v>0.5</v>
      </c>
      <c r="C74" s="127">
        <v>427.98599999999993</v>
      </c>
      <c r="D74" s="127">
        <v>597.90599999999995</v>
      </c>
      <c r="E74" s="127">
        <v>708.35399999999993</v>
      </c>
      <c r="F74" s="127">
        <v>757.2059999999999</v>
      </c>
      <c r="G74" s="127">
        <v>869.77800000000002</v>
      </c>
      <c r="H74" s="127">
        <v>923.93999999999983</v>
      </c>
      <c r="I74" s="127">
        <v>970.66799999999989</v>
      </c>
      <c r="J74" s="127">
        <v>1048.194</v>
      </c>
      <c r="K74" s="127">
        <v>1223.4239999999998</v>
      </c>
      <c r="L74" s="127">
        <v>1281.8339999999998</v>
      </c>
      <c r="M74" s="127">
        <v>1545.2099999999998</v>
      </c>
      <c r="N74" s="127">
        <v>1669.4639999999999</v>
      </c>
      <c r="O74" s="124"/>
      <c r="P74" s="125"/>
      <c r="Q74" s="126"/>
      <c r="R74" s="124"/>
    </row>
    <row r="75" spans="1:18" s="120" customFormat="1">
      <c r="A75" s="241"/>
      <c r="B75" s="121">
        <v>1</v>
      </c>
      <c r="C75" s="127">
        <v>482.14800000000002</v>
      </c>
      <c r="D75" s="127">
        <v>683.92799999999988</v>
      </c>
      <c r="E75" s="127">
        <v>815.61599999999999</v>
      </c>
      <c r="F75" s="127">
        <v>912.25799999999981</v>
      </c>
      <c r="G75" s="127">
        <v>990.846</v>
      </c>
      <c r="H75" s="127">
        <v>1029.078</v>
      </c>
      <c r="I75" s="127">
        <v>1064.1239999999998</v>
      </c>
      <c r="J75" s="127">
        <v>1172.4479999999999</v>
      </c>
      <c r="K75" s="127">
        <v>1456.002</v>
      </c>
      <c r="L75" s="127">
        <v>1533.5279999999998</v>
      </c>
      <c r="M75" s="127">
        <v>1708.7579999999998</v>
      </c>
      <c r="N75" s="127">
        <v>1824.5159999999996</v>
      </c>
      <c r="O75" s="124"/>
      <c r="P75" s="125"/>
      <c r="Q75" s="126"/>
      <c r="R75" s="124"/>
    </row>
    <row r="76" spans="1:18" s="120" customFormat="1">
      <c r="A76" s="242"/>
      <c r="B76" s="121" t="s">
        <v>206</v>
      </c>
      <c r="C76" s="127">
        <v>69.03</v>
      </c>
      <c r="D76" s="127">
        <v>78.587999999999994</v>
      </c>
      <c r="E76" s="127">
        <v>97.703999999999994</v>
      </c>
      <c r="F76" s="127">
        <v>121.06799999999998</v>
      </c>
      <c r="G76" s="127">
        <v>144.43199999999999</v>
      </c>
      <c r="H76" s="127">
        <v>159.30000000000001</v>
      </c>
      <c r="I76" s="127">
        <v>175.23</v>
      </c>
      <c r="J76" s="127">
        <v>217.70999999999998</v>
      </c>
      <c r="K76" s="127">
        <v>280.36799999999994</v>
      </c>
      <c r="L76" s="127">
        <v>327.096</v>
      </c>
      <c r="M76" s="127">
        <v>357.89399999999995</v>
      </c>
      <c r="N76" s="127">
        <v>435.41999999999996</v>
      </c>
      <c r="O76" s="124"/>
      <c r="P76" s="125"/>
      <c r="Q76" s="126"/>
      <c r="R76" s="124"/>
    </row>
    <row r="77" spans="1:18">
      <c r="A77" s="113"/>
      <c r="B77" s="114"/>
      <c r="C77" s="115"/>
      <c r="D77" s="116"/>
      <c r="E77" s="115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8"/>
      <c r="Q77" s="119"/>
      <c r="R77" s="117"/>
    </row>
    <row r="78" spans="1:18">
      <c r="A78" s="113"/>
      <c r="B78" s="129" t="s">
        <v>208</v>
      </c>
      <c r="C78" s="130">
        <f t="shared" ref="C78:N80" si="13">C74/C69-1</f>
        <v>5.1562653562653438E-2</v>
      </c>
      <c r="D78" s="130">
        <f t="shared" ref="D78:N78" si="14">D74/D69-1</f>
        <v>-0.28735876042908226</v>
      </c>
      <c r="E78" s="130">
        <f t="shared" si="14"/>
        <v>-0.24401921024546436</v>
      </c>
      <c r="F78" s="130">
        <f t="shared" si="14"/>
        <v>-0.27816396568160162</v>
      </c>
      <c r="G78" s="130">
        <f t="shared" si="14"/>
        <v>-0.28530977814297453</v>
      </c>
      <c r="H78" s="130">
        <f t="shared" si="14"/>
        <v>-0.30478555304740418</v>
      </c>
      <c r="I78" s="130">
        <f t="shared" si="14"/>
        <v>-0.32825743944636687</v>
      </c>
      <c r="J78" s="130">
        <f t="shared" si="14"/>
        <v>-0.34813805970149259</v>
      </c>
      <c r="K78" s="130">
        <f t="shared" si="14"/>
        <v>-0.34854952076677326</v>
      </c>
      <c r="L78" s="130">
        <f t="shared" si="14"/>
        <v>-0.48788094286855777</v>
      </c>
      <c r="M78" s="130">
        <f t="shared" si="14"/>
        <v>-0.45418226774991177</v>
      </c>
      <c r="N78" s="130">
        <f t="shared" si="14"/>
        <v>-0.47135402153261563</v>
      </c>
      <c r="O78" s="158">
        <f t="shared" ref="O78:O97" si="15">AVERAGE(C78:N78)</f>
        <v>-0.31553640550413264</v>
      </c>
      <c r="P78" s="252">
        <f>AVERAGE(O78:O80)</f>
        <v>-0.32083235426312656</v>
      </c>
      <c r="Q78" s="119"/>
      <c r="R78" s="117"/>
    </row>
    <row r="79" spans="1:18">
      <c r="A79" s="142"/>
      <c r="B79" s="129" t="s">
        <v>209</v>
      </c>
      <c r="C79" s="130">
        <f t="shared" si="13"/>
        <v>3.2436830835117725E-2</v>
      </c>
      <c r="D79" s="130">
        <f t="shared" si="13"/>
        <v>-0.27086567164179121</v>
      </c>
      <c r="E79" s="130">
        <f t="shared" si="13"/>
        <v>-0.22025239005736141</v>
      </c>
      <c r="F79" s="130">
        <f t="shared" si="13"/>
        <v>-0.22361021276595761</v>
      </c>
      <c r="G79" s="130">
        <f t="shared" si="13"/>
        <v>-0.26331152416356873</v>
      </c>
      <c r="H79" s="130">
        <f t="shared" si="13"/>
        <v>-0.29803683492496591</v>
      </c>
      <c r="I79" s="130">
        <f t="shared" si="13"/>
        <v>-0.33283761755485908</v>
      </c>
      <c r="J79" s="130">
        <f t="shared" si="13"/>
        <v>-0.33722555115884689</v>
      </c>
      <c r="K79" s="130">
        <f t="shared" si="13"/>
        <v>-0.28836656891495605</v>
      </c>
      <c r="L79" s="130">
        <f t="shared" si="13"/>
        <v>-0.44417252627763693</v>
      </c>
      <c r="M79" s="130">
        <f t="shared" si="13"/>
        <v>-0.45684742530197087</v>
      </c>
      <c r="N79" s="130">
        <f t="shared" si="13"/>
        <v>-0.44895318634853532</v>
      </c>
      <c r="O79" s="158">
        <f t="shared" si="15"/>
        <v>-0.29600355652294436</v>
      </c>
      <c r="P79" s="253"/>
    </row>
    <row r="80" spans="1:18">
      <c r="A80" s="143"/>
      <c r="B80" s="133" t="s">
        <v>210</v>
      </c>
      <c r="C80" s="134">
        <f t="shared" si="13"/>
        <v>3.0298507462686475E-2</v>
      </c>
      <c r="D80" s="134">
        <f t="shared" si="13"/>
        <v>-0.40009160305343516</v>
      </c>
      <c r="E80" s="134">
        <f t="shared" si="13"/>
        <v>-0.38550943396226423</v>
      </c>
      <c r="F80" s="134">
        <f t="shared" si="13"/>
        <v>-0.43950000000000011</v>
      </c>
      <c r="G80" s="134">
        <f t="shared" si="13"/>
        <v>-0.37475324675324684</v>
      </c>
      <c r="H80" s="134">
        <f t="shared" si="13"/>
        <v>-0.38730769230769224</v>
      </c>
      <c r="I80" s="134">
        <f t="shared" si="13"/>
        <v>-0.43655948553054669</v>
      </c>
      <c r="J80" s="134">
        <f t="shared" si="13"/>
        <v>-0.37259365994236315</v>
      </c>
      <c r="K80" s="134">
        <f t="shared" si="13"/>
        <v>-0.33245714285714301</v>
      </c>
      <c r="L80" s="134">
        <f t="shared" si="13"/>
        <v>-0.345808</v>
      </c>
      <c r="M80" s="134">
        <f t="shared" si="13"/>
        <v>-0.40941584158415845</v>
      </c>
      <c r="N80" s="134">
        <f t="shared" si="13"/>
        <v>-0.35778761061946907</v>
      </c>
      <c r="O80" s="159">
        <f t="shared" si="15"/>
        <v>-0.35095710076230274</v>
      </c>
      <c r="P80" s="254"/>
    </row>
    <row r="81" spans="1:18">
      <c r="C81" s="138">
        <f>AVERAGE(C78:C80)</f>
        <v>3.8099330620152548E-2</v>
      </c>
      <c r="D81" s="138">
        <f t="shared" ref="D81:N81" si="16">AVERAGE(D78:D80)</f>
        <v>-0.31943867837476952</v>
      </c>
      <c r="E81" s="138">
        <f t="shared" si="16"/>
        <v>-0.28326034475502998</v>
      </c>
      <c r="F81" s="138">
        <f t="shared" si="16"/>
        <v>-0.31375805948251978</v>
      </c>
      <c r="G81" s="138">
        <f t="shared" si="16"/>
        <v>-0.30779151635326335</v>
      </c>
      <c r="H81" s="138">
        <f t="shared" si="16"/>
        <v>-0.33004336009335411</v>
      </c>
      <c r="I81" s="138">
        <f t="shared" si="16"/>
        <v>-0.36588484751059092</v>
      </c>
      <c r="J81" s="138">
        <f t="shared" si="16"/>
        <v>-0.35265242360090082</v>
      </c>
      <c r="K81" s="138">
        <f t="shared" si="16"/>
        <v>-0.32312441084629079</v>
      </c>
      <c r="L81" s="138">
        <f t="shared" si="16"/>
        <v>-0.42595382304873158</v>
      </c>
      <c r="M81" s="138">
        <f t="shared" si="16"/>
        <v>-0.44014851154534701</v>
      </c>
      <c r="N81" s="138">
        <f t="shared" si="16"/>
        <v>-0.42603160616687336</v>
      </c>
    </row>
    <row r="84" spans="1:18">
      <c r="A84" s="154" t="s">
        <v>234</v>
      </c>
      <c r="B84" s="100"/>
      <c r="C84" s="101" t="s">
        <v>8</v>
      </c>
      <c r="D84" s="101" t="s">
        <v>9</v>
      </c>
      <c r="E84" s="102" t="s">
        <v>10</v>
      </c>
      <c r="F84" s="101" t="s">
        <v>11</v>
      </c>
      <c r="G84" s="103" t="s">
        <v>12</v>
      </c>
      <c r="H84" s="103" t="s">
        <v>13</v>
      </c>
      <c r="I84" s="103" t="s">
        <v>14</v>
      </c>
      <c r="J84" s="103" t="s">
        <v>15</v>
      </c>
      <c r="K84" s="103" t="s">
        <v>16</v>
      </c>
      <c r="L84" s="103" t="s">
        <v>17</v>
      </c>
      <c r="M84" s="103" t="s">
        <v>18</v>
      </c>
      <c r="N84" s="103" t="s">
        <v>19</v>
      </c>
      <c r="O84" s="103" t="s">
        <v>201</v>
      </c>
      <c r="P84" s="104" t="s">
        <v>202</v>
      </c>
      <c r="Q84" s="105" t="s">
        <v>203</v>
      </c>
      <c r="R84" s="106" t="s">
        <v>204</v>
      </c>
    </row>
    <row r="85" spans="1:18" hidden="1">
      <c r="A85" s="237" t="s">
        <v>216</v>
      </c>
      <c r="B85" s="107">
        <v>0.25</v>
      </c>
      <c r="C85" s="155">
        <f>(401*1.2)</f>
        <v>481.2</v>
      </c>
      <c r="D85" s="155">
        <f>815*1.2</f>
        <v>978</v>
      </c>
      <c r="E85" s="155">
        <f>910*1.2</f>
        <v>1092</v>
      </c>
      <c r="F85" s="155">
        <f>1019*1.2</f>
        <v>1222.8</v>
      </c>
      <c r="G85" s="155">
        <f>1181*1.2</f>
        <v>1417.2</v>
      </c>
      <c r="H85" s="155">
        <f>1290*1.2</f>
        <v>1548</v>
      </c>
      <c r="I85" s="155">
        <f>1406*1.2</f>
        <v>1687.2</v>
      </c>
      <c r="J85" s="155">
        <f>1563*1.2</f>
        <v>1875.6</v>
      </c>
      <c r="K85" s="155">
        <f>1825*1.2</f>
        <v>2190</v>
      </c>
      <c r="L85" s="155">
        <f>2433*1.2</f>
        <v>2919.6</v>
      </c>
      <c r="M85" s="155">
        <f>2752*1.2</f>
        <v>3302.4</v>
      </c>
      <c r="N85" s="155">
        <f>3070*1.2</f>
        <v>3684</v>
      </c>
      <c r="O85" s="155">
        <v>3746</v>
      </c>
      <c r="P85" s="156">
        <v>4426</v>
      </c>
      <c r="Q85" s="157">
        <v>4561</v>
      </c>
      <c r="R85" s="111">
        <v>5465</v>
      </c>
    </row>
    <row r="86" spans="1:18">
      <c r="A86" s="238"/>
      <c r="B86" s="107">
        <v>0.5</v>
      </c>
      <c r="C86" s="155">
        <v>407</v>
      </c>
      <c r="D86" s="155">
        <v>839</v>
      </c>
      <c r="E86" s="155">
        <v>937</v>
      </c>
      <c r="F86" s="155">
        <v>1049</v>
      </c>
      <c r="G86" s="155">
        <v>1217</v>
      </c>
      <c r="H86" s="155">
        <v>1329</v>
      </c>
      <c r="I86" s="155">
        <v>1445</v>
      </c>
      <c r="J86" s="155">
        <v>1608</v>
      </c>
      <c r="K86" s="155">
        <v>1878</v>
      </c>
      <c r="L86" s="155">
        <v>2503</v>
      </c>
      <c r="M86" s="155">
        <v>2831</v>
      </c>
      <c r="N86" s="155">
        <v>3158</v>
      </c>
      <c r="O86" s="155">
        <v>3856</v>
      </c>
      <c r="P86" s="156">
        <v>4552</v>
      </c>
      <c r="Q86" s="157">
        <v>4801</v>
      </c>
      <c r="R86" s="111">
        <v>5689</v>
      </c>
    </row>
    <row r="87" spans="1:18">
      <c r="A87" s="238"/>
      <c r="B87" s="107">
        <v>1</v>
      </c>
      <c r="C87" s="155">
        <v>467</v>
      </c>
      <c r="D87" s="155">
        <v>938</v>
      </c>
      <c r="E87" s="155">
        <v>1046</v>
      </c>
      <c r="F87" s="155">
        <v>1175</v>
      </c>
      <c r="G87" s="155">
        <v>1345</v>
      </c>
      <c r="H87" s="155">
        <v>1466</v>
      </c>
      <c r="I87" s="155">
        <v>1595</v>
      </c>
      <c r="J87" s="155">
        <v>1769</v>
      </c>
      <c r="K87" s="155">
        <v>2046</v>
      </c>
      <c r="L87" s="155">
        <v>2759</v>
      </c>
      <c r="M87" s="155">
        <v>3146</v>
      </c>
      <c r="N87" s="155">
        <v>3311</v>
      </c>
      <c r="O87" s="155">
        <v>3988</v>
      </c>
      <c r="P87" s="156">
        <v>4668</v>
      </c>
      <c r="Q87" s="157">
        <v>5498</v>
      </c>
      <c r="R87" s="108">
        <v>6435</v>
      </c>
    </row>
    <row r="88" spans="1:18">
      <c r="A88" s="239"/>
      <c r="B88" s="107" t="s">
        <v>206</v>
      </c>
      <c r="C88" s="155">
        <v>67</v>
      </c>
      <c r="D88" s="155">
        <v>131</v>
      </c>
      <c r="E88" s="155">
        <v>159</v>
      </c>
      <c r="F88" s="155">
        <v>216</v>
      </c>
      <c r="G88" s="155">
        <v>231</v>
      </c>
      <c r="H88" s="155">
        <v>260</v>
      </c>
      <c r="I88" s="155">
        <v>311</v>
      </c>
      <c r="J88" s="155">
        <v>347</v>
      </c>
      <c r="K88" s="155">
        <v>420</v>
      </c>
      <c r="L88" s="155">
        <v>500</v>
      </c>
      <c r="M88" s="155">
        <v>606</v>
      </c>
      <c r="N88" s="155">
        <v>678</v>
      </c>
      <c r="O88" s="155">
        <v>808</v>
      </c>
      <c r="P88" s="156">
        <v>896</v>
      </c>
      <c r="Q88" s="157">
        <v>945</v>
      </c>
      <c r="R88" s="111">
        <v>1027</v>
      </c>
    </row>
    <row r="89" spans="1:18">
      <c r="A89" s="113"/>
      <c r="B89" s="114"/>
      <c r="C89" s="115"/>
      <c r="D89" s="116"/>
      <c r="E89" s="115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8"/>
      <c r="Q89" s="119"/>
      <c r="R89" s="117"/>
    </row>
    <row r="90" spans="1:18" s="120" customFormat="1">
      <c r="A90" s="240" t="s">
        <v>221</v>
      </c>
      <c r="B90" s="121" t="s">
        <v>7</v>
      </c>
      <c r="C90" s="122" t="s">
        <v>8</v>
      </c>
      <c r="D90" s="122" t="s">
        <v>9</v>
      </c>
      <c r="E90" s="123" t="s">
        <v>10</v>
      </c>
      <c r="F90" s="122" t="s">
        <v>11</v>
      </c>
      <c r="G90" s="124" t="s">
        <v>12</v>
      </c>
      <c r="H90" s="124" t="s">
        <v>13</v>
      </c>
      <c r="I90" s="124" t="s">
        <v>14</v>
      </c>
      <c r="J90" s="124" t="s">
        <v>15</v>
      </c>
      <c r="K90" s="124" t="s">
        <v>16</v>
      </c>
      <c r="L90" s="124" t="s">
        <v>17</v>
      </c>
      <c r="M90" s="124" t="s">
        <v>18</v>
      </c>
      <c r="N90" s="124" t="s">
        <v>19</v>
      </c>
      <c r="O90" s="124"/>
      <c r="P90" s="125"/>
      <c r="Q90" s="126"/>
      <c r="R90" s="124"/>
    </row>
    <row r="91" spans="1:18" s="120" customFormat="1">
      <c r="A91" s="241"/>
      <c r="B91" s="121">
        <v>0.5</v>
      </c>
      <c r="C91" s="127">
        <v>399.45359999999994</v>
      </c>
      <c r="D91" s="127">
        <v>558.04559999999981</v>
      </c>
      <c r="E91" s="127">
        <v>661.1303999999999</v>
      </c>
      <c r="F91" s="127">
        <v>706.72559999999987</v>
      </c>
      <c r="G91" s="127">
        <v>811.79279999999994</v>
      </c>
      <c r="H91" s="127">
        <v>862.34399999999982</v>
      </c>
      <c r="I91" s="127">
        <v>905.95679999999993</v>
      </c>
      <c r="J91" s="127">
        <v>978.31439999999986</v>
      </c>
      <c r="K91" s="127">
        <v>1141.8623999999998</v>
      </c>
      <c r="L91" s="127">
        <v>1196.3783999999998</v>
      </c>
      <c r="M91" s="127">
        <v>1442.1959999999997</v>
      </c>
      <c r="N91" s="127">
        <v>1558.1663999999998</v>
      </c>
      <c r="O91" s="124"/>
      <c r="P91" s="125"/>
      <c r="Q91" s="126"/>
      <c r="R91" s="124"/>
    </row>
    <row r="92" spans="1:18" s="120" customFormat="1">
      <c r="A92" s="241"/>
      <c r="B92" s="121">
        <v>1</v>
      </c>
      <c r="C92" s="127">
        <v>450.00479999999999</v>
      </c>
      <c r="D92" s="127">
        <v>638.33279999999991</v>
      </c>
      <c r="E92" s="127">
        <v>761.24159999999995</v>
      </c>
      <c r="F92" s="127">
        <v>851.44079999999985</v>
      </c>
      <c r="G92" s="127">
        <v>924.78959999999984</v>
      </c>
      <c r="H92" s="127">
        <v>960.47279999999978</v>
      </c>
      <c r="I92" s="127">
        <v>993.1823999999998</v>
      </c>
      <c r="J92" s="127">
        <v>1094.2847999999999</v>
      </c>
      <c r="K92" s="127">
        <v>1358.9351999999997</v>
      </c>
      <c r="L92" s="127">
        <v>1431.2927999999997</v>
      </c>
      <c r="M92" s="127">
        <v>1594.8407999999997</v>
      </c>
      <c r="N92" s="127">
        <v>1702.8815999999997</v>
      </c>
      <c r="O92" s="124"/>
      <c r="P92" s="125"/>
      <c r="Q92" s="126"/>
      <c r="R92" s="124"/>
    </row>
    <row r="93" spans="1:18" s="120" customFormat="1">
      <c r="A93" s="242"/>
      <c r="B93" s="121" t="s">
        <v>206</v>
      </c>
      <c r="C93" s="127">
        <v>64.427999999999997</v>
      </c>
      <c r="D93" s="127">
        <v>73.348799999999983</v>
      </c>
      <c r="E93" s="127">
        <v>91.190399999999983</v>
      </c>
      <c r="F93" s="127">
        <v>112.99679999999998</v>
      </c>
      <c r="G93" s="127">
        <v>134.80319999999998</v>
      </c>
      <c r="H93" s="127">
        <v>148.68</v>
      </c>
      <c r="I93" s="127">
        <v>163.54799999999997</v>
      </c>
      <c r="J93" s="127">
        <v>203.19599999999997</v>
      </c>
      <c r="K93" s="127">
        <v>261.67679999999996</v>
      </c>
      <c r="L93" s="127">
        <v>305.28959999999995</v>
      </c>
      <c r="M93" s="127">
        <v>334.03439999999995</v>
      </c>
      <c r="N93" s="127">
        <v>406.39199999999994</v>
      </c>
      <c r="O93" s="124"/>
      <c r="P93" s="125"/>
      <c r="Q93" s="126"/>
      <c r="R93" s="124"/>
    </row>
    <row r="94" spans="1:18">
      <c r="A94" s="113"/>
      <c r="B94" s="114"/>
      <c r="C94" s="115"/>
      <c r="D94" s="116"/>
      <c r="E94" s="115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8"/>
      <c r="Q94" s="119"/>
      <c r="R94" s="117"/>
    </row>
    <row r="95" spans="1:18">
      <c r="A95" s="113"/>
      <c r="B95" s="129" t="s">
        <v>208</v>
      </c>
      <c r="C95" s="130">
        <f t="shared" ref="C95:N97" si="17">C91/C86-1</f>
        <v>-1.854152334152348E-2</v>
      </c>
      <c r="D95" s="130">
        <f t="shared" ref="D95:N95" si="18">D91/D86-1</f>
        <v>-0.33486817640047695</v>
      </c>
      <c r="E95" s="130">
        <f t="shared" si="18"/>
        <v>-0.2944179295624334</v>
      </c>
      <c r="F95" s="130">
        <f t="shared" si="18"/>
        <v>-0.32628636796949484</v>
      </c>
      <c r="G95" s="130">
        <f t="shared" si="18"/>
        <v>-0.33295579293344291</v>
      </c>
      <c r="H95" s="130">
        <f t="shared" si="18"/>
        <v>-0.35113318284424389</v>
      </c>
      <c r="I95" s="130">
        <f t="shared" si="18"/>
        <v>-0.37304027681660901</v>
      </c>
      <c r="J95" s="130">
        <f t="shared" si="18"/>
        <v>-0.39159552238805984</v>
      </c>
      <c r="K95" s="130">
        <f t="shared" si="18"/>
        <v>-0.3919795527156551</v>
      </c>
      <c r="L95" s="130">
        <f t="shared" si="18"/>
        <v>-0.52202221334398735</v>
      </c>
      <c r="M95" s="130">
        <f t="shared" si="18"/>
        <v>-0.49057011656658434</v>
      </c>
      <c r="N95" s="130">
        <f t="shared" si="18"/>
        <v>-0.50659708676377457</v>
      </c>
      <c r="O95" s="158">
        <f t="shared" si="15"/>
        <v>-0.36116731180385714</v>
      </c>
      <c r="P95" s="252">
        <f>AVERAGE(O95:O97)</f>
        <v>-0.36611019731225153</v>
      </c>
      <c r="Q95" s="119"/>
      <c r="R95" s="117"/>
    </row>
    <row r="96" spans="1:18">
      <c r="A96" s="142"/>
      <c r="B96" s="129" t="s">
        <v>209</v>
      </c>
      <c r="C96" s="130">
        <f t="shared" si="17"/>
        <v>-3.6392291220556761E-2</v>
      </c>
      <c r="D96" s="130">
        <f t="shared" si="17"/>
        <v>-0.31947462686567174</v>
      </c>
      <c r="E96" s="130">
        <f t="shared" si="17"/>
        <v>-0.27223556405353733</v>
      </c>
      <c r="F96" s="130">
        <f t="shared" si="17"/>
        <v>-0.27536953191489377</v>
      </c>
      <c r="G96" s="130">
        <f t="shared" si="17"/>
        <v>-0.31242408921933096</v>
      </c>
      <c r="H96" s="130">
        <f t="shared" si="17"/>
        <v>-0.34483437926330163</v>
      </c>
      <c r="I96" s="130">
        <f t="shared" si="17"/>
        <v>-0.37731510971786841</v>
      </c>
      <c r="J96" s="130">
        <f t="shared" si="17"/>
        <v>-0.38141051441492368</v>
      </c>
      <c r="K96" s="130">
        <f t="shared" si="17"/>
        <v>-0.3358087976539591</v>
      </c>
      <c r="L96" s="130">
        <f t="shared" si="17"/>
        <v>-0.48122769119246112</v>
      </c>
      <c r="M96" s="130">
        <f t="shared" si="17"/>
        <v>-0.49305759694850615</v>
      </c>
      <c r="N96" s="130">
        <f t="shared" si="17"/>
        <v>-0.48568964059196629</v>
      </c>
      <c r="O96" s="158">
        <f t="shared" si="15"/>
        <v>-0.34293665275474811</v>
      </c>
      <c r="P96" s="253"/>
    </row>
    <row r="97" spans="1:16">
      <c r="A97" s="143"/>
      <c r="B97" s="133" t="s">
        <v>210</v>
      </c>
      <c r="C97" s="134">
        <f t="shared" si="17"/>
        <v>-3.8388059701492616E-2</v>
      </c>
      <c r="D97" s="134">
        <f t="shared" si="17"/>
        <v>-0.44008549618320625</v>
      </c>
      <c r="E97" s="134">
        <f t="shared" si="17"/>
        <v>-0.42647547169811328</v>
      </c>
      <c r="F97" s="134">
        <f t="shared" si="17"/>
        <v>-0.47686666666666677</v>
      </c>
      <c r="G97" s="134">
        <f t="shared" si="17"/>
        <v>-0.41643636363636372</v>
      </c>
      <c r="H97" s="134">
        <f t="shared" si="17"/>
        <v>-0.42815384615384611</v>
      </c>
      <c r="I97" s="134">
        <f t="shared" si="17"/>
        <v>-0.4741221864951769</v>
      </c>
      <c r="J97" s="134">
        <f t="shared" si="17"/>
        <v>-0.41442074927953898</v>
      </c>
      <c r="K97" s="134">
        <f t="shared" si="17"/>
        <v>-0.37696000000000007</v>
      </c>
      <c r="L97" s="134">
        <f t="shared" si="17"/>
        <v>-0.38942080000000012</v>
      </c>
      <c r="M97" s="134">
        <f t="shared" si="17"/>
        <v>-0.4487881188118813</v>
      </c>
      <c r="N97" s="134">
        <f t="shared" si="17"/>
        <v>-0.40060176991150453</v>
      </c>
      <c r="O97" s="159">
        <f t="shared" si="15"/>
        <v>-0.39422662737814923</v>
      </c>
      <c r="P97" s="254"/>
    </row>
    <row r="98" spans="1:16">
      <c r="C98" s="138">
        <f>AVERAGE(C95:C97)</f>
        <v>-3.1107291421190952E-2</v>
      </c>
      <c r="D98" s="138">
        <f t="shared" ref="D98:N98" si="19">AVERAGE(D95:D97)</f>
        <v>-0.36480943314978492</v>
      </c>
      <c r="E98" s="138">
        <f t="shared" si="19"/>
        <v>-0.33104298843802799</v>
      </c>
      <c r="F98" s="138">
        <f t="shared" si="19"/>
        <v>-0.35950752218368515</v>
      </c>
      <c r="G98" s="138">
        <f t="shared" si="19"/>
        <v>-0.35393874859637919</v>
      </c>
      <c r="H98" s="138">
        <f t="shared" si="19"/>
        <v>-0.37470713608713052</v>
      </c>
      <c r="I98" s="138">
        <f t="shared" si="19"/>
        <v>-0.40815919100988474</v>
      </c>
      <c r="J98" s="138">
        <f t="shared" si="19"/>
        <v>-0.39580892869417417</v>
      </c>
      <c r="K98" s="138">
        <f t="shared" si="19"/>
        <v>-0.36824945012320476</v>
      </c>
      <c r="L98" s="138">
        <f t="shared" si="19"/>
        <v>-0.46422356817881621</v>
      </c>
      <c r="M98" s="138">
        <f t="shared" si="19"/>
        <v>-0.47747194410899058</v>
      </c>
      <c r="N98" s="138">
        <f t="shared" si="19"/>
        <v>-0.46429616575574845</v>
      </c>
    </row>
  </sheetData>
  <mergeCells count="18">
    <mergeCell ref="P95:P97"/>
    <mergeCell ref="A18:A21"/>
    <mergeCell ref="A23:A26"/>
    <mergeCell ref="P28:P30"/>
    <mergeCell ref="A35:A38"/>
    <mergeCell ref="A40:A43"/>
    <mergeCell ref="P45:P47"/>
    <mergeCell ref="A2:A5"/>
    <mergeCell ref="A7:A10"/>
    <mergeCell ref="P12:P14"/>
    <mergeCell ref="A85:A88"/>
    <mergeCell ref="A90:A93"/>
    <mergeCell ref="A73:A76"/>
    <mergeCell ref="P78:P80"/>
    <mergeCell ref="A51:A54"/>
    <mergeCell ref="A56:A59"/>
    <mergeCell ref="P61:P63"/>
    <mergeCell ref="A68:A71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85D2-6D52-514D-A33B-AB7B8C1E5401}">
  <sheetPr>
    <tabColor theme="3" tint="0.59999389629810485"/>
  </sheetPr>
  <dimension ref="A1:AN46"/>
  <sheetViews>
    <sheetView topLeftCell="O1" workbookViewId="0">
      <selection activeCell="R5" sqref="R5:AA31"/>
    </sheetView>
  </sheetViews>
  <sheetFormatPr baseColWidth="10" defaultColWidth="8.83203125" defaultRowHeight="15"/>
  <cols>
    <col min="1" max="1" width="0.5" hidden="1" customWidth="1"/>
    <col min="2" max="9" width="9.1640625" hidden="1" customWidth="1"/>
    <col min="10" max="10" width="0.6640625" hidden="1" customWidth="1"/>
    <col min="11" max="13" width="9.1640625" hidden="1" customWidth="1"/>
    <col min="14" max="14" width="0.1640625" hidden="1" customWidth="1"/>
    <col min="15" max="15" width="10.5" customWidth="1"/>
    <col min="28" max="28" width="1.5" customWidth="1"/>
    <col min="29" max="29" width="9.5" customWidth="1"/>
  </cols>
  <sheetData>
    <row r="1" spans="1:40" s="1" customFormat="1" ht="21">
      <c r="A1" s="2" t="s">
        <v>0</v>
      </c>
      <c r="N1" s="3"/>
      <c r="O1" s="4" t="s">
        <v>1</v>
      </c>
      <c r="P1" s="5"/>
      <c r="Q1" s="5"/>
      <c r="R1" s="5"/>
      <c r="S1" s="5"/>
      <c r="T1" s="5"/>
      <c r="U1" s="5"/>
      <c r="V1" s="5"/>
      <c r="W1" s="5"/>
      <c r="X1" s="6" t="s">
        <v>2</v>
      </c>
      <c r="Y1" s="7">
        <v>0.18</v>
      </c>
      <c r="Z1" s="6" t="s">
        <v>3</v>
      </c>
      <c r="AA1" s="7">
        <v>0.2</v>
      </c>
      <c r="AC1" s="8">
        <v>0.35</v>
      </c>
    </row>
    <row r="2" spans="1:40" ht="15.75" customHeight="1">
      <c r="A2" s="232" t="s">
        <v>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10"/>
      <c r="O2" s="231" t="s">
        <v>5</v>
      </c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C2" s="11" t="s">
        <v>6</v>
      </c>
    </row>
    <row r="3" spans="1:40">
      <c r="A3" s="12" t="s">
        <v>7</v>
      </c>
      <c r="B3" s="12" t="s">
        <v>8</v>
      </c>
      <c r="C3" s="12" t="s">
        <v>9</v>
      </c>
      <c r="D3" s="12" t="s">
        <v>10</v>
      </c>
      <c r="E3" s="12" t="s">
        <v>11</v>
      </c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10"/>
      <c r="O3" s="12" t="s">
        <v>7</v>
      </c>
      <c r="P3" s="12" t="s">
        <v>8</v>
      </c>
      <c r="Q3" s="12" t="s">
        <v>9</v>
      </c>
      <c r="R3" s="12" t="s">
        <v>10</v>
      </c>
      <c r="S3" s="12" t="s">
        <v>11</v>
      </c>
      <c r="T3" s="12" t="s">
        <v>12</v>
      </c>
      <c r="U3" s="12" t="s">
        <v>13</v>
      </c>
      <c r="V3" s="12" t="s">
        <v>14</v>
      </c>
      <c r="W3" s="12" t="s">
        <v>15</v>
      </c>
      <c r="X3" s="12" t="s">
        <v>16</v>
      </c>
      <c r="Y3" s="12" t="s">
        <v>17</v>
      </c>
      <c r="Z3" s="12" t="s">
        <v>18</v>
      </c>
      <c r="AA3" s="12" t="s">
        <v>19</v>
      </c>
      <c r="AD3" s="13"/>
      <c r="AE3" s="14"/>
      <c r="AF3" s="14"/>
      <c r="AG3" s="14"/>
      <c r="AH3" s="14"/>
    </row>
    <row r="4" spans="1:40">
      <c r="A4" s="15">
        <v>0.5</v>
      </c>
      <c r="B4" s="16">
        <v>403</v>
      </c>
      <c r="C4" s="16">
        <v>563</v>
      </c>
      <c r="D4" s="16">
        <v>667</v>
      </c>
      <c r="E4" s="16">
        <v>713</v>
      </c>
      <c r="F4" s="16">
        <v>819</v>
      </c>
      <c r="G4" s="16">
        <v>870</v>
      </c>
      <c r="H4" s="16">
        <v>914</v>
      </c>
      <c r="I4" s="16">
        <v>987</v>
      </c>
      <c r="J4" s="16">
        <v>1152</v>
      </c>
      <c r="K4" s="16">
        <v>1207</v>
      </c>
      <c r="L4" s="16">
        <v>1455</v>
      </c>
      <c r="M4" s="16">
        <v>1572</v>
      </c>
      <c r="N4" s="10"/>
      <c r="O4" s="15">
        <v>0.5</v>
      </c>
      <c r="P4" s="17">
        <v>246.66</v>
      </c>
      <c r="Q4" s="17">
        <v>323</v>
      </c>
      <c r="R4" s="17">
        <v>381</v>
      </c>
      <c r="S4" s="17">
        <v>434</v>
      </c>
      <c r="T4" s="17">
        <v>472</v>
      </c>
      <c r="U4" s="17">
        <v>472</v>
      </c>
      <c r="V4" s="17">
        <v>495</v>
      </c>
      <c r="W4" s="17">
        <v>469</v>
      </c>
      <c r="X4" s="17">
        <v>565</v>
      </c>
      <c r="Y4" s="17">
        <v>613</v>
      </c>
      <c r="Z4" s="17">
        <v>667</v>
      </c>
      <c r="AA4" s="17">
        <v>720</v>
      </c>
      <c r="AD4" s="14"/>
      <c r="AE4" s="13"/>
      <c r="AF4" s="13"/>
      <c r="AG4" s="13"/>
      <c r="AH4" s="13"/>
    </row>
    <row r="5" spans="1:40">
      <c r="A5" s="15">
        <v>1</v>
      </c>
      <c r="B5" s="16">
        <v>454</v>
      </c>
      <c r="C5" s="16">
        <v>644</v>
      </c>
      <c r="D5" s="16">
        <v>768</v>
      </c>
      <c r="E5" s="16">
        <v>859</v>
      </c>
      <c r="F5" s="16">
        <v>933</v>
      </c>
      <c r="G5" s="16">
        <v>969</v>
      </c>
      <c r="H5" s="16">
        <v>1002</v>
      </c>
      <c r="I5" s="16">
        <v>1104</v>
      </c>
      <c r="J5" s="16">
        <v>1371</v>
      </c>
      <c r="K5" s="16">
        <v>1444</v>
      </c>
      <c r="L5" s="16">
        <v>1609</v>
      </c>
      <c r="M5" s="16">
        <v>1718</v>
      </c>
      <c r="N5" s="10"/>
      <c r="O5" s="15">
        <v>1</v>
      </c>
      <c r="P5" s="17">
        <v>276.02</v>
      </c>
      <c r="Q5" s="17">
        <v>364.11</v>
      </c>
      <c r="R5" s="17">
        <v>416</v>
      </c>
      <c r="S5" s="17">
        <v>469</v>
      </c>
      <c r="T5" s="17">
        <v>518</v>
      </c>
      <c r="U5" s="17">
        <v>518</v>
      </c>
      <c r="V5" s="17">
        <v>536</v>
      </c>
      <c r="W5" s="17">
        <v>517</v>
      </c>
      <c r="X5" s="17">
        <v>619</v>
      </c>
      <c r="Y5" s="17">
        <v>667</v>
      </c>
      <c r="Z5" s="17">
        <v>747</v>
      </c>
      <c r="AA5" s="17">
        <v>800</v>
      </c>
      <c r="AC5" s="18"/>
      <c r="AD5" s="13"/>
      <c r="AE5" s="13"/>
      <c r="AF5" s="13"/>
      <c r="AG5" s="19"/>
      <c r="AH5" s="13"/>
      <c r="AI5" s="18"/>
      <c r="AJ5" s="18"/>
      <c r="AK5" s="18"/>
      <c r="AL5" s="18"/>
      <c r="AM5" s="18"/>
      <c r="AN5" s="18"/>
    </row>
    <row r="6" spans="1:40">
      <c r="A6" s="15">
        <v>2</v>
      </c>
      <c r="B6" s="16">
        <v>519</v>
      </c>
      <c r="C6" s="16">
        <v>718</v>
      </c>
      <c r="D6" s="16">
        <v>860</v>
      </c>
      <c r="E6" s="16">
        <v>973</v>
      </c>
      <c r="F6" s="16">
        <v>1069</v>
      </c>
      <c r="G6" s="16">
        <v>1119</v>
      </c>
      <c r="H6" s="16">
        <v>1167</v>
      </c>
      <c r="I6" s="16">
        <v>1309</v>
      </c>
      <c r="J6" s="16">
        <v>1635</v>
      </c>
      <c r="K6" s="16">
        <v>1752</v>
      </c>
      <c r="L6" s="16">
        <v>1946</v>
      </c>
      <c r="M6" s="16">
        <v>2128</v>
      </c>
      <c r="N6" s="10"/>
      <c r="O6" s="15">
        <v>2</v>
      </c>
      <c r="P6" s="17">
        <v>313.02</v>
      </c>
      <c r="Q6" s="17">
        <v>405.22</v>
      </c>
      <c r="R6" s="17">
        <v>463</v>
      </c>
      <c r="S6" s="17">
        <v>528</v>
      </c>
      <c r="T6" s="17">
        <v>593</v>
      </c>
      <c r="U6" s="17">
        <v>593</v>
      </c>
      <c r="V6" s="17">
        <v>625</v>
      </c>
      <c r="W6" s="17">
        <v>611</v>
      </c>
      <c r="X6" s="17">
        <v>728</v>
      </c>
      <c r="Y6" s="17">
        <v>787</v>
      </c>
      <c r="Z6" s="17">
        <v>896</v>
      </c>
      <c r="AA6" s="17">
        <v>974</v>
      </c>
      <c r="AC6" s="18"/>
      <c r="AD6" s="13"/>
      <c r="AE6" s="13"/>
      <c r="AF6" s="13"/>
      <c r="AG6" s="19"/>
      <c r="AH6" s="13"/>
      <c r="AI6" s="18"/>
      <c r="AJ6" s="18"/>
      <c r="AK6" s="18"/>
      <c r="AL6" s="18"/>
      <c r="AM6" s="18"/>
      <c r="AN6" s="18"/>
    </row>
    <row r="7" spans="1:40">
      <c r="A7" s="15">
        <v>3</v>
      </c>
      <c r="B7" s="16">
        <v>584</v>
      </c>
      <c r="C7" s="16">
        <v>792</v>
      </c>
      <c r="D7" s="16">
        <v>952</v>
      </c>
      <c r="E7" s="16">
        <v>1087</v>
      </c>
      <c r="F7" s="16">
        <v>1205</v>
      </c>
      <c r="G7" s="16">
        <v>1269</v>
      </c>
      <c r="H7" s="16">
        <v>1332</v>
      </c>
      <c r="I7" s="16">
        <v>1514</v>
      </c>
      <c r="J7" s="16">
        <v>1899</v>
      </c>
      <c r="K7" s="16">
        <v>2060</v>
      </c>
      <c r="L7" s="16">
        <v>2283</v>
      </c>
      <c r="M7" s="16">
        <v>2538</v>
      </c>
      <c r="N7" s="10"/>
      <c r="O7" s="15">
        <v>3</v>
      </c>
      <c r="P7" s="17">
        <v>350.01</v>
      </c>
      <c r="Q7" s="163">
        <v>446.33</v>
      </c>
      <c r="R7" s="17">
        <v>510</v>
      </c>
      <c r="S7" s="17">
        <v>587</v>
      </c>
      <c r="T7" s="17">
        <v>668</v>
      </c>
      <c r="U7" s="17">
        <v>668</v>
      </c>
      <c r="V7" s="17">
        <v>715</v>
      </c>
      <c r="W7" s="17">
        <v>704</v>
      </c>
      <c r="X7" s="17">
        <v>838</v>
      </c>
      <c r="Y7" s="17">
        <v>907</v>
      </c>
      <c r="Z7" s="17">
        <v>1046</v>
      </c>
      <c r="AA7" s="17">
        <v>1147</v>
      </c>
      <c r="AC7" s="18"/>
      <c r="AD7" s="13"/>
      <c r="AE7" s="13"/>
      <c r="AF7" s="13"/>
      <c r="AG7" s="19"/>
      <c r="AH7" s="13"/>
      <c r="AI7" s="18"/>
      <c r="AJ7" s="18"/>
      <c r="AK7" s="18"/>
      <c r="AL7" s="18"/>
      <c r="AM7" s="18"/>
      <c r="AN7" s="18"/>
    </row>
    <row r="8" spans="1:40">
      <c r="A8" s="15">
        <v>4</v>
      </c>
      <c r="B8" s="16">
        <v>649</v>
      </c>
      <c r="C8" s="16">
        <v>866</v>
      </c>
      <c r="D8" s="16">
        <v>1044</v>
      </c>
      <c r="E8" s="16">
        <v>1201</v>
      </c>
      <c r="F8" s="16">
        <v>1341</v>
      </c>
      <c r="G8" s="16">
        <v>1419</v>
      </c>
      <c r="H8" s="16">
        <v>1497</v>
      </c>
      <c r="I8" s="16">
        <v>1719</v>
      </c>
      <c r="J8" s="16">
        <v>2163</v>
      </c>
      <c r="K8" s="16">
        <v>2368</v>
      </c>
      <c r="L8" s="16">
        <v>2620</v>
      </c>
      <c r="M8" s="16">
        <v>2948</v>
      </c>
      <c r="N8" s="10"/>
      <c r="O8" s="15">
        <v>4</v>
      </c>
      <c r="P8" s="17">
        <v>387</v>
      </c>
      <c r="Q8" s="17">
        <v>487.43</v>
      </c>
      <c r="R8" s="17">
        <v>557</v>
      </c>
      <c r="S8" s="17">
        <v>645</v>
      </c>
      <c r="T8" s="17">
        <v>743</v>
      </c>
      <c r="U8" s="17">
        <v>743</v>
      </c>
      <c r="V8" s="17">
        <v>804</v>
      </c>
      <c r="W8" s="17">
        <v>798</v>
      </c>
      <c r="X8" s="17">
        <v>947</v>
      </c>
      <c r="Y8" s="17">
        <v>1027</v>
      </c>
      <c r="Z8" s="17">
        <v>1195</v>
      </c>
      <c r="AA8" s="17">
        <v>1321</v>
      </c>
      <c r="AC8" s="18"/>
      <c r="AD8" s="13"/>
      <c r="AE8" s="13"/>
      <c r="AF8" s="13"/>
      <c r="AG8" s="19"/>
      <c r="AH8" s="13"/>
      <c r="AI8" s="18"/>
      <c r="AJ8" s="18"/>
      <c r="AK8" s="18"/>
      <c r="AL8" s="18"/>
      <c r="AM8" s="18"/>
      <c r="AN8" s="18"/>
    </row>
    <row r="9" spans="1:40">
      <c r="A9" s="15">
        <v>5</v>
      </c>
      <c r="B9" s="16">
        <v>714</v>
      </c>
      <c r="C9" s="16">
        <v>940</v>
      </c>
      <c r="D9" s="16">
        <v>1136</v>
      </c>
      <c r="E9" s="16">
        <v>1315</v>
      </c>
      <c r="F9" s="16">
        <v>1477</v>
      </c>
      <c r="G9" s="16">
        <v>1569</v>
      </c>
      <c r="H9" s="16">
        <v>1662</v>
      </c>
      <c r="I9" s="16">
        <v>1924</v>
      </c>
      <c r="J9" s="16">
        <v>2427</v>
      </c>
      <c r="K9" s="16">
        <v>2676</v>
      </c>
      <c r="L9" s="16">
        <v>2957</v>
      </c>
      <c r="M9" s="16">
        <v>3358</v>
      </c>
      <c r="N9" s="10"/>
      <c r="O9" s="15">
        <v>5</v>
      </c>
      <c r="P9" s="17">
        <v>424</v>
      </c>
      <c r="Q9" s="17">
        <v>528.54</v>
      </c>
      <c r="R9" s="17">
        <v>604</v>
      </c>
      <c r="S9" s="17">
        <v>704</v>
      </c>
      <c r="T9" s="17">
        <v>818</v>
      </c>
      <c r="U9" s="17">
        <v>818</v>
      </c>
      <c r="V9" s="17">
        <v>893</v>
      </c>
      <c r="W9" s="17">
        <v>891</v>
      </c>
      <c r="X9" s="17">
        <v>1057</v>
      </c>
      <c r="Y9" s="17">
        <v>1147</v>
      </c>
      <c r="Z9" s="17">
        <v>1345</v>
      </c>
      <c r="AA9" s="17">
        <v>1494</v>
      </c>
      <c r="AC9" s="18"/>
      <c r="AD9" s="13"/>
      <c r="AE9" s="13"/>
      <c r="AF9" s="13"/>
      <c r="AG9" s="19"/>
      <c r="AH9" s="13"/>
      <c r="AI9" s="18"/>
      <c r="AJ9" s="18"/>
      <c r="AK9" s="18"/>
      <c r="AL9" s="18"/>
      <c r="AM9" s="18"/>
      <c r="AN9" s="18"/>
    </row>
    <row r="10" spans="1:40">
      <c r="A10" s="15">
        <v>6</v>
      </c>
      <c r="B10" s="16">
        <v>779</v>
      </c>
      <c r="C10" s="16">
        <v>1014</v>
      </c>
      <c r="D10" s="16">
        <v>1228</v>
      </c>
      <c r="E10" s="16">
        <v>1429</v>
      </c>
      <c r="F10" s="16">
        <v>1613</v>
      </c>
      <c r="G10" s="16">
        <v>1719</v>
      </c>
      <c r="H10" s="16">
        <v>1827</v>
      </c>
      <c r="I10" s="16">
        <v>2129</v>
      </c>
      <c r="J10" s="16">
        <v>2691</v>
      </c>
      <c r="K10" s="16">
        <v>2984</v>
      </c>
      <c r="L10" s="16">
        <v>3294</v>
      </c>
      <c r="M10" s="16">
        <v>3768</v>
      </c>
      <c r="N10" s="10"/>
      <c r="O10" s="15">
        <v>6</v>
      </c>
      <c r="P10" s="17">
        <v>460.99</v>
      </c>
      <c r="Q10" s="17">
        <v>569.65</v>
      </c>
      <c r="R10" s="17">
        <v>651</v>
      </c>
      <c r="S10" s="17">
        <v>763</v>
      </c>
      <c r="T10" s="17">
        <v>893</v>
      </c>
      <c r="U10" s="17">
        <v>893</v>
      </c>
      <c r="V10" s="17">
        <v>983</v>
      </c>
      <c r="W10" s="17">
        <v>985</v>
      </c>
      <c r="X10" s="17">
        <v>1166</v>
      </c>
      <c r="Y10" s="17">
        <v>1268</v>
      </c>
      <c r="Z10" s="17">
        <v>1494</v>
      </c>
      <c r="AA10" s="17">
        <v>1668</v>
      </c>
      <c r="AC10" s="18"/>
      <c r="AD10" s="13"/>
      <c r="AE10" s="13"/>
      <c r="AF10" s="13"/>
      <c r="AG10" s="19"/>
      <c r="AH10" s="13"/>
      <c r="AI10" s="18"/>
      <c r="AJ10" s="18"/>
      <c r="AK10" s="18"/>
      <c r="AL10" s="18"/>
      <c r="AM10" s="18"/>
      <c r="AN10" s="18"/>
    </row>
    <row r="11" spans="1:40">
      <c r="A11" s="15">
        <v>7</v>
      </c>
      <c r="B11" s="16">
        <v>844</v>
      </c>
      <c r="C11" s="16">
        <v>1088</v>
      </c>
      <c r="D11" s="16">
        <v>1320</v>
      </c>
      <c r="E11" s="16">
        <v>1543</v>
      </c>
      <c r="F11" s="16">
        <v>1749</v>
      </c>
      <c r="G11" s="16">
        <v>1869</v>
      </c>
      <c r="H11" s="16">
        <v>1992</v>
      </c>
      <c r="I11" s="16">
        <v>2334</v>
      </c>
      <c r="J11" s="16">
        <v>2955</v>
      </c>
      <c r="K11" s="16">
        <v>3292</v>
      </c>
      <c r="L11" s="16">
        <v>3631</v>
      </c>
      <c r="M11" s="16">
        <v>4178</v>
      </c>
      <c r="N11" s="10"/>
      <c r="O11" s="15">
        <v>7</v>
      </c>
      <c r="P11" s="17">
        <v>497.98</v>
      </c>
      <c r="Q11" s="17">
        <v>610.75</v>
      </c>
      <c r="R11" s="17">
        <v>698</v>
      </c>
      <c r="S11" s="17">
        <v>822</v>
      </c>
      <c r="T11" s="17">
        <v>968</v>
      </c>
      <c r="U11" s="17">
        <v>968</v>
      </c>
      <c r="V11" s="17">
        <v>1072</v>
      </c>
      <c r="W11" s="17">
        <v>1078</v>
      </c>
      <c r="X11" s="17">
        <v>1275</v>
      </c>
      <c r="Y11" s="17">
        <v>1388</v>
      </c>
      <c r="Z11" s="17">
        <v>1644</v>
      </c>
      <c r="AA11" s="17">
        <v>1841</v>
      </c>
      <c r="AC11" s="18"/>
      <c r="AD11" s="13"/>
      <c r="AE11" s="13"/>
      <c r="AF11" s="13"/>
      <c r="AG11" s="19"/>
      <c r="AH11" s="13"/>
      <c r="AI11" s="18"/>
      <c r="AJ11" s="18"/>
      <c r="AK11" s="18"/>
      <c r="AL11" s="18"/>
      <c r="AM11" s="18"/>
      <c r="AN11" s="18"/>
    </row>
    <row r="12" spans="1:40">
      <c r="A12" s="15">
        <v>8</v>
      </c>
      <c r="B12" s="16">
        <v>909</v>
      </c>
      <c r="C12" s="16">
        <v>1162</v>
      </c>
      <c r="D12" s="16">
        <v>1412</v>
      </c>
      <c r="E12" s="16">
        <v>1657</v>
      </c>
      <c r="F12" s="16">
        <v>1885</v>
      </c>
      <c r="G12" s="16">
        <v>2019</v>
      </c>
      <c r="H12" s="16">
        <v>2157</v>
      </c>
      <c r="I12" s="16">
        <v>2539</v>
      </c>
      <c r="J12" s="16">
        <v>3219</v>
      </c>
      <c r="K12" s="16">
        <v>3600</v>
      </c>
      <c r="L12" s="16">
        <v>3968</v>
      </c>
      <c r="M12" s="16">
        <v>4588</v>
      </c>
      <c r="N12" s="10"/>
      <c r="O12" s="15">
        <v>8</v>
      </c>
      <c r="P12" s="17">
        <v>534.97</v>
      </c>
      <c r="Q12" s="17">
        <v>651.86</v>
      </c>
      <c r="R12" s="17">
        <v>745</v>
      </c>
      <c r="S12" s="17">
        <v>880</v>
      </c>
      <c r="T12" s="17">
        <v>1043</v>
      </c>
      <c r="U12" s="17">
        <v>1043</v>
      </c>
      <c r="V12" s="17">
        <v>1161</v>
      </c>
      <c r="W12" s="17">
        <v>1171</v>
      </c>
      <c r="X12" s="17">
        <v>1385</v>
      </c>
      <c r="Y12" s="17">
        <v>1508</v>
      </c>
      <c r="Z12" s="17">
        <v>1793</v>
      </c>
      <c r="AA12" s="17">
        <v>2015</v>
      </c>
      <c r="AC12" s="18"/>
      <c r="AD12" s="13"/>
      <c r="AE12" s="13"/>
      <c r="AF12" s="13"/>
      <c r="AG12" s="19"/>
      <c r="AH12" s="13"/>
      <c r="AI12" s="18"/>
      <c r="AJ12" s="18"/>
      <c r="AK12" s="18"/>
      <c r="AL12" s="18"/>
      <c r="AM12" s="18"/>
      <c r="AN12" s="18"/>
    </row>
    <row r="13" spans="1:40">
      <c r="A13" s="15">
        <v>9</v>
      </c>
      <c r="B13" s="16">
        <v>974</v>
      </c>
      <c r="C13" s="16">
        <v>1236</v>
      </c>
      <c r="D13" s="16">
        <v>1504</v>
      </c>
      <c r="E13" s="16">
        <v>1771</v>
      </c>
      <c r="F13" s="16">
        <v>2021</v>
      </c>
      <c r="G13" s="16">
        <v>2169</v>
      </c>
      <c r="H13" s="16">
        <v>2322</v>
      </c>
      <c r="I13" s="16">
        <v>2744</v>
      </c>
      <c r="J13" s="16">
        <v>3483</v>
      </c>
      <c r="K13" s="16">
        <v>3908</v>
      </c>
      <c r="L13" s="16">
        <v>4305</v>
      </c>
      <c r="M13" s="16">
        <v>4998</v>
      </c>
      <c r="N13" s="10"/>
      <c r="O13" s="15">
        <v>9</v>
      </c>
      <c r="P13" s="17">
        <v>571.97</v>
      </c>
      <c r="Q13" s="17">
        <v>692.97</v>
      </c>
      <c r="R13" s="17">
        <v>792</v>
      </c>
      <c r="S13" s="17">
        <v>939</v>
      </c>
      <c r="T13" s="17">
        <v>1118</v>
      </c>
      <c r="U13" s="17">
        <v>1118</v>
      </c>
      <c r="V13" s="17">
        <v>1251</v>
      </c>
      <c r="W13" s="17">
        <v>1265</v>
      </c>
      <c r="X13" s="17">
        <v>1494</v>
      </c>
      <c r="Y13" s="17">
        <v>1628</v>
      </c>
      <c r="Z13" s="17">
        <v>1943</v>
      </c>
      <c r="AA13" s="17">
        <v>2188</v>
      </c>
      <c r="AC13" s="18"/>
      <c r="AD13" s="13"/>
      <c r="AE13" s="13"/>
      <c r="AF13" s="13"/>
      <c r="AG13" s="19"/>
      <c r="AH13" s="13"/>
      <c r="AI13" s="18"/>
      <c r="AJ13" s="18"/>
      <c r="AK13" s="18"/>
      <c r="AL13" s="18"/>
      <c r="AM13" s="18"/>
      <c r="AN13" s="18"/>
    </row>
    <row r="14" spans="1:40">
      <c r="A14" s="15">
        <v>10</v>
      </c>
      <c r="B14" s="16">
        <v>1039</v>
      </c>
      <c r="C14" s="16">
        <v>1310</v>
      </c>
      <c r="D14" s="16">
        <v>1596</v>
      </c>
      <c r="E14" s="16">
        <v>1885</v>
      </c>
      <c r="F14" s="16">
        <v>2157</v>
      </c>
      <c r="G14" s="16">
        <v>2319</v>
      </c>
      <c r="H14" s="16">
        <v>2487</v>
      </c>
      <c r="I14" s="16">
        <v>2949</v>
      </c>
      <c r="J14" s="16">
        <v>3747</v>
      </c>
      <c r="K14" s="16">
        <v>4216</v>
      </c>
      <c r="L14" s="16">
        <v>4642</v>
      </c>
      <c r="M14" s="16">
        <v>5408</v>
      </c>
      <c r="N14" s="10"/>
      <c r="O14" s="15">
        <v>10</v>
      </c>
      <c r="P14" s="17">
        <v>608.09</v>
      </c>
      <c r="Q14" s="17">
        <v>734.07</v>
      </c>
      <c r="R14" s="17">
        <v>839</v>
      </c>
      <c r="S14" s="17">
        <v>998</v>
      </c>
      <c r="T14" s="17">
        <v>1193</v>
      </c>
      <c r="U14" s="17">
        <v>1193</v>
      </c>
      <c r="V14" s="17">
        <v>1340</v>
      </c>
      <c r="W14" s="17">
        <v>1358</v>
      </c>
      <c r="X14" s="17">
        <v>1604</v>
      </c>
      <c r="Y14" s="17">
        <v>1748</v>
      </c>
      <c r="Z14" s="17">
        <v>2092</v>
      </c>
      <c r="AA14" s="17">
        <v>2362</v>
      </c>
      <c r="AC14" s="18"/>
      <c r="AD14" s="13"/>
      <c r="AE14" s="13"/>
      <c r="AF14" s="13"/>
      <c r="AG14" s="19"/>
      <c r="AH14" s="13"/>
      <c r="AI14" s="18"/>
      <c r="AJ14" s="18"/>
      <c r="AK14" s="18"/>
      <c r="AL14" s="18"/>
      <c r="AM14" s="18"/>
      <c r="AN14" s="18"/>
    </row>
    <row r="15" spans="1:40">
      <c r="A15" s="15">
        <v>11</v>
      </c>
      <c r="B15" s="16">
        <v>1104</v>
      </c>
      <c r="C15" s="16">
        <v>1384</v>
      </c>
      <c r="D15" s="16">
        <v>1688</v>
      </c>
      <c r="E15" s="16">
        <v>1999</v>
      </c>
      <c r="F15" s="16">
        <v>2293</v>
      </c>
      <c r="G15" s="16">
        <v>2469</v>
      </c>
      <c r="H15" s="16">
        <v>2652</v>
      </c>
      <c r="I15" s="16">
        <v>3154</v>
      </c>
      <c r="J15" s="16">
        <v>4011</v>
      </c>
      <c r="K15" s="16">
        <v>4524</v>
      </c>
      <c r="L15" s="16">
        <v>4979</v>
      </c>
      <c r="M15" s="16">
        <v>5818</v>
      </c>
      <c r="N15" s="10"/>
      <c r="O15" s="15">
        <v>11</v>
      </c>
      <c r="P15" s="17">
        <v>645.95000000000005</v>
      </c>
      <c r="Q15" s="17">
        <v>775</v>
      </c>
      <c r="R15" s="17">
        <v>886</v>
      </c>
      <c r="S15" s="17">
        <v>1057</v>
      </c>
      <c r="T15" s="17">
        <v>1268</v>
      </c>
      <c r="U15" s="17">
        <v>1268</v>
      </c>
      <c r="V15" s="17">
        <v>1430</v>
      </c>
      <c r="W15" s="17">
        <v>1452</v>
      </c>
      <c r="X15" s="17">
        <v>1713</v>
      </c>
      <c r="Y15" s="17">
        <v>1868</v>
      </c>
      <c r="Z15" s="17">
        <v>2242</v>
      </c>
      <c r="AA15" s="17">
        <v>2535</v>
      </c>
      <c r="AC15" s="18"/>
      <c r="AD15" s="13"/>
      <c r="AE15" s="13"/>
      <c r="AF15" s="13"/>
      <c r="AG15" s="19"/>
      <c r="AH15" s="13"/>
      <c r="AI15" s="18"/>
      <c r="AJ15" s="18"/>
      <c r="AK15" s="18"/>
      <c r="AL15" s="18"/>
      <c r="AM15" s="18"/>
      <c r="AN15" s="18"/>
    </row>
    <row r="16" spans="1:40">
      <c r="A16" s="15">
        <v>12</v>
      </c>
      <c r="B16" s="16">
        <v>1169</v>
      </c>
      <c r="C16" s="16">
        <v>1458</v>
      </c>
      <c r="D16" s="16">
        <v>1780</v>
      </c>
      <c r="E16" s="16">
        <v>2113</v>
      </c>
      <c r="F16" s="16">
        <v>2429</v>
      </c>
      <c r="G16" s="16">
        <v>2619</v>
      </c>
      <c r="H16" s="16">
        <v>2817</v>
      </c>
      <c r="I16" s="16">
        <v>3359</v>
      </c>
      <c r="J16" s="16">
        <v>4275</v>
      </c>
      <c r="K16" s="16">
        <v>4832</v>
      </c>
      <c r="L16" s="16">
        <v>5316</v>
      </c>
      <c r="M16" s="16">
        <v>6228</v>
      </c>
      <c r="N16" s="10"/>
      <c r="O16" s="15">
        <v>12</v>
      </c>
      <c r="P16" s="17">
        <v>682.95</v>
      </c>
      <c r="Q16" s="17">
        <v>816</v>
      </c>
      <c r="R16" s="17">
        <v>933</v>
      </c>
      <c r="S16" s="17">
        <v>1115</v>
      </c>
      <c r="T16" s="17">
        <v>1343</v>
      </c>
      <c r="U16" s="17">
        <v>1343</v>
      </c>
      <c r="V16" s="17">
        <v>1519</v>
      </c>
      <c r="W16" s="17">
        <v>1545</v>
      </c>
      <c r="X16" s="17">
        <v>1823</v>
      </c>
      <c r="Y16" s="17">
        <v>1988</v>
      </c>
      <c r="Z16" s="17">
        <v>2391</v>
      </c>
      <c r="AA16" s="17">
        <v>2709</v>
      </c>
      <c r="AC16" s="18"/>
      <c r="AD16" s="13"/>
      <c r="AE16" s="13"/>
      <c r="AF16" s="13"/>
      <c r="AG16" s="19"/>
      <c r="AH16" s="13"/>
      <c r="AI16" s="18"/>
      <c r="AJ16" s="18"/>
      <c r="AK16" s="18"/>
      <c r="AL16" s="18"/>
      <c r="AM16" s="18"/>
      <c r="AN16" s="18"/>
    </row>
    <row r="17" spans="1:40">
      <c r="A17" s="15">
        <v>13</v>
      </c>
      <c r="B17" s="16">
        <v>1234</v>
      </c>
      <c r="C17" s="16">
        <v>1532</v>
      </c>
      <c r="D17" s="16">
        <v>1872</v>
      </c>
      <c r="E17" s="16">
        <v>2227</v>
      </c>
      <c r="F17" s="16">
        <v>2565</v>
      </c>
      <c r="G17" s="16">
        <v>2769</v>
      </c>
      <c r="H17" s="16">
        <v>2982</v>
      </c>
      <c r="I17" s="16">
        <v>3564</v>
      </c>
      <c r="J17" s="16">
        <v>4539</v>
      </c>
      <c r="K17" s="16">
        <v>5140</v>
      </c>
      <c r="L17" s="16">
        <v>5653</v>
      </c>
      <c r="M17" s="16">
        <v>6638</v>
      </c>
      <c r="N17" s="10"/>
      <c r="O17" s="15">
        <v>13</v>
      </c>
      <c r="P17" s="17">
        <v>719.94</v>
      </c>
      <c r="Q17" s="17">
        <v>857</v>
      </c>
      <c r="R17" s="17">
        <v>980</v>
      </c>
      <c r="S17" s="17">
        <v>1174</v>
      </c>
      <c r="T17" s="17">
        <v>1418</v>
      </c>
      <c r="U17" s="17">
        <v>1418</v>
      </c>
      <c r="V17" s="17">
        <v>1608</v>
      </c>
      <c r="W17" s="17">
        <v>1639</v>
      </c>
      <c r="X17" s="17">
        <v>1932</v>
      </c>
      <c r="Y17" s="17">
        <v>2108</v>
      </c>
      <c r="Z17" s="17">
        <v>2541</v>
      </c>
      <c r="AA17" s="17">
        <v>2882</v>
      </c>
      <c r="AC17" s="18"/>
      <c r="AD17" s="13"/>
      <c r="AE17" s="13"/>
      <c r="AF17" s="13"/>
      <c r="AG17" s="19"/>
      <c r="AH17" s="13"/>
      <c r="AI17" s="18"/>
      <c r="AJ17" s="18"/>
      <c r="AK17" s="18"/>
      <c r="AL17" s="18"/>
      <c r="AM17" s="18"/>
      <c r="AN17" s="18"/>
    </row>
    <row r="18" spans="1:40">
      <c r="A18" s="15">
        <v>14</v>
      </c>
      <c r="B18" s="16">
        <v>1299</v>
      </c>
      <c r="C18" s="16">
        <v>1606</v>
      </c>
      <c r="D18" s="16">
        <v>1964</v>
      </c>
      <c r="E18" s="16">
        <v>2341</v>
      </c>
      <c r="F18" s="16">
        <v>2701</v>
      </c>
      <c r="G18" s="16">
        <v>2919</v>
      </c>
      <c r="H18" s="16">
        <v>3147</v>
      </c>
      <c r="I18" s="16">
        <v>3769</v>
      </c>
      <c r="J18" s="16">
        <v>4803</v>
      </c>
      <c r="K18" s="16">
        <v>5448</v>
      </c>
      <c r="L18" s="16">
        <v>5990</v>
      </c>
      <c r="M18" s="16">
        <v>7048</v>
      </c>
      <c r="N18" s="10"/>
      <c r="O18" s="15">
        <v>14</v>
      </c>
      <c r="P18" s="17">
        <v>756.93</v>
      </c>
      <c r="Q18" s="17">
        <v>898</v>
      </c>
      <c r="R18" s="17">
        <v>1027</v>
      </c>
      <c r="S18" s="17">
        <v>1233</v>
      </c>
      <c r="T18" s="17">
        <v>1493</v>
      </c>
      <c r="U18" s="17">
        <v>1493</v>
      </c>
      <c r="V18" s="17">
        <v>1698</v>
      </c>
      <c r="W18" s="17">
        <v>1732</v>
      </c>
      <c r="X18" s="17">
        <v>2042</v>
      </c>
      <c r="Y18" s="17">
        <v>2229</v>
      </c>
      <c r="Z18" s="17">
        <v>2690</v>
      </c>
      <c r="AA18" s="17">
        <v>3056</v>
      </c>
      <c r="AC18" s="18"/>
      <c r="AD18" s="13"/>
      <c r="AE18" s="13"/>
      <c r="AF18" s="13"/>
      <c r="AG18" s="19"/>
      <c r="AH18" s="13"/>
      <c r="AI18" s="18"/>
      <c r="AJ18" s="18"/>
      <c r="AK18" s="18"/>
      <c r="AL18" s="18"/>
      <c r="AM18" s="18"/>
      <c r="AN18" s="18"/>
    </row>
    <row r="19" spans="1:40">
      <c r="A19" s="15">
        <v>15</v>
      </c>
      <c r="B19" s="16">
        <v>1364</v>
      </c>
      <c r="C19" s="16">
        <v>1680</v>
      </c>
      <c r="D19" s="16">
        <v>2056</v>
      </c>
      <c r="E19" s="16">
        <v>2455</v>
      </c>
      <c r="F19" s="16">
        <v>2837</v>
      </c>
      <c r="G19" s="16">
        <v>3069</v>
      </c>
      <c r="H19" s="16">
        <v>3312</v>
      </c>
      <c r="I19" s="16">
        <v>3974</v>
      </c>
      <c r="J19" s="16">
        <v>5067</v>
      </c>
      <c r="K19" s="16">
        <v>5756</v>
      </c>
      <c r="L19" s="16">
        <v>6327</v>
      </c>
      <c r="M19" s="16">
        <v>7458</v>
      </c>
      <c r="N19" s="10"/>
      <c r="O19" s="15">
        <v>15</v>
      </c>
      <c r="P19" s="17">
        <v>793.93</v>
      </c>
      <c r="Q19" s="17">
        <v>939</v>
      </c>
      <c r="R19" s="17">
        <v>1074</v>
      </c>
      <c r="S19" s="17">
        <v>1291</v>
      </c>
      <c r="T19" s="17">
        <v>1568</v>
      </c>
      <c r="U19" s="17">
        <v>1568</v>
      </c>
      <c r="V19" s="17">
        <v>1787</v>
      </c>
      <c r="W19" s="17">
        <v>1825</v>
      </c>
      <c r="X19" s="17">
        <v>2151</v>
      </c>
      <c r="Y19" s="17">
        <v>2349</v>
      </c>
      <c r="Z19" s="17">
        <v>2840</v>
      </c>
      <c r="AA19" s="17">
        <v>3229</v>
      </c>
      <c r="AC19" s="18"/>
      <c r="AD19" s="13"/>
      <c r="AE19" s="13"/>
      <c r="AF19" s="13"/>
      <c r="AG19" s="19"/>
      <c r="AH19" s="13"/>
      <c r="AI19" s="18"/>
      <c r="AJ19" s="18"/>
      <c r="AK19" s="18"/>
      <c r="AL19" s="18"/>
      <c r="AM19" s="18"/>
      <c r="AN19" s="18"/>
    </row>
    <row r="20" spans="1:40">
      <c r="A20" s="15">
        <v>16</v>
      </c>
      <c r="B20" s="16">
        <v>1429</v>
      </c>
      <c r="C20" s="16">
        <v>1754</v>
      </c>
      <c r="D20" s="16">
        <v>2148</v>
      </c>
      <c r="E20" s="16">
        <v>2569</v>
      </c>
      <c r="F20" s="16">
        <v>2973</v>
      </c>
      <c r="G20" s="16">
        <v>3219</v>
      </c>
      <c r="H20" s="16">
        <v>3477</v>
      </c>
      <c r="I20" s="16">
        <v>4179</v>
      </c>
      <c r="J20" s="16">
        <v>5331</v>
      </c>
      <c r="K20" s="16">
        <v>6064</v>
      </c>
      <c r="L20" s="16">
        <v>6664</v>
      </c>
      <c r="M20" s="16">
        <v>7868</v>
      </c>
      <c r="N20" s="10"/>
      <c r="O20" s="15">
        <v>16</v>
      </c>
      <c r="P20" s="17">
        <v>830.92</v>
      </c>
      <c r="Q20" s="17">
        <v>980</v>
      </c>
      <c r="R20" s="17">
        <v>1121</v>
      </c>
      <c r="S20" s="17">
        <v>1350</v>
      </c>
      <c r="T20" s="17">
        <v>1643</v>
      </c>
      <c r="U20" s="17">
        <v>1643</v>
      </c>
      <c r="V20" s="17">
        <v>1876</v>
      </c>
      <c r="W20" s="17">
        <v>1919</v>
      </c>
      <c r="X20" s="17">
        <v>2260</v>
      </c>
      <c r="Y20" s="17">
        <v>2469</v>
      </c>
      <c r="Z20" s="17">
        <v>2989</v>
      </c>
      <c r="AA20" s="17">
        <v>3403</v>
      </c>
      <c r="AC20" s="18"/>
      <c r="AD20" s="13"/>
      <c r="AE20" s="13"/>
      <c r="AF20" s="13"/>
      <c r="AG20" s="19"/>
      <c r="AH20" s="13"/>
      <c r="AI20" s="18"/>
      <c r="AJ20" s="18"/>
      <c r="AK20" s="18"/>
      <c r="AL20" s="18"/>
      <c r="AM20" s="18"/>
      <c r="AN20" s="18"/>
    </row>
    <row r="21" spans="1:40">
      <c r="A21" s="15">
        <v>17</v>
      </c>
      <c r="B21" s="16">
        <v>1494</v>
      </c>
      <c r="C21" s="16">
        <v>1828</v>
      </c>
      <c r="D21" s="16">
        <v>2240</v>
      </c>
      <c r="E21" s="16">
        <v>2683</v>
      </c>
      <c r="F21" s="16">
        <v>3109</v>
      </c>
      <c r="G21" s="16">
        <v>3369</v>
      </c>
      <c r="H21" s="16">
        <v>3642</v>
      </c>
      <c r="I21" s="16">
        <v>4384</v>
      </c>
      <c r="J21" s="16">
        <v>5595</v>
      </c>
      <c r="K21" s="16">
        <v>6372</v>
      </c>
      <c r="L21" s="16">
        <v>7001</v>
      </c>
      <c r="M21" s="16">
        <v>8278</v>
      </c>
      <c r="N21" s="10"/>
      <c r="O21" s="15">
        <v>17</v>
      </c>
      <c r="P21" s="17">
        <v>867.91</v>
      </c>
      <c r="Q21" s="17">
        <v>1021</v>
      </c>
      <c r="R21" s="17">
        <v>1168</v>
      </c>
      <c r="S21" s="17">
        <v>1409</v>
      </c>
      <c r="T21" s="17">
        <v>1718</v>
      </c>
      <c r="U21" s="17">
        <v>1718</v>
      </c>
      <c r="V21" s="17">
        <v>1966</v>
      </c>
      <c r="W21" s="17">
        <v>2012</v>
      </c>
      <c r="X21" s="17">
        <v>2370</v>
      </c>
      <c r="Y21" s="17">
        <v>2589</v>
      </c>
      <c r="Z21" s="17">
        <v>3139</v>
      </c>
      <c r="AA21" s="17">
        <v>3577</v>
      </c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1:40">
      <c r="A22" s="15">
        <v>18</v>
      </c>
      <c r="B22" s="16">
        <v>1559</v>
      </c>
      <c r="C22" s="16">
        <v>1902</v>
      </c>
      <c r="D22" s="16">
        <v>2332</v>
      </c>
      <c r="E22" s="16">
        <v>2797</v>
      </c>
      <c r="F22" s="16">
        <v>3245</v>
      </c>
      <c r="G22" s="16">
        <v>3519</v>
      </c>
      <c r="H22" s="16">
        <v>3807</v>
      </c>
      <c r="I22" s="16">
        <v>4589</v>
      </c>
      <c r="J22" s="16">
        <v>5859</v>
      </c>
      <c r="K22" s="16">
        <v>6680</v>
      </c>
      <c r="L22" s="16">
        <v>7338</v>
      </c>
      <c r="M22" s="16">
        <v>8688</v>
      </c>
      <c r="N22" s="10"/>
      <c r="O22" s="15">
        <v>18</v>
      </c>
      <c r="P22" s="17">
        <v>904.9</v>
      </c>
      <c r="Q22" s="17">
        <v>1062</v>
      </c>
      <c r="R22" s="17">
        <v>1215</v>
      </c>
      <c r="S22" s="17">
        <v>1468</v>
      </c>
      <c r="T22" s="17">
        <v>1793</v>
      </c>
      <c r="U22" s="17">
        <v>1793</v>
      </c>
      <c r="V22" s="17">
        <v>2955</v>
      </c>
      <c r="W22" s="17">
        <v>2106</v>
      </c>
      <c r="X22" s="17">
        <v>2479</v>
      </c>
      <c r="Y22" s="17">
        <v>2709</v>
      </c>
      <c r="Z22" s="17">
        <v>3288</v>
      </c>
      <c r="AA22" s="17">
        <v>3750</v>
      </c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spans="1:40">
      <c r="A23" s="15">
        <v>19</v>
      </c>
      <c r="B23" s="16">
        <v>1624</v>
      </c>
      <c r="C23" s="16">
        <v>1976</v>
      </c>
      <c r="D23" s="16">
        <v>2424</v>
      </c>
      <c r="E23" s="16">
        <v>2911</v>
      </c>
      <c r="F23" s="16">
        <v>3381</v>
      </c>
      <c r="G23" s="16">
        <v>3669</v>
      </c>
      <c r="H23" s="16">
        <v>3972</v>
      </c>
      <c r="I23" s="16">
        <v>4794</v>
      </c>
      <c r="J23" s="16">
        <v>6123</v>
      </c>
      <c r="K23" s="16">
        <v>6988</v>
      </c>
      <c r="L23" s="16">
        <v>7675</v>
      </c>
      <c r="M23" s="16">
        <v>9098</v>
      </c>
      <c r="N23" s="10"/>
      <c r="O23" s="15">
        <v>19</v>
      </c>
      <c r="P23" s="17">
        <v>941.9</v>
      </c>
      <c r="Q23" s="17">
        <v>1104</v>
      </c>
      <c r="R23" s="17">
        <v>1262</v>
      </c>
      <c r="S23" s="17">
        <v>1526</v>
      </c>
      <c r="T23" s="17">
        <v>1868</v>
      </c>
      <c r="U23" s="17">
        <v>1868</v>
      </c>
      <c r="V23" s="17">
        <v>2145</v>
      </c>
      <c r="W23" s="17">
        <v>2199</v>
      </c>
      <c r="X23" s="17">
        <v>2589</v>
      </c>
      <c r="Y23" s="17">
        <v>2829</v>
      </c>
      <c r="Z23" s="17">
        <v>3438</v>
      </c>
      <c r="AA23" s="17">
        <v>3924</v>
      </c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1:40">
      <c r="A24" s="15">
        <v>20</v>
      </c>
      <c r="B24" s="16">
        <v>1689</v>
      </c>
      <c r="C24" s="16">
        <v>2050</v>
      </c>
      <c r="D24" s="16">
        <v>2516</v>
      </c>
      <c r="E24" s="16">
        <v>3025</v>
      </c>
      <c r="F24" s="16">
        <v>3517</v>
      </c>
      <c r="G24" s="16">
        <v>3819</v>
      </c>
      <c r="H24" s="16">
        <v>4137</v>
      </c>
      <c r="I24" s="16">
        <v>4999</v>
      </c>
      <c r="J24" s="16">
        <v>6387</v>
      </c>
      <c r="K24" s="16">
        <v>7296</v>
      </c>
      <c r="L24" s="16">
        <v>8012</v>
      </c>
      <c r="M24" s="16">
        <v>9508</v>
      </c>
      <c r="N24" s="10"/>
      <c r="O24" s="15">
        <v>20</v>
      </c>
      <c r="P24" s="17">
        <v>978.89</v>
      </c>
      <c r="Q24" s="17">
        <v>1145</v>
      </c>
      <c r="R24" s="17">
        <v>1309</v>
      </c>
      <c r="S24" s="17">
        <v>1585</v>
      </c>
      <c r="T24" s="17">
        <v>1943</v>
      </c>
      <c r="U24" s="17">
        <v>1943</v>
      </c>
      <c r="V24" s="17">
        <v>2234</v>
      </c>
      <c r="W24" s="17">
        <v>2293</v>
      </c>
      <c r="X24" s="17">
        <v>2698</v>
      </c>
      <c r="Y24" s="17">
        <v>2949</v>
      </c>
      <c r="Z24" s="17">
        <v>3587</v>
      </c>
      <c r="AA24" s="17">
        <v>4097</v>
      </c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spans="1:40">
      <c r="A25" s="15">
        <v>21</v>
      </c>
      <c r="B25" s="16">
        <v>1754</v>
      </c>
      <c r="C25" s="16">
        <v>2124</v>
      </c>
      <c r="D25" s="16">
        <v>2608</v>
      </c>
      <c r="E25" s="16">
        <v>3139</v>
      </c>
      <c r="F25" s="16">
        <v>3653</v>
      </c>
      <c r="G25" s="16">
        <v>3969</v>
      </c>
      <c r="H25" s="16">
        <v>4302</v>
      </c>
      <c r="I25" s="16">
        <v>5204</v>
      </c>
      <c r="J25" s="16">
        <v>6651</v>
      </c>
      <c r="K25" s="16">
        <v>7604</v>
      </c>
      <c r="L25" s="16">
        <v>8349</v>
      </c>
      <c r="M25" s="16">
        <v>9918</v>
      </c>
      <c r="N25" s="10"/>
      <c r="O25" s="15">
        <v>21</v>
      </c>
      <c r="P25" s="17">
        <v>1015.88</v>
      </c>
      <c r="Q25" s="17">
        <v>1186</v>
      </c>
      <c r="R25" s="17">
        <v>1356</v>
      </c>
      <c r="S25" s="17">
        <v>1644</v>
      </c>
      <c r="T25" s="17">
        <v>2018</v>
      </c>
      <c r="U25" s="17">
        <v>2018</v>
      </c>
      <c r="V25" s="17">
        <v>2323</v>
      </c>
      <c r="W25" s="17">
        <v>2386</v>
      </c>
      <c r="X25" s="17">
        <v>2808</v>
      </c>
      <c r="Y25" s="17">
        <v>3069</v>
      </c>
      <c r="Z25" s="17">
        <v>3737</v>
      </c>
      <c r="AA25" s="17">
        <v>4271</v>
      </c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1:40">
      <c r="A26" s="15">
        <v>22</v>
      </c>
      <c r="B26" s="16">
        <v>1819</v>
      </c>
      <c r="C26" s="16">
        <v>2198</v>
      </c>
      <c r="D26" s="16">
        <v>2700</v>
      </c>
      <c r="E26" s="16">
        <v>3253</v>
      </c>
      <c r="F26" s="16">
        <v>3789</v>
      </c>
      <c r="G26" s="16">
        <v>4119</v>
      </c>
      <c r="H26" s="16">
        <v>4467</v>
      </c>
      <c r="I26" s="16">
        <v>5409</v>
      </c>
      <c r="J26" s="16">
        <v>6915</v>
      </c>
      <c r="K26" s="16">
        <v>7912</v>
      </c>
      <c r="L26" s="16">
        <v>8686</v>
      </c>
      <c r="M26" s="16">
        <v>10328</v>
      </c>
      <c r="N26" s="10"/>
      <c r="O26" s="15">
        <v>22</v>
      </c>
      <c r="P26" s="17">
        <v>1052.8800000000001</v>
      </c>
      <c r="Q26" s="17">
        <v>1227</v>
      </c>
      <c r="R26" s="17">
        <v>1403</v>
      </c>
      <c r="S26" s="17">
        <v>1702</v>
      </c>
      <c r="T26" s="17">
        <v>2093</v>
      </c>
      <c r="U26" s="17">
        <v>2093</v>
      </c>
      <c r="V26" s="17">
        <v>2413</v>
      </c>
      <c r="W26" s="17">
        <v>2479</v>
      </c>
      <c r="X26" s="17">
        <v>2917</v>
      </c>
      <c r="Y26" s="17">
        <v>3169</v>
      </c>
      <c r="Z26" s="17">
        <v>3886</v>
      </c>
      <c r="AA26" s="17">
        <v>444</v>
      </c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</row>
    <row r="27" spans="1:40">
      <c r="A27" s="15">
        <v>23</v>
      </c>
      <c r="B27" s="16">
        <v>1884</v>
      </c>
      <c r="C27" s="16">
        <v>2272</v>
      </c>
      <c r="D27" s="16">
        <v>2792</v>
      </c>
      <c r="E27" s="16">
        <v>3367</v>
      </c>
      <c r="F27" s="16">
        <v>3925</v>
      </c>
      <c r="G27" s="16">
        <v>4269</v>
      </c>
      <c r="H27" s="16">
        <v>4632</v>
      </c>
      <c r="I27" s="16">
        <v>5614</v>
      </c>
      <c r="J27" s="16">
        <v>7179</v>
      </c>
      <c r="K27" s="16">
        <v>8220</v>
      </c>
      <c r="L27" s="16">
        <v>9023</v>
      </c>
      <c r="M27" s="16">
        <v>10738</v>
      </c>
      <c r="N27" s="10"/>
      <c r="O27" s="15">
        <v>23</v>
      </c>
      <c r="P27" s="17">
        <v>1089.8699999999999</v>
      </c>
      <c r="Q27" s="17">
        <v>1268</v>
      </c>
      <c r="R27" s="17">
        <v>1450</v>
      </c>
      <c r="S27" s="17">
        <v>1761</v>
      </c>
      <c r="T27" s="17">
        <v>2168</v>
      </c>
      <c r="U27" s="17">
        <v>2168</v>
      </c>
      <c r="V27" s="17">
        <v>2502</v>
      </c>
      <c r="W27" s="17">
        <v>2573</v>
      </c>
      <c r="X27" s="17">
        <v>3027</v>
      </c>
      <c r="Y27" s="17">
        <v>3310</v>
      </c>
      <c r="Z27" s="17">
        <v>4036</v>
      </c>
      <c r="AA27" s="17">
        <v>4818</v>
      </c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1:40">
      <c r="A28" s="15">
        <v>24</v>
      </c>
      <c r="B28" s="16">
        <v>1949</v>
      </c>
      <c r="C28" s="16">
        <v>2346</v>
      </c>
      <c r="D28" s="16">
        <v>2884</v>
      </c>
      <c r="E28" s="16">
        <v>3481</v>
      </c>
      <c r="F28" s="16">
        <v>4061</v>
      </c>
      <c r="G28" s="16">
        <v>4419</v>
      </c>
      <c r="H28" s="16">
        <v>4797</v>
      </c>
      <c r="I28" s="16">
        <v>5819</v>
      </c>
      <c r="J28" s="16">
        <v>7443</v>
      </c>
      <c r="K28" s="16">
        <v>8528</v>
      </c>
      <c r="L28" s="16">
        <v>9360</v>
      </c>
      <c r="M28" s="16">
        <v>11148</v>
      </c>
      <c r="N28" s="10"/>
      <c r="O28" s="15">
        <v>24</v>
      </c>
      <c r="P28" s="17">
        <v>1126.8599999999999</v>
      </c>
      <c r="Q28" s="17">
        <v>1309</v>
      </c>
      <c r="R28" s="17">
        <v>11497</v>
      </c>
      <c r="S28" s="17">
        <v>1820</v>
      </c>
      <c r="T28" s="17">
        <v>2243</v>
      </c>
      <c r="U28" s="17">
        <v>2243</v>
      </c>
      <c r="V28" s="17">
        <v>2592</v>
      </c>
      <c r="W28" s="17">
        <v>2666</v>
      </c>
      <c r="X28" s="17">
        <v>3136</v>
      </c>
      <c r="Y28" s="17">
        <v>3430</v>
      </c>
      <c r="Z28" s="17">
        <v>4185</v>
      </c>
      <c r="AA28" s="17">
        <v>4791</v>
      </c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</row>
    <row r="29" spans="1:40">
      <c r="A29" s="15">
        <v>25</v>
      </c>
      <c r="B29" s="16">
        <v>2014</v>
      </c>
      <c r="C29" s="16">
        <v>2420</v>
      </c>
      <c r="D29" s="16">
        <v>2976</v>
      </c>
      <c r="E29" s="16">
        <v>3595</v>
      </c>
      <c r="F29" s="16">
        <v>4197</v>
      </c>
      <c r="G29" s="16">
        <v>4569</v>
      </c>
      <c r="H29" s="16">
        <v>4962</v>
      </c>
      <c r="I29" s="16">
        <v>6024</v>
      </c>
      <c r="J29" s="16">
        <v>7707</v>
      </c>
      <c r="K29" s="16">
        <v>8836</v>
      </c>
      <c r="L29" s="16">
        <v>9697</v>
      </c>
      <c r="M29" s="16">
        <v>11558</v>
      </c>
      <c r="N29" s="10"/>
      <c r="O29" s="15">
        <v>25</v>
      </c>
      <c r="P29" s="17">
        <v>1163.8599999999999</v>
      </c>
      <c r="Q29" s="17">
        <v>1350</v>
      </c>
      <c r="R29" s="17">
        <v>1455</v>
      </c>
      <c r="S29" s="17">
        <v>1879</v>
      </c>
      <c r="T29" s="17">
        <v>2318</v>
      </c>
      <c r="U29" s="17">
        <v>2318</v>
      </c>
      <c r="V29" s="17">
        <v>2681</v>
      </c>
      <c r="W29" s="17">
        <v>2760</v>
      </c>
      <c r="X29" s="17">
        <v>3245</v>
      </c>
      <c r="Y29" s="17">
        <v>3550</v>
      </c>
      <c r="Z29" s="17">
        <v>4335</v>
      </c>
      <c r="AA29" s="17">
        <v>4965</v>
      </c>
      <c r="AC29" s="18"/>
    </row>
    <row r="30" spans="1:40" ht="31" customHeight="1">
      <c r="A30" s="20" t="s">
        <v>20</v>
      </c>
      <c r="B30" s="16">
        <v>65</v>
      </c>
      <c r="C30" s="16">
        <v>74</v>
      </c>
      <c r="D30" s="16">
        <v>92</v>
      </c>
      <c r="E30" s="16">
        <v>114</v>
      </c>
      <c r="F30" s="16">
        <v>136</v>
      </c>
      <c r="G30" s="16">
        <v>150</v>
      </c>
      <c r="H30" s="16">
        <v>165</v>
      </c>
      <c r="I30" s="16">
        <v>205</v>
      </c>
      <c r="J30" s="16">
        <v>264</v>
      </c>
      <c r="K30" s="16">
        <v>308</v>
      </c>
      <c r="L30" s="16">
        <v>337</v>
      </c>
      <c r="M30" s="16">
        <v>410</v>
      </c>
      <c r="N30" s="10"/>
      <c r="O30" s="20" t="s">
        <v>20</v>
      </c>
      <c r="P30" s="17">
        <v>36.99</v>
      </c>
      <c r="Q30" s="17">
        <v>41.11</v>
      </c>
      <c r="R30" s="17">
        <v>46.98</v>
      </c>
      <c r="S30" s="17">
        <v>58.72</v>
      </c>
      <c r="T30" s="17">
        <v>74.959999999999994</v>
      </c>
      <c r="U30" s="17">
        <v>74.959999999999994</v>
      </c>
      <c r="V30" s="17">
        <v>89.38</v>
      </c>
      <c r="W30" s="17">
        <v>93.43</v>
      </c>
      <c r="X30" s="17">
        <v>109.44</v>
      </c>
      <c r="Y30" s="17">
        <v>120.13</v>
      </c>
      <c r="Z30" s="17">
        <v>149.49</v>
      </c>
      <c r="AA30" s="17">
        <v>173</v>
      </c>
    </row>
    <row r="31" spans="1:40">
      <c r="A31" s="21" t="s">
        <v>21</v>
      </c>
      <c r="B31" s="15">
        <v>65</v>
      </c>
      <c r="C31" s="15">
        <v>74</v>
      </c>
      <c r="D31" s="15">
        <v>92</v>
      </c>
      <c r="E31" s="15">
        <v>114</v>
      </c>
      <c r="F31" s="15">
        <v>136</v>
      </c>
      <c r="G31" s="15">
        <v>150</v>
      </c>
      <c r="H31" s="15">
        <v>165</v>
      </c>
      <c r="I31" s="15">
        <v>205</v>
      </c>
      <c r="J31" s="15">
        <v>264</v>
      </c>
      <c r="K31" s="15">
        <v>308</v>
      </c>
      <c r="L31" s="15">
        <v>337</v>
      </c>
      <c r="M31" s="15">
        <v>410</v>
      </c>
      <c r="N31" s="10"/>
      <c r="O31" s="21" t="s">
        <v>21</v>
      </c>
      <c r="P31" s="17">
        <v>31.13</v>
      </c>
      <c r="Q31" s="17">
        <v>34.08</v>
      </c>
      <c r="R31" s="17">
        <v>42.88</v>
      </c>
      <c r="S31" s="17">
        <v>54.62</v>
      </c>
      <c r="T31" s="17">
        <v>69.2</v>
      </c>
      <c r="U31" s="17">
        <v>69.2</v>
      </c>
      <c r="V31" s="17">
        <v>83.61</v>
      </c>
      <c r="W31" s="17">
        <v>85.43</v>
      </c>
      <c r="X31" s="17">
        <v>104.12</v>
      </c>
      <c r="Y31" s="17">
        <v>114.79</v>
      </c>
      <c r="Z31" s="17">
        <v>141.49</v>
      </c>
      <c r="AA31" s="17">
        <v>165</v>
      </c>
    </row>
    <row r="32" spans="1:40">
      <c r="N32" s="10"/>
    </row>
    <row r="33" spans="1:25">
      <c r="A33" s="234" t="s">
        <v>22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N33" s="10"/>
      <c r="O33" s="233" t="s">
        <v>23</v>
      </c>
      <c r="P33" s="233"/>
      <c r="Q33" s="233"/>
      <c r="R33" s="233"/>
      <c r="S33" s="233"/>
      <c r="T33" s="233"/>
      <c r="U33" s="233"/>
      <c r="V33" s="233"/>
      <c r="W33" s="233"/>
      <c r="X33" s="233"/>
      <c r="Y33" s="233"/>
    </row>
    <row r="34" spans="1:25" ht="96">
      <c r="A34" s="22" t="s">
        <v>24</v>
      </c>
      <c r="B34" s="22" t="s">
        <v>25</v>
      </c>
      <c r="C34" s="22" t="s">
        <v>26</v>
      </c>
      <c r="D34" s="22" t="s">
        <v>27</v>
      </c>
      <c r="E34" s="22" t="s">
        <v>28</v>
      </c>
      <c r="F34" s="22" t="s">
        <v>29</v>
      </c>
      <c r="G34" s="22" t="s">
        <v>30</v>
      </c>
      <c r="H34" s="22" t="s">
        <v>31</v>
      </c>
      <c r="I34" s="22" t="s">
        <v>32</v>
      </c>
      <c r="J34" s="22" t="s">
        <v>33</v>
      </c>
      <c r="K34" s="22" t="s">
        <v>34</v>
      </c>
      <c r="N34" s="10"/>
      <c r="O34" s="22" t="s">
        <v>24</v>
      </c>
      <c r="P34" s="22" t="s">
        <v>25</v>
      </c>
      <c r="Q34" s="22" t="s">
        <v>26</v>
      </c>
      <c r="R34" s="22" t="s">
        <v>27</v>
      </c>
      <c r="S34" s="22" t="s">
        <v>28</v>
      </c>
      <c r="T34" s="22" t="s">
        <v>29</v>
      </c>
      <c r="U34" s="22" t="s">
        <v>30</v>
      </c>
      <c r="V34" s="22" t="s">
        <v>31</v>
      </c>
      <c r="W34" s="22" t="s">
        <v>32</v>
      </c>
      <c r="X34" s="22" t="s">
        <v>33</v>
      </c>
      <c r="Y34" s="22" t="s">
        <v>34</v>
      </c>
    </row>
    <row r="35" spans="1:25" ht="80">
      <c r="A35" s="22" t="s">
        <v>35</v>
      </c>
      <c r="B35" s="23">
        <v>1217</v>
      </c>
      <c r="C35" s="23">
        <v>1228</v>
      </c>
      <c r="D35" s="23">
        <v>1442</v>
      </c>
      <c r="E35" s="23">
        <v>1629</v>
      </c>
      <c r="F35" s="23">
        <v>2043</v>
      </c>
      <c r="G35" s="23">
        <v>2109</v>
      </c>
      <c r="H35" s="23">
        <v>2381</v>
      </c>
      <c r="I35" s="23">
        <v>2701</v>
      </c>
      <c r="J35" s="23">
        <v>3308</v>
      </c>
      <c r="K35" s="24">
        <v>4961</v>
      </c>
      <c r="N35" s="10"/>
      <c r="O35" s="22" t="s">
        <v>35</v>
      </c>
      <c r="P35" s="25">
        <f t="shared" ref="P35:Y46" si="0">B35*(1+$Y$1)*(1+$AA$1)*(1-$AC$1)</f>
        <v>1120.1268</v>
      </c>
      <c r="Q35" s="25">
        <f t="shared" si="0"/>
        <v>1130.2511999999999</v>
      </c>
      <c r="R35" s="25">
        <f t="shared" si="0"/>
        <v>1327.2167999999999</v>
      </c>
      <c r="S35" s="25">
        <f t="shared" si="0"/>
        <v>1499.3316</v>
      </c>
      <c r="T35" s="25">
        <f t="shared" si="0"/>
        <v>1880.3771999999997</v>
      </c>
      <c r="U35" s="25">
        <f t="shared" si="0"/>
        <v>1941.1235999999999</v>
      </c>
      <c r="V35" s="25">
        <f t="shared" si="0"/>
        <v>2191.4723999999997</v>
      </c>
      <c r="W35" s="25">
        <f t="shared" si="0"/>
        <v>2486.0003999999999</v>
      </c>
      <c r="X35" s="25">
        <f t="shared" si="0"/>
        <v>3044.6831999999999</v>
      </c>
      <c r="Y35" s="26">
        <f t="shared" si="0"/>
        <v>4566.1043999999993</v>
      </c>
    </row>
    <row r="36" spans="1:25" ht="96">
      <c r="A36" s="22" t="s">
        <v>36</v>
      </c>
      <c r="B36" s="23">
        <v>26</v>
      </c>
      <c r="C36" s="23">
        <v>28</v>
      </c>
      <c r="D36" s="23">
        <v>30</v>
      </c>
      <c r="E36" s="23">
        <v>35</v>
      </c>
      <c r="F36" s="23">
        <v>37</v>
      </c>
      <c r="G36" s="23">
        <v>40</v>
      </c>
      <c r="H36" s="23">
        <v>42</v>
      </c>
      <c r="I36" s="23">
        <v>53</v>
      </c>
      <c r="J36" s="23">
        <v>68</v>
      </c>
      <c r="K36" s="24">
        <v>96</v>
      </c>
      <c r="N36" s="10"/>
      <c r="O36" s="22" t="s">
        <v>36</v>
      </c>
      <c r="P36" s="25">
        <f t="shared" si="0"/>
        <v>23.930399999999999</v>
      </c>
      <c r="Q36" s="25">
        <f t="shared" si="0"/>
        <v>25.771199999999997</v>
      </c>
      <c r="R36" s="25">
        <f t="shared" si="0"/>
        <v>27.611999999999998</v>
      </c>
      <c r="S36" s="25">
        <f t="shared" si="0"/>
        <v>32.213999999999999</v>
      </c>
      <c r="T36" s="25">
        <f t="shared" si="0"/>
        <v>34.0548</v>
      </c>
      <c r="U36" s="25">
        <f t="shared" si="0"/>
        <v>36.815999999999995</v>
      </c>
      <c r="V36" s="25">
        <f t="shared" si="0"/>
        <v>38.656799999999997</v>
      </c>
      <c r="W36" s="25">
        <f t="shared" si="0"/>
        <v>48.781200000000005</v>
      </c>
      <c r="X36" s="25">
        <f t="shared" si="0"/>
        <v>62.587200000000003</v>
      </c>
      <c r="Y36" s="26">
        <f t="shared" si="0"/>
        <v>88.358400000000003</v>
      </c>
    </row>
    <row r="37" spans="1:25" ht="80">
      <c r="A37" s="22" t="s">
        <v>37</v>
      </c>
      <c r="B37" s="23">
        <v>1997</v>
      </c>
      <c r="C37" s="23">
        <v>2068</v>
      </c>
      <c r="D37" s="23">
        <v>2342</v>
      </c>
      <c r="E37" s="23">
        <v>2679</v>
      </c>
      <c r="F37" s="23">
        <v>3153</v>
      </c>
      <c r="G37" s="23">
        <v>3309</v>
      </c>
      <c r="H37" s="23">
        <v>3641</v>
      </c>
      <c r="I37" s="23">
        <v>4291</v>
      </c>
      <c r="J37" s="23">
        <v>5348</v>
      </c>
      <c r="K37" s="23">
        <v>7841</v>
      </c>
      <c r="N37" s="10"/>
      <c r="O37" s="22" t="s">
        <v>37</v>
      </c>
      <c r="P37" s="25">
        <f t="shared" si="0"/>
        <v>1838.0388</v>
      </c>
      <c r="Q37" s="25">
        <f t="shared" si="0"/>
        <v>1903.3871999999997</v>
      </c>
      <c r="R37" s="25">
        <f t="shared" si="0"/>
        <v>2155.5767999999998</v>
      </c>
      <c r="S37" s="25">
        <f t="shared" si="0"/>
        <v>2465.7515999999996</v>
      </c>
      <c r="T37" s="25">
        <f t="shared" si="0"/>
        <v>2902.0212000000001</v>
      </c>
      <c r="U37" s="25">
        <f t="shared" si="0"/>
        <v>3045.6035999999999</v>
      </c>
      <c r="V37" s="25">
        <f t="shared" si="0"/>
        <v>3351.1764000000003</v>
      </c>
      <c r="W37" s="25">
        <f t="shared" si="0"/>
        <v>3949.4364</v>
      </c>
      <c r="X37" s="25">
        <f t="shared" si="0"/>
        <v>4922.2991999999995</v>
      </c>
      <c r="Y37" s="25">
        <f t="shared" si="0"/>
        <v>7216.8563999999988</v>
      </c>
    </row>
    <row r="38" spans="1:25" ht="96">
      <c r="A38" s="22" t="s">
        <v>36</v>
      </c>
      <c r="B38" s="23">
        <v>22</v>
      </c>
      <c r="C38" s="23">
        <v>25</v>
      </c>
      <c r="D38" s="23">
        <v>29</v>
      </c>
      <c r="E38" s="23">
        <v>33</v>
      </c>
      <c r="F38" s="23">
        <v>36</v>
      </c>
      <c r="G38" s="23">
        <v>38</v>
      </c>
      <c r="H38" s="23">
        <v>40</v>
      </c>
      <c r="I38" s="23">
        <v>51</v>
      </c>
      <c r="J38" s="23">
        <v>65</v>
      </c>
      <c r="K38" s="24">
        <v>92</v>
      </c>
      <c r="N38" s="10"/>
      <c r="O38" s="22" t="s">
        <v>36</v>
      </c>
      <c r="P38" s="25">
        <f t="shared" si="0"/>
        <v>20.248799999999996</v>
      </c>
      <c r="Q38" s="25">
        <f t="shared" si="0"/>
        <v>23.01</v>
      </c>
      <c r="R38" s="25">
        <f t="shared" si="0"/>
        <v>26.691600000000001</v>
      </c>
      <c r="S38" s="25">
        <f t="shared" si="0"/>
        <v>30.373199999999997</v>
      </c>
      <c r="T38" s="25">
        <f t="shared" si="0"/>
        <v>33.134399999999999</v>
      </c>
      <c r="U38" s="25">
        <f t="shared" si="0"/>
        <v>34.975199999999994</v>
      </c>
      <c r="V38" s="25">
        <f t="shared" si="0"/>
        <v>36.815999999999995</v>
      </c>
      <c r="W38" s="25">
        <f t="shared" si="0"/>
        <v>46.940399999999997</v>
      </c>
      <c r="X38" s="25">
        <f t="shared" si="0"/>
        <v>59.826000000000008</v>
      </c>
      <c r="Y38" s="26">
        <f t="shared" si="0"/>
        <v>84.6768</v>
      </c>
    </row>
    <row r="39" spans="1:25" ht="96">
      <c r="A39" s="22" t="s">
        <v>38</v>
      </c>
      <c r="B39" s="23">
        <v>3097</v>
      </c>
      <c r="C39" s="23">
        <v>3318</v>
      </c>
      <c r="D39" s="23">
        <v>3792</v>
      </c>
      <c r="E39" s="23">
        <v>4329</v>
      </c>
      <c r="F39" s="23">
        <v>4953</v>
      </c>
      <c r="G39" s="23">
        <v>5209</v>
      </c>
      <c r="H39" s="23">
        <v>5641</v>
      </c>
      <c r="I39" s="23">
        <v>6841</v>
      </c>
      <c r="J39" s="23">
        <v>8598</v>
      </c>
      <c r="K39" s="23">
        <v>12441</v>
      </c>
      <c r="N39" s="10"/>
      <c r="O39" s="22" t="s">
        <v>38</v>
      </c>
      <c r="P39" s="25">
        <f t="shared" si="0"/>
        <v>2850.4787999999994</v>
      </c>
      <c r="Q39" s="25">
        <f t="shared" si="0"/>
        <v>3053.8871999999997</v>
      </c>
      <c r="R39" s="25">
        <f t="shared" si="0"/>
        <v>3490.1567999999993</v>
      </c>
      <c r="S39" s="25">
        <f t="shared" si="0"/>
        <v>3984.4115999999995</v>
      </c>
      <c r="T39" s="25">
        <f t="shared" si="0"/>
        <v>4558.7411999999995</v>
      </c>
      <c r="U39" s="25">
        <f t="shared" si="0"/>
        <v>4794.3635999999997</v>
      </c>
      <c r="V39" s="25">
        <f t="shared" si="0"/>
        <v>5191.9763999999996</v>
      </c>
      <c r="W39" s="25">
        <f t="shared" si="0"/>
        <v>6296.4563999999991</v>
      </c>
      <c r="X39" s="25">
        <f t="shared" si="0"/>
        <v>7913.5991999999987</v>
      </c>
      <c r="Y39" s="25">
        <f t="shared" si="0"/>
        <v>11450.696399999999</v>
      </c>
    </row>
    <row r="40" spans="1:25" ht="96">
      <c r="A40" s="22" t="s">
        <v>36</v>
      </c>
      <c r="B40" s="23">
        <v>19</v>
      </c>
      <c r="C40" s="23">
        <v>22</v>
      </c>
      <c r="D40" s="23">
        <v>29</v>
      </c>
      <c r="E40" s="23">
        <v>31</v>
      </c>
      <c r="F40" s="23">
        <v>35</v>
      </c>
      <c r="G40" s="23">
        <v>37</v>
      </c>
      <c r="H40" s="23">
        <v>38</v>
      </c>
      <c r="I40" s="23">
        <v>50</v>
      </c>
      <c r="J40" s="23">
        <v>65</v>
      </c>
      <c r="K40" s="24">
        <v>89</v>
      </c>
      <c r="N40" s="10"/>
      <c r="O40" s="22" t="s">
        <v>36</v>
      </c>
      <c r="P40" s="25">
        <f t="shared" si="0"/>
        <v>17.487599999999997</v>
      </c>
      <c r="Q40" s="25">
        <f t="shared" si="0"/>
        <v>20.248799999999996</v>
      </c>
      <c r="R40" s="25">
        <f t="shared" si="0"/>
        <v>26.691600000000001</v>
      </c>
      <c r="S40" s="25">
        <f t="shared" si="0"/>
        <v>28.532399999999996</v>
      </c>
      <c r="T40" s="25">
        <f t="shared" si="0"/>
        <v>32.213999999999999</v>
      </c>
      <c r="U40" s="25">
        <f t="shared" si="0"/>
        <v>34.0548</v>
      </c>
      <c r="V40" s="25">
        <f t="shared" si="0"/>
        <v>34.975199999999994</v>
      </c>
      <c r="W40" s="25">
        <f t="shared" si="0"/>
        <v>46.02</v>
      </c>
      <c r="X40" s="25">
        <f t="shared" si="0"/>
        <v>59.826000000000008</v>
      </c>
      <c r="Y40" s="26">
        <f t="shared" si="0"/>
        <v>81.915599999999998</v>
      </c>
    </row>
    <row r="41" spans="1:25" ht="96">
      <c r="A41" s="22" t="s">
        <v>39</v>
      </c>
      <c r="B41" s="23">
        <v>5947</v>
      </c>
      <c r="C41" s="23">
        <v>6618</v>
      </c>
      <c r="D41" s="23">
        <v>8142</v>
      </c>
      <c r="E41" s="23">
        <v>8979</v>
      </c>
      <c r="F41" s="23">
        <v>10203</v>
      </c>
      <c r="G41" s="23">
        <v>10759</v>
      </c>
      <c r="H41" s="23">
        <v>11341</v>
      </c>
      <c r="I41" s="23">
        <v>14341</v>
      </c>
      <c r="J41" s="23">
        <v>18348</v>
      </c>
      <c r="K41" s="23">
        <v>25791</v>
      </c>
      <c r="N41" s="10"/>
      <c r="O41" s="22" t="s">
        <v>39</v>
      </c>
      <c r="P41" s="25">
        <f t="shared" si="0"/>
        <v>5473.6188000000002</v>
      </c>
      <c r="Q41" s="25">
        <f t="shared" si="0"/>
        <v>6091.2071999999998</v>
      </c>
      <c r="R41" s="25">
        <f t="shared" si="0"/>
        <v>7493.8967999999995</v>
      </c>
      <c r="S41" s="25">
        <f t="shared" si="0"/>
        <v>8264.2716</v>
      </c>
      <c r="T41" s="25">
        <f t="shared" si="0"/>
        <v>9390.8411999999989</v>
      </c>
      <c r="U41" s="25">
        <f t="shared" si="0"/>
        <v>9902.5835999999999</v>
      </c>
      <c r="V41" s="25">
        <f t="shared" si="0"/>
        <v>10438.256399999998</v>
      </c>
      <c r="W41" s="25">
        <f t="shared" si="0"/>
        <v>13199.456399999997</v>
      </c>
      <c r="X41" s="25">
        <f t="shared" si="0"/>
        <v>16887.499200000002</v>
      </c>
      <c r="Y41" s="25">
        <f t="shared" si="0"/>
        <v>23738.036399999997</v>
      </c>
    </row>
    <row r="42" spans="1:25" ht="96">
      <c r="A42" s="22" t="s">
        <v>36</v>
      </c>
      <c r="B42" s="23">
        <v>15</v>
      </c>
      <c r="C42" s="23">
        <v>17</v>
      </c>
      <c r="D42" s="23">
        <v>20</v>
      </c>
      <c r="E42" s="23">
        <v>26</v>
      </c>
      <c r="F42" s="23">
        <v>29</v>
      </c>
      <c r="G42" s="23">
        <v>31</v>
      </c>
      <c r="H42" s="23">
        <v>38</v>
      </c>
      <c r="I42" s="23">
        <v>48</v>
      </c>
      <c r="J42" s="23">
        <v>65</v>
      </c>
      <c r="K42" s="24">
        <v>84</v>
      </c>
      <c r="N42" s="10"/>
      <c r="O42" s="22" t="s">
        <v>36</v>
      </c>
      <c r="P42" s="25">
        <f t="shared" si="0"/>
        <v>13.805999999999999</v>
      </c>
      <c r="Q42" s="25">
        <f t="shared" si="0"/>
        <v>15.646800000000001</v>
      </c>
      <c r="R42" s="25">
        <f t="shared" si="0"/>
        <v>18.407999999999998</v>
      </c>
      <c r="S42" s="25">
        <f t="shared" si="0"/>
        <v>23.930399999999999</v>
      </c>
      <c r="T42" s="25">
        <f t="shared" si="0"/>
        <v>26.691600000000001</v>
      </c>
      <c r="U42" s="25">
        <f t="shared" si="0"/>
        <v>28.532399999999996</v>
      </c>
      <c r="V42" s="25">
        <f t="shared" si="0"/>
        <v>34.975199999999994</v>
      </c>
      <c r="W42" s="25">
        <f t="shared" si="0"/>
        <v>44.179200000000002</v>
      </c>
      <c r="X42" s="25">
        <f t="shared" si="0"/>
        <v>59.826000000000008</v>
      </c>
      <c r="Y42" s="26">
        <f t="shared" si="0"/>
        <v>77.313599999999994</v>
      </c>
    </row>
    <row r="43" spans="1:25" ht="96">
      <c r="A43" s="22" t="s">
        <v>40</v>
      </c>
      <c r="B43" s="23">
        <v>9697</v>
      </c>
      <c r="C43" s="23">
        <v>10868</v>
      </c>
      <c r="D43" s="23">
        <v>13142</v>
      </c>
      <c r="E43" s="23">
        <v>15479</v>
      </c>
      <c r="F43" s="23">
        <v>17453</v>
      </c>
      <c r="G43" s="23">
        <v>18509</v>
      </c>
      <c r="H43" s="23">
        <v>20841</v>
      </c>
      <c r="I43" s="23">
        <v>26341</v>
      </c>
      <c r="J43" s="23">
        <v>34598</v>
      </c>
      <c r="K43" s="23">
        <v>46791</v>
      </c>
      <c r="N43" s="10"/>
      <c r="O43" s="22" t="s">
        <v>40</v>
      </c>
      <c r="P43" s="25">
        <f t="shared" si="0"/>
        <v>8925.1188000000002</v>
      </c>
      <c r="Q43" s="25">
        <f t="shared" si="0"/>
        <v>10002.9072</v>
      </c>
      <c r="R43" s="25">
        <f t="shared" si="0"/>
        <v>12095.8968</v>
      </c>
      <c r="S43" s="25">
        <f t="shared" si="0"/>
        <v>14246.871599999997</v>
      </c>
      <c r="T43" s="25">
        <f t="shared" si="0"/>
        <v>16063.741199999999</v>
      </c>
      <c r="U43" s="25">
        <f t="shared" si="0"/>
        <v>17035.6836</v>
      </c>
      <c r="V43" s="25">
        <f t="shared" si="0"/>
        <v>19182.056399999998</v>
      </c>
      <c r="W43" s="25">
        <f t="shared" si="0"/>
        <v>24244.256399999995</v>
      </c>
      <c r="X43" s="25">
        <f t="shared" si="0"/>
        <v>31843.999199999998</v>
      </c>
      <c r="Y43" s="25">
        <f t="shared" si="0"/>
        <v>43066.436399999999</v>
      </c>
    </row>
    <row r="44" spans="1:25" ht="96">
      <c r="A44" s="22" t="s">
        <v>36</v>
      </c>
      <c r="B44" s="23">
        <v>14</v>
      </c>
      <c r="C44" s="23">
        <v>16</v>
      </c>
      <c r="D44" s="23">
        <v>18</v>
      </c>
      <c r="E44" s="23">
        <v>22</v>
      </c>
      <c r="F44" s="23">
        <v>27</v>
      </c>
      <c r="G44" s="23">
        <v>28</v>
      </c>
      <c r="H44" s="23">
        <v>37</v>
      </c>
      <c r="I44" s="23">
        <v>46</v>
      </c>
      <c r="J44" s="23">
        <v>56</v>
      </c>
      <c r="K44" s="24">
        <v>80</v>
      </c>
      <c r="N44" s="10"/>
      <c r="O44" s="22" t="s">
        <v>36</v>
      </c>
      <c r="P44" s="25">
        <f t="shared" si="0"/>
        <v>12.885599999999998</v>
      </c>
      <c r="Q44" s="25">
        <f t="shared" si="0"/>
        <v>14.7264</v>
      </c>
      <c r="R44" s="25">
        <f t="shared" si="0"/>
        <v>16.5672</v>
      </c>
      <c r="S44" s="25">
        <f t="shared" si="0"/>
        <v>20.248799999999996</v>
      </c>
      <c r="T44" s="25">
        <f t="shared" si="0"/>
        <v>24.8508</v>
      </c>
      <c r="U44" s="25">
        <f t="shared" si="0"/>
        <v>25.771199999999997</v>
      </c>
      <c r="V44" s="25">
        <f t="shared" si="0"/>
        <v>34.0548</v>
      </c>
      <c r="W44" s="25">
        <f t="shared" si="0"/>
        <v>42.3384</v>
      </c>
      <c r="X44" s="25">
        <f t="shared" si="0"/>
        <v>51.542399999999994</v>
      </c>
      <c r="Y44" s="26">
        <f t="shared" si="0"/>
        <v>73.631999999999991</v>
      </c>
    </row>
    <row r="45" spans="1:25" ht="112">
      <c r="A45" s="22" t="s">
        <v>41</v>
      </c>
      <c r="B45" s="23">
        <v>16697</v>
      </c>
      <c r="C45" s="23">
        <v>18868</v>
      </c>
      <c r="D45" s="23">
        <v>22142</v>
      </c>
      <c r="E45" s="23">
        <v>26479</v>
      </c>
      <c r="F45" s="23">
        <v>30953</v>
      </c>
      <c r="G45" s="23">
        <v>32509</v>
      </c>
      <c r="H45" s="23">
        <v>39341</v>
      </c>
      <c r="I45" s="23">
        <v>49341</v>
      </c>
      <c r="J45" s="23">
        <v>62598</v>
      </c>
      <c r="K45" s="23">
        <v>86791</v>
      </c>
      <c r="N45" s="10"/>
      <c r="O45" s="22" t="s">
        <v>41</v>
      </c>
      <c r="P45" s="25">
        <f t="shared" si="0"/>
        <v>15367.918799999999</v>
      </c>
      <c r="Q45" s="25">
        <f t="shared" si="0"/>
        <v>17366.107199999999</v>
      </c>
      <c r="R45" s="25">
        <f t="shared" si="0"/>
        <v>20379.496799999997</v>
      </c>
      <c r="S45" s="25">
        <f t="shared" si="0"/>
        <v>24371.271599999996</v>
      </c>
      <c r="T45" s="25">
        <f t="shared" si="0"/>
        <v>28489.141199999998</v>
      </c>
      <c r="U45" s="25">
        <f t="shared" si="0"/>
        <v>29921.283599999995</v>
      </c>
      <c r="V45" s="25">
        <f t="shared" si="0"/>
        <v>36209.456399999995</v>
      </c>
      <c r="W45" s="25">
        <f t="shared" si="0"/>
        <v>45413.456400000003</v>
      </c>
      <c r="X45" s="25">
        <f t="shared" si="0"/>
        <v>57615.199200000003</v>
      </c>
      <c r="Y45" s="25">
        <f t="shared" si="0"/>
        <v>79882.436399999991</v>
      </c>
    </row>
    <row r="46" spans="1:25" ht="96">
      <c r="A46" s="22" t="s">
        <v>36</v>
      </c>
      <c r="B46" s="23">
        <v>14</v>
      </c>
      <c r="C46" s="23">
        <v>15</v>
      </c>
      <c r="D46" s="23">
        <v>18</v>
      </c>
      <c r="E46" s="23">
        <v>20</v>
      </c>
      <c r="F46" s="23">
        <v>26</v>
      </c>
      <c r="G46" s="23">
        <v>28</v>
      </c>
      <c r="H46" s="23">
        <v>35</v>
      </c>
      <c r="I46" s="23">
        <v>45</v>
      </c>
      <c r="J46" s="23">
        <v>55</v>
      </c>
      <c r="K46" s="24">
        <v>77</v>
      </c>
      <c r="N46" s="10"/>
      <c r="O46" s="22" t="s">
        <v>36</v>
      </c>
      <c r="P46" s="25">
        <f t="shared" si="0"/>
        <v>12.885599999999998</v>
      </c>
      <c r="Q46" s="25">
        <f t="shared" si="0"/>
        <v>13.805999999999999</v>
      </c>
      <c r="R46" s="25">
        <f t="shared" si="0"/>
        <v>16.5672</v>
      </c>
      <c r="S46" s="25">
        <f t="shared" si="0"/>
        <v>18.407999999999998</v>
      </c>
      <c r="T46" s="25">
        <f t="shared" si="0"/>
        <v>23.930399999999999</v>
      </c>
      <c r="U46" s="25">
        <f t="shared" si="0"/>
        <v>25.771199999999997</v>
      </c>
      <c r="V46" s="25">
        <f t="shared" si="0"/>
        <v>32.213999999999999</v>
      </c>
      <c r="W46" s="25">
        <f t="shared" si="0"/>
        <v>41.417999999999999</v>
      </c>
      <c r="X46" s="25">
        <f t="shared" si="0"/>
        <v>50.621999999999993</v>
      </c>
      <c r="Y46" s="26">
        <f t="shared" si="0"/>
        <v>70.870800000000003</v>
      </c>
    </row>
  </sheetData>
  <mergeCells count="4">
    <mergeCell ref="A2:M2"/>
    <mergeCell ref="O2:AA2"/>
    <mergeCell ref="A33:K33"/>
    <mergeCell ref="O33:Y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7B7F-F3FD-9D42-A1FF-B1D4533D1A9C}">
  <sheetPr>
    <tabColor theme="4" tint="0.79998168889431442"/>
  </sheetPr>
  <dimension ref="A1:R53"/>
  <sheetViews>
    <sheetView topLeftCell="A28" zoomScale="134" workbookViewId="0">
      <selection activeCell="R5" sqref="R5:AA31"/>
    </sheetView>
  </sheetViews>
  <sheetFormatPr baseColWidth="10" defaultColWidth="11.5" defaultRowHeight="15"/>
  <cols>
    <col min="1" max="1" width="9.6640625" customWidth="1"/>
    <col min="2" max="2" width="10.1640625" style="98" customWidth="1"/>
    <col min="3" max="15" width="10.1640625" customWidth="1"/>
  </cols>
  <sheetData>
    <row r="1" spans="1:18" s="213" customFormat="1" ht="16" thickBot="1">
      <c r="A1" s="210" t="s">
        <v>211</v>
      </c>
      <c r="B1" s="221"/>
      <c r="C1" s="223" t="s">
        <v>8</v>
      </c>
      <c r="D1" s="224" t="s">
        <v>9</v>
      </c>
      <c r="E1" s="224" t="s">
        <v>10</v>
      </c>
      <c r="F1" s="224" t="s">
        <v>11</v>
      </c>
      <c r="G1" s="225" t="s">
        <v>12</v>
      </c>
      <c r="H1" s="225" t="s">
        <v>13</v>
      </c>
      <c r="I1" s="225" t="s">
        <v>14</v>
      </c>
      <c r="J1" s="225" t="s">
        <v>15</v>
      </c>
      <c r="K1" s="225" t="s">
        <v>16</v>
      </c>
      <c r="L1" s="225" t="s">
        <v>17</v>
      </c>
      <c r="M1" s="225" t="s">
        <v>18</v>
      </c>
      <c r="N1" s="225" t="s">
        <v>19</v>
      </c>
      <c r="O1" s="225" t="s">
        <v>201</v>
      </c>
      <c r="P1" s="226" t="s">
        <v>202</v>
      </c>
      <c r="Q1" s="211" t="s">
        <v>203</v>
      </c>
      <c r="R1" s="212" t="s">
        <v>204</v>
      </c>
    </row>
    <row r="2" spans="1:18" hidden="1">
      <c r="A2" s="255" t="s">
        <v>205</v>
      </c>
      <c r="B2" s="107">
        <v>0.25</v>
      </c>
      <c r="C2" s="147">
        <v>401</v>
      </c>
      <c r="D2" s="147">
        <v>815</v>
      </c>
      <c r="E2" s="147">
        <v>910</v>
      </c>
      <c r="F2" s="147">
        <v>1019</v>
      </c>
      <c r="G2" s="147">
        <v>1181</v>
      </c>
      <c r="H2" s="147">
        <v>1290</v>
      </c>
      <c r="I2" s="147">
        <v>1406</v>
      </c>
      <c r="J2" s="147">
        <v>1563</v>
      </c>
      <c r="K2" s="147">
        <v>1825</v>
      </c>
      <c r="L2" s="147">
        <v>2433</v>
      </c>
      <c r="M2" s="147">
        <v>2752</v>
      </c>
      <c r="N2" s="147">
        <v>3070</v>
      </c>
      <c r="O2" s="147">
        <v>3746</v>
      </c>
      <c r="P2" s="222">
        <v>4426</v>
      </c>
      <c r="Q2" s="110">
        <v>4561</v>
      </c>
      <c r="R2" s="111">
        <v>5465</v>
      </c>
    </row>
    <row r="3" spans="1:18">
      <c r="A3" s="256"/>
      <c r="B3" s="107">
        <v>0.5</v>
      </c>
      <c r="C3" s="108">
        <f>'Тарифы EXMAIL'!J15</f>
        <v>752.4</v>
      </c>
      <c r="D3" s="108">
        <f>'Тарифы EXMAIL'!K15</f>
        <v>1329.6</v>
      </c>
      <c r="E3" s="108">
        <f>'Тарифы EXMAIL'!L15</f>
        <v>1422</v>
      </c>
      <c r="F3" s="108">
        <f>'Тарифы EXMAIL'!M15</f>
        <v>1592.3999999999999</v>
      </c>
      <c r="G3" s="108">
        <f>'Тарифы EXMAIL'!N15</f>
        <v>1846.8</v>
      </c>
      <c r="H3" s="108">
        <f>'Тарифы EXMAIL'!O15</f>
        <v>2017.1999999999998</v>
      </c>
      <c r="I3" s="108">
        <f>'Тарифы EXMAIL'!P15</f>
        <v>2193.6</v>
      </c>
      <c r="J3" s="108">
        <f>'Тарифы EXMAIL'!Q15</f>
        <v>2442</v>
      </c>
      <c r="K3" s="108">
        <f>'Тарифы EXMAIL'!R15</f>
        <v>2851.2</v>
      </c>
      <c r="L3" s="108">
        <f>'Тарифы EXMAIL'!S15</f>
        <v>3799.2</v>
      </c>
      <c r="M3" s="108">
        <f>'Тарифы EXMAIL'!T15</f>
        <v>4297.2</v>
      </c>
      <c r="N3" s="108">
        <f>'Тарифы EXMAIL'!U15</f>
        <v>4794</v>
      </c>
      <c r="O3" s="108">
        <f>'Тарифы EXMAIL'!V15</f>
        <v>5853.5999999999995</v>
      </c>
      <c r="P3" s="108">
        <f>'Тарифы EXMAIL'!W15</f>
        <v>6909.5999999999995</v>
      </c>
      <c r="Q3" s="108">
        <f>'Тарифы EXMAIL'!X15</f>
        <v>7287.5999999999995</v>
      </c>
      <c r="R3" s="108">
        <f>'Тарифы EXMAIL'!Y15</f>
        <v>8635.1999999999989</v>
      </c>
    </row>
    <row r="4" spans="1:18">
      <c r="A4" s="256"/>
      <c r="B4" s="107">
        <v>1</v>
      </c>
      <c r="C4" s="108">
        <f>'Тарифы EXMAIL'!J16</f>
        <v>864</v>
      </c>
      <c r="D4" s="108">
        <f>'Тарифы EXMAIL'!K16</f>
        <v>1485.6</v>
      </c>
      <c r="E4" s="108">
        <f>'Тарифы EXMAIL'!L16</f>
        <v>1587.6</v>
      </c>
      <c r="F4" s="108">
        <f>'Тарифы EXMAIL'!M16</f>
        <v>1784.3999999999999</v>
      </c>
      <c r="G4" s="108">
        <f>'Тарифы EXMAIL'!N16</f>
        <v>2042.3999999999999</v>
      </c>
      <c r="H4" s="108">
        <f>'Тарифы EXMAIL'!O16</f>
        <v>2226</v>
      </c>
      <c r="I4" s="108">
        <f>'Тарифы EXMAIL'!P16</f>
        <v>2421.6</v>
      </c>
      <c r="J4" s="108">
        <f>'Тарифы EXMAIL'!Q16</f>
        <v>2685.6</v>
      </c>
      <c r="K4" s="108">
        <f>'Тарифы EXMAIL'!R16</f>
        <v>3105.6</v>
      </c>
      <c r="L4" s="108">
        <f>'Тарифы EXMAIL'!S16</f>
        <v>4189.2</v>
      </c>
      <c r="M4" s="108">
        <f>'Тарифы EXMAIL'!T16</f>
        <v>4774.8</v>
      </c>
      <c r="N4" s="108">
        <f>'Тарифы EXMAIL'!U16</f>
        <v>5026.8</v>
      </c>
      <c r="O4" s="108">
        <f>'Тарифы EXMAIL'!V16</f>
        <v>6019.2</v>
      </c>
      <c r="P4" s="108">
        <f>'Тарифы EXMAIL'!W16</f>
        <v>7152</v>
      </c>
      <c r="Q4" s="108">
        <f>'Тарифы EXMAIL'!X16</f>
        <v>7966.7999999999993</v>
      </c>
      <c r="R4" s="108">
        <f>'Тарифы EXMAIL'!Y16</f>
        <v>9324</v>
      </c>
    </row>
    <row r="5" spans="1:18">
      <c r="A5" s="257"/>
      <c r="B5" s="107" t="s">
        <v>206</v>
      </c>
      <c r="C5" s="108">
        <f>'Тарифы EXMAIL'!J17</f>
        <v>123.6</v>
      </c>
      <c r="D5" s="108">
        <f>'Тарифы EXMAIL'!K17</f>
        <v>207.6</v>
      </c>
      <c r="E5" s="108">
        <f>'Тарифы EXMAIL'!L17</f>
        <v>252</v>
      </c>
      <c r="F5" s="108">
        <f>'Тарифы EXMAIL'!M17</f>
        <v>343.2</v>
      </c>
      <c r="G5" s="108">
        <f>'Тарифы EXMAIL'!N17</f>
        <v>366</v>
      </c>
      <c r="H5" s="108">
        <f>'Тарифы EXMAIL'!O17</f>
        <v>411.59999999999997</v>
      </c>
      <c r="I5" s="108">
        <f>'Тарифы EXMAIL'!P17</f>
        <v>492</v>
      </c>
      <c r="J5" s="108">
        <f>'Тарифы EXMAIL'!Q17</f>
        <v>550.79999999999995</v>
      </c>
      <c r="K5" s="108">
        <f>'Тарифы EXMAIL'!R17</f>
        <v>664.8</v>
      </c>
      <c r="L5" s="108">
        <f>'Тарифы EXMAIL'!S17</f>
        <v>790.8</v>
      </c>
      <c r="M5" s="108">
        <f>'Тарифы EXMAIL'!T17</f>
        <v>960</v>
      </c>
      <c r="N5" s="108">
        <f>'Тарифы EXMAIL'!U17</f>
        <v>1074</v>
      </c>
      <c r="O5" s="108">
        <f>'Тарифы EXMAIL'!V17</f>
        <v>1221.5999999999999</v>
      </c>
      <c r="P5" s="108">
        <f>'Тарифы EXMAIL'!W17</f>
        <v>1354.8</v>
      </c>
      <c r="Q5" s="108">
        <f>'Тарифы EXMAIL'!X17</f>
        <v>1428</v>
      </c>
      <c r="R5" s="108">
        <f>'Тарифы EXMAIL'!Y17</f>
        <v>1552.8</v>
      </c>
    </row>
    <row r="6" spans="1:18" s="192" customFormat="1" ht="16" thickBot="1">
      <c r="A6" s="187"/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  <c r="Q6" s="191"/>
      <c r="R6" s="189"/>
    </row>
    <row r="7" spans="1:18" s="213" customFormat="1" ht="16" thickBot="1">
      <c r="A7" s="210" t="s">
        <v>200</v>
      </c>
      <c r="B7" s="221"/>
      <c r="C7" s="223" t="s">
        <v>8</v>
      </c>
      <c r="D7" s="224" t="s">
        <v>9</v>
      </c>
      <c r="E7" s="224" t="s">
        <v>10</v>
      </c>
      <c r="F7" s="224" t="s">
        <v>11</v>
      </c>
      <c r="G7" s="225" t="s">
        <v>12</v>
      </c>
      <c r="H7" s="225" t="s">
        <v>13</v>
      </c>
      <c r="I7" s="225" t="s">
        <v>14</v>
      </c>
      <c r="J7" s="225" t="s">
        <v>15</v>
      </c>
      <c r="K7" s="225" t="s">
        <v>16</v>
      </c>
      <c r="L7" s="225" t="s">
        <v>17</v>
      </c>
      <c r="M7" s="225" t="s">
        <v>18</v>
      </c>
      <c r="N7" s="225" t="s">
        <v>19</v>
      </c>
      <c r="O7" s="225" t="s">
        <v>201</v>
      </c>
      <c r="P7" s="226" t="s">
        <v>202</v>
      </c>
      <c r="Q7" s="211" t="s">
        <v>203</v>
      </c>
      <c r="R7" s="212" t="s">
        <v>204</v>
      </c>
    </row>
    <row r="8" spans="1:18" hidden="1">
      <c r="A8" s="255" t="s">
        <v>205</v>
      </c>
      <c r="B8" s="107">
        <v>0.25</v>
      </c>
      <c r="C8" s="147">
        <v>401</v>
      </c>
      <c r="D8" s="147">
        <v>815</v>
      </c>
      <c r="E8" s="147">
        <v>910</v>
      </c>
      <c r="F8" s="147">
        <v>1019</v>
      </c>
      <c r="G8" s="147">
        <v>1181</v>
      </c>
      <c r="H8" s="147">
        <v>1290</v>
      </c>
      <c r="I8" s="147">
        <v>1406</v>
      </c>
      <c r="J8" s="147">
        <v>1563</v>
      </c>
      <c r="K8" s="147">
        <v>1825</v>
      </c>
      <c r="L8" s="147">
        <v>2433</v>
      </c>
      <c r="M8" s="147">
        <v>2752</v>
      </c>
      <c r="N8" s="147">
        <v>3070</v>
      </c>
      <c r="O8" s="147">
        <v>3746</v>
      </c>
      <c r="P8" s="222">
        <v>4426</v>
      </c>
      <c r="Q8" s="110">
        <v>4561</v>
      </c>
      <c r="R8" s="111">
        <v>5465</v>
      </c>
    </row>
    <row r="9" spans="1:18">
      <c r="A9" s="256"/>
      <c r="B9" s="107">
        <v>0.5</v>
      </c>
      <c r="C9" s="108">
        <f>'Тарифы EXMAIL'!J5</f>
        <v>627</v>
      </c>
      <c r="D9" s="108">
        <f>'Тарифы EXMAIL'!K5</f>
        <v>1108</v>
      </c>
      <c r="E9" s="108">
        <f>'Тарифы EXMAIL'!L5</f>
        <v>1185</v>
      </c>
      <c r="F9" s="108">
        <f>'Тарифы EXMAIL'!M5</f>
        <v>1327</v>
      </c>
      <c r="G9" s="108">
        <f>'Тарифы EXMAIL'!N5</f>
        <v>1539</v>
      </c>
      <c r="H9" s="108">
        <f>'Тарифы EXMAIL'!O5</f>
        <v>1681</v>
      </c>
      <c r="I9" s="108">
        <f>'Тарифы EXMAIL'!P5</f>
        <v>1828</v>
      </c>
      <c r="J9" s="108">
        <f>'Тарифы EXMAIL'!Q5</f>
        <v>2035</v>
      </c>
      <c r="K9" s="108">
        <f>'Тарифы EXMAIL'!R5</f>
        <v>2376</v>
      </c>
      <c r="L9" s="108">
        <f>'Тарифы EXMAIL'!S5</f>
        <v>3166</v>
      </c>
      <c r="M9" s="108">
        <f>'Тарифы EXMAIL'!T5</f>
        <v>3581</v>
      </c>
      <c r="N9" s="108">
        <f>'Тарифы EXMAIL'!U5</f>
        <v>3995</v>
      </c>
      <c r="O9" s="108">
        <f>'Тарифы EXMAIL'!V5</f>
        <v>4878</v>
      </c>
      <c r="P9" s="108">
        <f>'Тарифы EXMAIL'!W5</f>
        <v>5758</v>
      </c>
      <c r="Q9" s="108">
        <f>'Тарифы EXMAIL'!X5</f>
        <v>6073</v>
      </c>
      <c r="R9" s="108">
        <f>'Тарифы EXMAIL'!Y5</f>
        <v>7196</v>
      </c>
    </row>
    <row r="10" spans="1:18">
      <c r="A10" s="256"/>
      <c r="B10" s="107">
        <v>1</v>
      </c>
      <c r="C10" s="108">
        <f>'Тарифы EXMAIL'!J6</f>
        <v>720</v>
      </c>
      <c r="D10" s="108">
        <f>'Тарифы EXMAIL'!K6</f>
        <v>1238</v>
      </c>
      <c r="E10" s="108">
        <f>'Тарифы EXMAIL'!L6</f>
        <v>1323</v>
      </c>
      <c r="F10" s="108">
        <f>'Тарифы EXMAIL'!M6</f>
        <v>1487</v>
      </c>
      <c r="G10" s="108">
        <f>'Тарифы EXMAIL'!N6</f>
        <v>1702</v>
      </c>
      <c r="H10" s="108">
        <f>'Тарифы EXMAIL'!O6</f>
        <v>1855</v>
      </c>
      <c r="I10" s="108">
        <f>'Тарифы EXMAIL'!P6</f>
        <v>2018</v>
      </c>
      <c r="J10" s="108">
        <f>'Тарифы EXMAIL'!Q6</f>
        <v>2238</v>
      </c>
      <c r="K10" s="108">
        <f>'Тарифы EXMAIL'!R6</f>
        <v>2588</v>
      </c>
      <c r="L10" s="108">
        <f>'Тарифы EXMAIL'!S6</f>
        <v>3491</v>
      </c>
      <c r="M10" s="108">
        <f>'Тарифы EXMAIL'!T6</f>
        <v>3979</v>
      </c>
      <c r="N10" s="108">
        <f>'Тарифы EXMAIL'!U6</f>
        <v>4189</v>
      </c>
      <c r="O10" s="108">
        <f>'Тарифы EXMAIL'!V6</f>
        <v>5016</v>
      </c>
      <c r="P10" s="108">
        <f>'Тарифы EXMAIL'!W6</f>
        <v>5960</v>
      </c>
      <c r="Q10" s="108">
        <f>'Тарифы EXMAIL'!X6</f>
        <v>6639</v>
      </c>
      <c r="R10" s="108">
        <f>'Тарифы EXMAIL'!Y6</f>
        <v>7770</v>
      </c>
    </row>
    <row r="11" spans="1:18">
      <c r="A11" s="257"/>
      <c r="B11" s="107" t="s">
        <v>206</v>
      </c>
      <c r="C11" s="108">
        <f>'Тарифы EXMAIL'!J7</f>
        <v>103</v>
      </c>
      <c r="D11" s="108">
        <f>'Тарифы EXMAIL'!K7</f>
        <v>173</v>
      </c>
      <c r="E11" s="108">
        <f>'Тарифы EXMAIL'!L7</f>
        <v>210</v>
      </c>
      <c r="F11" s="108">
        <f>'Тарифы EXMAIL'!M7</f>
        <v>286</v>
      </c>
      <c r="G11" s="108">
        <f>'Тарифы EXMAIL'!N7</f>
        <v>305</v>
      </c>
      <c r="H11" s="108">
        <f>'Тарифы EXMAIL'!O7</f>
        <v>343</v>
      </c>
      <c r="I11" s="108">
        <f>'Тарифы EXMAIL'!P7</f>
        <v>410</v>
      </c>
      <c r="J11" s="108">
        <f>'Тарифы EXMAIL'!Q7</f>
        <v>459</v>
      </c>
      <c r="K11" s="108">
        <f>'Тарифы EXMAIL'!R7</f>
        <v>554</v>
      </c>
      <c r="L11" s="108">
        <f>'Тарифы EXMAIL'!S7</f>
        <v>659</v>
      </c>
      <c r="M11" s="108">
        <f>'Тарифы EXMAIL'!T7</f>
        <v>800</v>
      </c>
      <c r="N11" s="108">
        <f>'Тарифы EXMAIL'!U7</f>
        <v>895</v>
      </c>
      <c r="O11" s="108">
        <f>'Тарифы EXMAIL'!V7</f>
        <v>1018</v>
      </c>
      <c r="P11" s="108">
        <f>'Тарифы EXMAIL'!W7</f>
        <v>1129</v>
      </c>
      <c r="Q11" s="108">
        <f>'Тарифы EXMAIL'!X7</f>
        <v>1190</v>
      </c>
      <c r="R11" s="108">
        <f>'Тарифы EXMAIL'!Y7</f>
        <v>1294</v>
      </c>
    </row>
    <row r="12" spans="1:18" s="192" customFormat="1">
      <c r="A12" s="187"/>
      <c r="B12" s="188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90"/>
      <c r="Q12" s="191"/>
      <c r="R12" s="189"/>
    </row>
    <row r="13" spans="1:18" ht="16" thickBot="1">
      <c r="A13" s="200"/>
      <c r="B13" s="201"/>
      <c r="C13" s="202"/>
      <c r="D13" s="203"/>
      <c r="E13" s="202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5"/>
      <c r="Q13" s="119"/>
      <c r="R13" s="117"/>
    </row>
    <row r="14" spans="1:18" s="209" customFormat="1" ht="16" thickBot="1">
      <c r="A14" s="258" t="s">
        <v>235</v>
      </c>
      <c r="B14" s="214" t="s">
        <v>7</v>
      </c>
      <c r="C14" s="217" t="s">
        <v>8</v>
      </c>
      <c r="D14" s="218" t="s">
        <v>9</v>
      </c>
      <c r="E14" s="218" t="s">
        <v>10</v>
      </c>
      <c r="F14" s="218" t="s">
        <v>11</v>
      </c>
      <c r="G14" s="219" t="s">
        <v>12</v>
      </c>
      <c r="H14" s="219" t="s">
        <v>13</v>
      </c>
      <c r="I14" s="219" t="s">
        <v>14</v>
      </c>
      <c r="J14" s="219" t="s">
        <v>15</v>
      </c>
      <c r="K14" s="219" t="s">
        <v>16</v>
      </c>
      <c r="L14" s="219" t="s">
        <v>17</v>
      </c>
      <c r="M14" s="219" t="s">
        <v>18</v>
      </c>
      <c r="N14" s="220" t="s">
        <v>19</v>
      </c>
      <c r="O14" s="215"/>
      <c r="P14" s="206"/>
      <c r="Q14" s="207"/>
      <c r="R14" s="208"/>
    </row>
    <row r="15" spans="1:18" s="168" customFormat="1">
      <c r="A15" s="259"/>
      <c r="B15" s="164">
        <v>0.5</v>
      </c>
      <c r="C15" s="216">
        <f>ТФН!P4</f>
        <v>246.66</v>
      </c>
      <c r="D15" s="216">
        <f>ТФН!Q4</f>
        <v>323</v>
      </c>
      <c r="E15" s="216">
        <f>ТФН!R4</f>
        <v>381</v>
      </c>
      <c r="F15" s="216">
        <f>ТФН!S4</f>
        <v>434</v>
      </c>
      <c r="G15" s="216">
        <f>ТФН!T4</f>
        <v>472</v>
      </c>
      <c r="H15" s="216">
        <f>ТФН!U4</f>
        <v>472</v>
      </c>
      <c r="I15" s="216">
        <f>ТФН!V4</f>
        <v>495</v>
      </c>
      <c r="J15" s="216">
        <f>ТФН!W4</f>
        <v>469</v>
      </c>
      <c r="K15" s="216">
        <f>ТФН!X4</f>
        <v>565</v>
      </c>
      <c r="L15" s="216">
        <f>ТФН!Y4</f>
        <v>613</v>
      </c>
      <c r="M15" s="216">
        <f>ТФН!Z4</f>
        <v>667</v>
      </c>
      <c r="N15" s="216">
        <f>ТФН!AA4</f>
        <v>720</v>
      </c>
      <c r="O15" s="169"/>
      <c r="P15" s="181"/>
      <c r="Q15" s="167"/>
      <c r="R15" s="165"/>
    </row>
    <row r="16" spans="1:18" s="168" customFormat="1">
      <c r="A16" s="259"/>
      <c r="B16" s="164">
        <v>1</v>
      </c>
      <c r="C16" s="169">
        <f>ТФН!P5</f>
        <v>276.02</v>
      </c>
      <c r="D16" s="169">
        <f>ТФН!Q5</f>
        <v>364.11</v>
      </c>
      <c r="E16" s="169">
        <f>ТФН!R5</f>
        <v>416</v>
      </c>
      <c r="F16" s="169">
        <f>ТФН!S5</f>
        <v>469</v>
      </c>
      <c r="G16" s="169">
        <f>ТФН!T5</f>
        <v>518</v>
      </c>
      <c r="H16" s="169">
        <f>ТФН!U5</f>
        <v>518</v>
      </c>
      <c r="I16" s="169">
        <f>ТФН!V5</f>
        <v>536</v>
      </c>
      <c r="J16" s="169">
        <f>ТФН!W5</f>
        <v>517</v>
      </c>
      <c r="K16" s="169">
        <f>ТФН!X5</f>
        <v>619</v>
      </c>
      <c r="L16" s="169">
        <f>ТФН!Y5</f>
        <v>667</v>
      </c>
      <c r="M16" s="169">
        <f>ТФН!Z5</f>
        <v>747</v>
      </c>
      <c r="N16" s="169">
        <f>ТФН!AA5</f>
        <v>800</v>
      </c>
      <c r="O16" s="165"/>
      <c r="P16" s="166"/>
      <c r="Q16" s="167"/>
      <c r="R16" s="165"/>
    </row>
    <row r="17" spans="1:18" s="168" customFormat="1">
      <c r="A17" s="260"/>
      <c r="B17" s="164" t="s">
        <v>206</v>
      </c>
      <c r="C17" s="169">
        <f>ТФН!P30</f>
        <v>36.99</v>
      </c>
      <c r="D17" s="169">
        <f>ТФН!Q30</f>
        <v>41.11</v>
      </c>
      <c r="E17" s="169">
        <f>ТФН!R30</f>
        <v>46.98</v>
      </c>
      <c r="F17" s="169">
        <f>ТФН!S30</f>
        <v>58.72</v>
      </c>
      <c r="G17" s="169">
        <f>ТФН!T30</f>
        <v>74.959999999999994</v>
      </c>
      <c r="H17" s="169">
        <f>ТФН!U30</f>
        <v>74.959999999999994</v>
      </c>
      <c r="I17" s="169">
        <f>ТФН!V30</f>
        <v>89.38</v>
      </c>
      <c r="J17" s="169">
        <f>ТФН!W30</f>
        <v>93.43</v>
      </c>
      <c r="K17" s="169">
        <f>ТФН!X30</f>
        <v>109.44</v>
      </c>
      <c r="L17" s="169">
        <f>ТФН!Y30</f>
        <v>120.13</v>
      </c>
      <c r="M17" s="169">
        <f>ТФН!Z30</f>
        <v>149.49</v>
      </c>
      <c r="N17" s="169">
        <f>ТФН!AA30</f>
        <v>173</v>
      </c>
      <c r="O17" s="165"/>
      <c r="P17" s="166"/>
      <c r="Q17" s="167"/>
      <c r="R17" s="165"/>
    </row>
    <row r="18" spans="1:18">
      <c r="A18" s="113"/>
      <c r="B18" s="114"/>
      <c r="C18" s="115"/>
      <c r="D18" s="116"/>
      <c r="E18" s="115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8"/>
      <c r="Q18" s="119"/>
      <c r="R18" s="117"/>
    </row>
    <row r="19" spans="1:18">
      <c r="A19" s="264" t="s">
        <v>263</v>
      </c>
      <c r="B19" s="129" t="s">
        <v>208</v>
      </c>
      <c r="C19" s="130">
        <f t="shared" ref="C19:N19" si="0">C15/C3-1</f>
        <v>-0.67216905901116419</v>
      </c>
      <c r="D19" s="130">
        <f t="shared" si="0"/>
        <v>-0.7570697954271961</v>
      </c>
      <c r="E19" s="130">
        <f t="shared" si="0"/>
        <v>-0.73206751054852326</v>
      </c>
      <c r="F19" s="130">
        <f t="shared" si="0"/>
        <v>-0.72745541321276064</v>
      </c>
      <c r="G19" s="130">
        <f t="shared" si="0"/>
        <v>-0.74442278535845785</v>
      </c>
      <c r="H19" s="130">
        <f t="shared" si="0"/>
        <v>-0.76601229426928419</v>
      </c>
      <c r="I19" s="130">
        <f t="shared" si="0"/>
        <v>-0.77434354485776802</v>
      </c>
      <c r="J19" s="130">
        <f t="shared" si="0"/>
        <v>-0.80794430794430794</v>
      </c>
      <c r="K19" s="130">
        <f t="shared" si="0"/>
        <v>-0.801837822671156</v>
      </c>
      <c r="L19" s="130">
        <f t="shared" si="0"/>
        <v>-0.8386502421562434</v>
      </c>
      <c r="M19" s="130">
        <f t="shared" si="0"/>
        <v>-0.84478264916689938</v>
      </c>
      <c r="N19" s="130">
        <f t="shared" si="0"/>
        <v>-0.84981226533166454</v>
      </c>
      <c r="O19" s="131">
        <f t="shared" ref="O19:O21" si="1">AVERAGE(C19:N19)</f>
        <v>-0.77638064082961877</v>
      </c>
      <c r="P19" s="243">
        <f>AVERAGE(O19:O21)</f>
        <v>-0.78962405911731171</v>
      </c>
      <c r="Q19" s="119"/>
      <c r="R19" s="117"/>
    </row>
    <row r="20" spans="1:18">
      <c r="A20" s="264"/>
      <c r="B20" s="129" t="s">
        <v>209</v>
      </c>
      <c r="C20" s="130">
        <f t="shared" ref="C20:N20" si="2">C16/C4-1</f>
        <v>-0.6805324074074075</v>
      </c>
      <c r="D20" s="130">
        <f t="shared" si="2"/>
        <v>-0.75490710823909524</v>
      </c>
      <c r="E20" s="130">
        <f t="shared" si="2"/>
        <v>-0.73796926177878563</v>
      </c>
      <c r="F20" s="130">
        <f t="shared" si="2"/>
        <v>-0.73716655458417391</v>
      </c>
      <c r="G20" s="130">
        <f t="shared" si="2"/>
        <v>-0.74637681159420288</v>
      </c>
      <c r="H20" s="130">
        <f t="shared" si="2"/>
        <v>-0.76729559748427678</v>
      </c>
      <c r="I20" s="130">
        <f t="shared" si="2"/>
        <v>-0.77865873802444663</v>
      </c>
      <c r="J20" s="130">
        <f t="shared" si="2"/>
        <v>-0.80749180816204946</v>
      </c>
      <c r="K20" s="130">
        <f t="shared" si="2"/>
        <v>-0.80068263781555893</v>
      </c>
      <c r="L20" s="130">
        <f t="shared" si="2"/>
        <v>-0.84078105604888764</v>
      </c>
      <c r="M20" s="130">
        <f t="shared" si="2"/>
        <v>-0.84355365669766269</v>
      </c>
      <c r="N20" s="130">
        <f t="shared" si="2"/>
        <v>-0.84085302777114668</v>
      </c>
      <c r="O20" s="131">
        <f t="shared" si="1"/>
        <v>-0.77802238880064134</v>
      </c>
      <c r="P20" s="244"/>
      <c r="Q20" s="119"/>
      <c r="R20" s="117"/>
    </row>
    <row r="21" spans="1:18" ht="16" thickBot="1">
      <c r="A21" s="265"/>
      <c r="B21" s="133" t="s">
        <v>210</v>
      </c>
      <c r="C21" s="134">
        <f t="shared" ref="C21:N21" si="3">C17/C5-1</f>
        <v>-0.70072815533980581</v>
      </c>
      <c r="D21" s="134">
        <f t="shared" si="3"/>
        <v>-0.80197495183044309</v>
      </c>
      <c r="E21" s="134">
        <f t="shared" si="3"/>
        <v>-0.81357142857142861</v>
      </c>
      <c r="F21" s="134">
        <f t="shared" si="3"/>
        <v>-0.82890442890442895</v>
      </c>
      <c r="G21" s="134">
        <f t="shared" si="3"/>
        <v>-0.7951912568306011</v>
      </c>
      <c r="H21" s="134">
        <f t="shared" si="3"/>
        <v>-0.81788143828960158</v>
      </c>
      <c r="I21" s="134">
        <f t="shared" si="3"/>
        <v>-0.81833333333333336</v>
      </c>
      <c r="J21" s="134">
        <f t="shared" si="3"/>
        <v>-0.83037400145243279</v>
      </c>
      <c r="K21" s="134">
        <f t="shared" si="3"/>
        <v>-0.83537906137184115</v>
      </c>
      <c r="L21" s="134">
        <f t="shared" si="3"/>
        <v>-0.8480905412240769</v>
      </c>
      <c r="M21" s="134">
        <f t="shared" si="3"/>
        <v>-0.84428124999999998</v>
      </c>
      <c r="N21" s="134">
        <f t="shared" si="3"/>
        <v>-0.83891992551210426</v>
      </c>
      <c r="O21" s="135">
        <f t="shared" si="1"/>
        <v>-0.81446914772167489</v>
      </c>
      <c r="P21" s="245"/>
      <c r="Q21" s="119"/>
      <c r="R21" s="117"/>
    </row>
    <row r="22" spans="1:18" ht="18" customHeight="1" thickBot="1">
      <c r="A22" s="182"/>
      <c r="B22" s="183"/>
      <c r="C22" s="184">
        <f>AVERAGE(C19:C21)</f>
        <v>-0.68447654058612584</v>
      </c>
      <c r="D22" s="184">
        <f t="shared" ref="D22:N22" si="4">AVERAGE(D19:D21)</f>
        <v>-0.77131728516557807</v>
      </c>
      <c r="E22" s="184">
        <f t="shared" si="4"/>
        <v>-0.76120273363291258</v>
      </c>
      <c r="F22" s="184">
        <f t="shared" si="4"/>
        <v>-0.76450879890045442</v>
      </c>
      <c r="G22" s="184">
        <f t="shared" si="4"/>
        <v>-0.76199695126108724</v>
      </c>
      <c r="H22" s="184">
        <f t="shared" si="4"/>
        <v>-0.78372977668105415</v>
      </c>
      <c r="I22" s="184">
        <f t="shared" si="4"/>
        <v>-0.7904452054051827</v>
      </c>
      <c r="J22" s="184">
        <f t="shared" si="4"/>
        <v>-0.8152700391862634</v>
      </c>
      <c r="K22" s="184">
        <f t="shared" si="4"/>
        <v>-0.81263317395285206</v>
      </c>
      <c r="L22" s="184">
        <f t="shared" si="4"/>
        <v>-0.84250727980973605</v>
      </c>
      <c r="M22" s="184">
        <f t="shared" si="4"/>
        <v>-0.84420585195485398</v>
      </c>
      <c r="N22" s="184">
        <f t="shared" si="4"/>
        <v>-0.84319507287163853</v>
      </c>
      <c r="O22" s="185"/>
      <c r="P22" s="186"/>
      <c r="Q22" s="119"/>
      <c r="R22" s="117"/>
    </row>
    <row r="23" spans="1:18" s="192" customFormat="1" ht="18" customHeight="1" thickBot="1">
      <c r="A23" s="193"/>
      <c r="B23" s="194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6"/>
      <c r="P23" s="197"/>
      <c r="Q23" s="198"/>
      <c r="R23" s="199"/>
    </row>
    <row r="24" spans="1:18" s="209" customFormat="1" ht="16" thickBot="1">
      <c r="A24" s="261" t="s">
        <v>261</v>
      </c>
      <c r="B24" s="214" t="s">
        <v>7</v>
      </c>
      <c r="C24" s="217" t="s">
        <v>8</v>
      </c>
      <c r="D24" s="218" t="s">
        <v>9</v>
      </c>
      <c r="E24" s="218" t="s">
        <v>10</v>
      </c>
      <c r="F24" s="218" t="s">
        <v>11</v>
      </c>
      <c r="G24" s="219" t="s">
        <v>12</v>
      </c>
      <c r="H24" s="219" t="s">
        <v>13</v>
      </c>
      <c r="I24" s="219" t="s">
        <v>14</v>
      </c>
      <c r="J24" s="219" t="s">
        <v>15</v>
      </c>
      <c r="K24" s="219" t="s">
        <v>16</v>
      </c>
      <c r="L24" s="219" t="s">
        <v>17</v>
      </c>
      <c r="M24" s="219" t="s">
        <v>18</v>
      </c>
      <c r="N24" s="220" t="s">
        <v>19</v>
      </c>
      <c r="O24" s="215"/>
      <c r="P24" s="206"/>
      <c r="Q24" s="207"/>
      <c r="R24" s="208"/>
    </row>
    <row r="25" spans="1:18" s="168" customFormat="1">
      <c r="A25" s="262"/>
      <c r="B25" s="164">
        <v>0.5</v>
      </c>
      <c r="C25" s="216">
        <v>530</v>
      </c>
      <c r="D25" s="216">
        <v>483</v>
      </c>
      <c r="E25" s="216">
        <v>764</v>
      </c>
      <c r="F25" s="216">
        <v>832</v>
      </c>
      <c r="G25" s="216">
        <v>921</v>
      </c>
      <c r="H25" s="216">
        <v>968</v>
      </c>
      <c r="I25" s="216">
        <v>1028</v>
      </c>
      <c r="J25" s="216">
        <v>1119</v>
      </c>
      <c r="K25" s="216">
        <v>1307</v>
      </c>
      <c r="L25" s="216">
        <v>1369</v>
      </c>
      <c r="M25" s="216">
        <v>1572</v>
      </c>
      <c r="N25" s="216">
        <v>1698</v>
      </c>
      <c r="O25" s="169"/>
      <c r="P25" s="181"/>
      <c r="Q25" s="167"/>
      <c r="R25" s="165"/>
    </row>
    <row r="26" spans="1:18" s="168" customFormat="1">
      <c r="A26" s="262"/>
      <c r="B26" s="164">
        <v>1</v>
      </c>
      <c r="C26" s="169">
        <v>617</v>
      </c>
      <c r="D26" s="169">
        <v>545</v>
      </c>
      <c r="E26" s="169">
        <v>880</v>
      </c>
      <c r="F26" s="169">
        <v>1003</v>
      </c>
      <c r="G26" s="169">
        <v>1048</v>
      </c>
      <c r="H26" s="169">
        <v>1078</v>
      </c>
      <c r="I26" s="169">
        <v>1126</v>
      </c>
      <c r="J26" s="169">
        <v>1252</v>
      </c>
      <c r="K26" s="169">
        <v>1556</v>
      </c>
      <c r="L26" s="169">
        <v>1638</v>
      </c>
      <c r="M26" s="169">
        <v>1738</v>
      </c>
      <c r="N26" s="169">
        <v>1856</v>
      </c>
      <c r="O26" s="165"/>
      <c r="P26" s="166"/>
      <c r="Q26" s="167"/>
      <c r="R26" s="165"/>
    </row>
    <row r="27" spans="1:18" s="168" customFormat="1">
      <c r="A27" s="263"/>
      <c r="B27" s="164" t="s">
        <v>206</v>
      </c>
      <c r="C27" s="169">
        <v>69</v>
      </c>
      <c r="D27" s="169">
        <v>78</v>
      </c>
      <c r="E27" s="169">
        <v>107</v>
      </c>
      <c r="F27" s="169">
        <v>135</v>
      </c>
      <c r="G27" s="169">
        <v>156</v>
      </c>
      <c r="H27" s="169">
        <v>171</v>
      </c>
      <c r="I27" s="169">
        <v>187</v>
      </c>
      <c r="J27" s="169">
        <v>232</v>
      </c>
      <c r="K27" s="169">
        <v>299</v>
      </c>
      <c r="L27" s="169">
        <v>349</v>
      </c>
      <c r="M27" s="169">
        <v>364</v>
      </c>
      <c r="N27" s="169">
        <v>443</v>
      </c>
      <c r="O27" s="165"/>
      <c r="P27" s="166"/>
      <c r="Q27" s="167"/>
      <c r="R27" s="165"/>
    </row>
    <row r="28" spans="1:18">
      <c r="A28" s="113"/>
      <c r="B28" s="114"/>
      <c r="C28" s="115"/>
      <c r="D28" s="116"/>
      <c r="E28" s="115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8"/>
      <c r="Q28" s="119"/>
      <c r="R28" s="117"/>
    </row>
    <row r="29" spans="1:18">
      <c r="A29" s="264" t="s">
        <v>263</v>
      </c>
      <c r="B29" s="129" t="s">
        <v>208</v>
      </c>
      <c r="C29" s="130">
        <f t="shared" ref="C29:N29" si="5">C25/C9-1</f>
        <v>-0.15470494417862835</v>
      </c>
      <c r="D29" s="130">
        <f t="shared" si="5"/>
        <v>-0.5640794223826715</v>
      </c>
      <c r="E29" s="130">
        <f t="shared" si="5"/>
        <v>-0.3552742616033755</v>
      </c>
      <c r="F29" s="130">
        <f t="shared" si="5"/>
        <v>-0.37302185380557651</v>
      </c>
      <c r="G29" s="130">
        <f t="shared" si="5"/>
        <v>-0.40155945419103312</v>
      </c>
      <c r="H29" s="130">
        <f t="shared" si="5"/>
        <v>-0.42415229030339086</v>
      </c>
      <c r="I29" s="130">
        <f t="shared" si="5"/>
        <v>-0.43763676148796504</v>
      </c>
      <c r="J29" s="130">
        <f t="shared" si="5"/>
        <v>-0.45012285012285014</v>
      </c>
      <c r="K29" s="130">
        <f t="shared" si="5"/>
        <v>-0.44991582491582494</v>
      </c>
      <c r="L29" s="130">
        <f t="shared" si="5"/>
        <v>-0.56759317751105498</v>
      </c>
      <c r="M29" s="130">
        <f t="shared" si="5"/>
        <v>-0.56101647584473613</v>
      </c>
      <c r="N29" s="130">
        <f t="shared" si="5"/>
        <v>-0.57496871088861079</v>
      </c>
      <c r="O29" s="131">
        <f t="shared" ref="O29:O31" si="6">AVERAGE(C29:N29)</f>
        <v>-0.44283716893630992</v>
      </c>
      <c r="P29" s="243">
        <f>AVERAGE(O29:O31)</f>
        <v>-0.45331847231442257</v>
      </c>
      <c r="Q29" s="119"/>
      <c r="R29" s="117"/>
    </row>
    <row r="30" spans="1:18">
      <c r="A30" s="264"/>
      <c r="B30" s="129" t="s">
        <v>209</v>
      </c>
      <c r="C30" s="130">
        <f t="shared" ref="C30:N30" si="7">C26/C10-1</f>
        <v>-0.1430555555555556</v>
      </c>
      <c r="D30" s="130">
        <f t="shared" si="7"/>
        <v>-0.55977382875605808</v>
      </c>
      <c r="E30" s="130">
        <f t="shared" si="7"/>
        <v>-0.33484504913076341</v>
      </c>
      <c r="F30" s="130">
        <f t="shared" si="7"/>
        <v>-0.32548755884330871</v>
      </c>
      <c r="G30" s="130">
        <f t="shared" si="7"/>
        <v>-0.38425381903642775</v>
      </c>
      <c r="H30" s="130">
        <f t="shared" si="7"/>
        <v>-0.4188679245283019</v>
      </c>
      <c r="I30" s="130">
        <f t="shared" si="7"/>
        <v>-0.442021803766105</v>
      </c>
      <c r="J30" s="130">
        <f t="shared" si="7"/>
        <v>-0.44057193923145666</v>
      </c>
      <c r="K30" s="130">
        <f t="shared" si="7"/>
        <v>-0.39876352395672332</v>
      </c>
      <c r="L30" s="130">
        <f t="shared" si="7"/>
        <v>-0.53079346892008017</v>
      </c>
      <c r="M30" s="130">
        <f t="shared" si="7"/>
        <v>-0.56320683588841414</v>
      </c>
      <c r="N30" s="130">
        <f t="shared" si="7"/>
        <v>-0.55693482931487226</v>
      </c>
      <c r="O30" s="131">
        <f t="shared" si="6"/>
        <v>-0.42488134474400557</v>
      </c>
      <c r="P30" s="244"/>
      <c r="Q30" s="119"/>
      <c r="R30" s="117"/>
    </row>
    <row r="31" spans="1:18" ht="16" thickBot="1">
      <c r="A31" s="265"/>
      <c r="B31" s="133" t="s">
        <v>210</v>
      </c>
      <c r="C31" s="130">
        <f t="shared" ref="C31:N31" si="8">C27/C11-1</f>
        <v>-0.33009708737864074</v>
      </c>
      <c r="D31" s="130">
        <f t="shared" si="8"/>
        <v>-0.54913294797687862</v>
      </c>
      <c r="E31" s="130">
        <f t="shared" si="8"/>
        <v>-0.49047619047619051</v>
      </c>
      <c r="F31" s="130">
        <f t="shared" si="8"/>
        <v>-0.52797202797202791</v>
      </c>
      <c r="G31" s="130">
        <f t="shared" si="8"/>
        <v>-0.48852459016393446</v>
      </c>
      <c r="H31" s="130">
        <f t="shared" si="8"/>
        <v>-0.50145772594752192</v>
      </c>
      <c r="I31" s="130">
        <f t="shared" si="8"/>
        <v>-0.54390243902439028</v>
      </c>
      <c r="J31" s="130">
        <f t="shared" si="8"/>
        <v>-0.49455337690631807</v>
      </c>
      <c r="K31" s="130">
        <f t="shared" si="8"/>
        <v>-0.46028880866425992</v>
      </c>
      <c r="L31" s="130">
        <f t="shared" si="8"/>
        <v>-0.47040971168437029</v>
      </c>
      <c r="M31" s="130">
        <f t="shared" si="8"/>
        <v>-0.54499999999999993</v>
      </c>
      <c r="N31" s="130">
        <f t="shared" si="8"/>
        <v>-0.50502793296089388</v>
      </c>
      <c r="O31" s="135">
        <f t="shared" si="6"/>
        <v>-0.49223690326295216</v>
      </c>
      <c r="P31" s="245"/>
      <c r="Q31" s="119"/>
      <c r="R31" s="117"/>
    </row>
    <row r="32" spans="1:18" ht="18" customHeight="1" thickBot="1">
      <c r="A32" s="182"/>
      <c r="B32" s="183"/>
      <c r="C32" s="184">
        <f>AVERAGE(C29:C31)</f>
        <v>-0.20928586237094157</v>
      </c>
      <c r="D32" s="184">
        <f t="shared" ref="D32:N32" si="9">AVERAGE(D29:D31)</f>
        <v>-0.55766206637186944</v>
      </c>
      <c r="E32" s="184">
        <f t="shared" si="9"/>
        <v>-0.39353183373677653</v>
      </c>
      <c r="F32" s="184">
        <f t="shared" si="9"/>
        <v>-0.40882714687363775</v>
      </c>
      <c r="G32" s="184">
        <f t="shared" si="9"/>
        <v>-0.42477928779713175</v>
      </c>
      <c r="H32" s="184">
        <f t="shared" si="9"/>
        <v>-0.44815931359307154</v>
      </c>
      <c r="I32" s="184">
        <f t="shared" si="9"/>
        <v>-0.47452033475948679</v>
      </c>
      <c r="J32" s="184">
        <f t="shared" si="9"/>
        <v>-0.4617493887535416</v>
      </c>
      <c r="K32" s="184">
        <f t="shared" si="9"/>
        <v>-0.43632271917893606</v>
      </c>
      <c r="L32" s="184">
        <f t="shared" si="9"/>
        <v>-0.52293211937183515</v>
      </c>
      <c r="M32" s="184">
        <f t="shared" si="9"/>
        <v>-0.55640777057771673</v>
      </c>
      <c r="N32" s="184">
        <f t="shared" si="9"/>
        <v>-0.54564382438812575</v>
      </c>
      <c r="O32" s="185"/>
      <c r="P32" s="186"/>
      <c r="Q32" s="119"/>
      <c r="R32" s="117"/>
    </row>
    <row r="33" spans="1:16" ht="16" thickBot="1"/>
    <row r="34" spans="1:16" s="213" customFormat="1" ht="16" thickBot="1">
      <c r="A34" s="261" t="s">
        <v>262</v>
      </c>
      <c r="B34" s="214" t="s">
        <v>7</v>
      </c>
      <c r="C34" s="217" t="s">
        <v>8</v>
      </c>
      <c r="D34" s="218" t="s">
        <v>9</v>
      </c>
      <c r="E34" s="218" t="s">
        <v>10</v>
      </c>
      <c r="F34" s="218" t="s">
        <v>11</v>
      </c>
      <c r="G34" s="219" t="s">
        <v>12</v>
      </c>
      <c r="H34" s="219" t="s">
        <v>13</v>
      </c>
      <c r="I34" s="219" t="s">
        <v>14</v>
      </c>
      <c r="J34" s="219" t="s">
        <v>15</v>
      </c>
      <c r="K34" s="219" t="s">
        <v>16</v>
      </c>
      <c r="L34" s="219" t="s">
        <v>17</v>
      </c>
      <c r="M34" s="219" t="s">
        <v>18</v>
      </c>
      <c r="N34" s="220" t="s">
        <v>19</v>
      </c>
      <c r="O34" s="215"/>
      <c r="P34" s="206"/>
    </row>
    <row r="35" spans="1:16">
      <c r="A35" s="262"/>
      <c r="B35" s="164">
        <v>0.5</v>
      </c>
      <c r="C35" s="216">
        <f>C25*1.22*1.2</f>
        <v>775.92</v>
      </c>
      <c r="D35" s="216">
        <f t="shared" ref="D35:M35" si="10">D25*1.22*1.2</f>
        <v>707.11199999999997</v>
      </c>
      <c r="E35" s="216">
        <f t="shared" si="10"/>
        <v>1118.4959999999999</v>
      </c>
      <c r="F35" s="216">
        <f t="shared" si="10"/>
        <v>1218.048</v>
      </c>
      <c r="G35" s="216">
        <f t="shared" si="10"/>
        <v>1348.3439999999998</v>
      </c>
      <c r="H35" s="216">
        <f t="shared" si="10"/>
        <v>1417.152</v>
      </c>
      <c r="I35" s="216">
        <f t="shared" si="10"/>
        <v>1504.992</v>
      </c>
      <c r="J35" s="216">
        <f t="shared" si="10"/>
        <v>1638.2160000000001</v>
      </c>
      <c r="K35" s="216">
        <f t="shared" si="10"/>
        <v>1913.4479999999999</v>
      </c>
      <c r="L35" s="216">
        <f t="shared" si="10"/>
        <v>2004.2159999999999</v>
      </c>
      <c r="M35" s="216">
        <f t="shared" si="10"/>
        <v>2301.4079999999999</v>
      </c>
      <c r="N35" s="216">
        <f>N25*1.22*1.2</f>
        <v>2485.8719999999998</v>
      </c>
      <c r="O35" s="169"/>
      <c r="P35" s="181"/>
    </row>
    <row r="36" spans="1:16">
      <c r="A36" s="262"/>
      <c r="B36" s="164">
        <v>1</v>
      </c>
      <c r="C36" s="169">
        <f t="shared" ref="C36:N37" si="11">C26*1.22*1.2</f>
        <v>903.28800000000001</v>
      </c>
      <c r="D36" s="169">
        <f t="shared" si="11"/>
        <v>797.88</v>
      </c>
      <c r="E36" s="169">
        <f t="shared" si="11"/>
        <v>1288.32</v>
      </c>
      <c r="F36" s="169">
        <f t="shared" si="11"/>
        <v>1468.3920000000001</v>
      </c>
      <c r="G36" s="169">
        <f t="shared" si="11"/>
        <v>1534.2719999999999</v>
      </c>
      <c r="H36" s="169">
        <f t="shared" si="11"/>
        <v>1578.192</v>
      </c>
      <c r="I36" s="169">
        <f t="shared" si="11"/>
        <v>1648.4639999999999</v>
      </c>
      <c r="J36" s="169">
        <f t="shared" si="11"/>
        <v>1832.9280000000001</v>
      </c>
      <c r="K36" s="169">
        <f t="shared" si="11"/>
        <v>2277.9839999999999</v>
      </c>
      <c r="L36" s="169">
        <f t="shared" si="11"/>
        <v>2398.0319999999997</v>
      </c>
      <c r="M36" s="169">
        <f t="shared" si="11"/>
        <v>2544.4320000000002</v>
      </c>
      <c r="N36" s="169">
        <f t="shared" si="11"/>
        <v>2717.1840000000002</v>
      </c>
      <c r="O36" s="165"/>
      <c r="P36" s="166"/>
    </row>
    <row r="37" spans="1:16">
      <c r="A37" s="263"/>
      <c r="B37" s="164" t="s">
        <v>206</v>
      </c>
      <c r="C37" s="169">
        <f t="shared" si="11"/>
        <v>101.01599999999999</v>
      </c>
      <c r="D37" s="169">
        <f t="shared" si="11"/>
        <v>114.19199999999999</v>
      </c>
      <c r="E37" s="169">
        <f t="shared" si="11"/>
        <v>156.648</v>
      </c>
      <c r="F37" s="169">
        <f t="shared" si="11"/>
        <v>197.64</v>
      </c>
      <c r="G37" s="169">
        <f t="shared" si="11"/>
        <v>228.38399999999999</v>
      </c>
      <c r="H37" s="169">
        <f t="shared" si="11"/>
        <v>250.34399999999999</v>
      </c>
      <c r="I37" s="169">
        <f t="shared" si="11"/>
        <v>273.76799999999997</v>
      </c>
      <c r="J37" s="169">
        <f t="shared" si="11"/>
        <v>339.64800000000002</v>
      </c>
      <c r="K37" s="169">
        <f t="shared" si="11"/>
        <v>437.73599999999993</v>
      </c>
      <c r="L37" s="169">
        <f t="shared" si="11"/>
        <v>510.93599999999992</v>
      </c>
      <c r="M37" s="169">
        <f t="shared" si="11"/>
        <v>532.89599999999996</v>
      </c>
      <c r="N37" s="169">
        <f t="shared" si="11"/>
        <v>648.55200000000002</v>
      </c>
      <c r="O37" s="165"/>
      <c r="P37" s="166"/>
    </row>
    <row r="38" spans="1:16">
      <c r="A38" s="113"/>
      <c r="B38" s="114"/>
      <c r="C38" s="115"/>
      <c r="D38" s="116"/>
      <c r="E38" s="115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8"/>
    </row>
    <row r="39" spans="1:16">
      <c r="A39" s="264" t="s">
        <v>263</v>
      </c>
      <c r="B39" s="129" t="s">
        <v>208</v>
      </c>
      <c r="C39" s="130">
        <f t="shared" ref="C39:N39" si="12">C35/C3-1</f>
        <v>3.1259968102073321E-2</v>
      </c>
      <c r="D39" s="130">
        <f t="shared" si="12"/>
        <v>-0.46817689530685924</v>
      </c>
      <c r="E39" s="130">
        <f t="shared" si="12"/>
        <v>-0.21343459915611829</v>
      </c>
      <c r="F39" s="130">
        <f t="shared" si="12"/>
        <v>-0.23508666164280323</v>
      </c>
      <c r="G39" s="130">
        <f t="shared" si="12"/>
        <v>-0.26990253411306053</v>
      </c>
      <c r="H39" s="130">
        <f t="shared" si="12"/>
        <v>-0.29746579417013674</v>
      </c>
      <c r="I39" s="130">
        <f t="shared" si="12"/>
        <v>-0.31391684901531725</v>
      </c>
      <c r="J39" s="130">
        <f t="shared" si="12"/>
        <v>-0.32914987714987709</v>
      </c>
      <c r="K39" s="130">
        <f t="shared" si="12"/>
        <v>-0.32889730639730641</v>
      </c>
      <c r="L39" s="130">
        <f t="shared" si="12"/>
        <v>-0.47246367656348709</v>
      </c>
      <c r="M39" s="130">
        <f t="shared" si="12"/>
        <v>-0.46444010053057805</v>
      </c>
      <c r="N39" s="130">
        <f t="shared" si="12"/>
        <v>-0.48146182728410514</v>
      </c>
      <c r="O39" s="131">
        <f t="shared" ref="O39:O41" si="13">AVERAGE(C39:N39)</f>
        <v>-0.32026134610229801</v>
      </c>
      <c r="P39" s="243">
        <f>AVERAGE(O39:O41)</f>
        <v>-0.33304853622359554</v>
      </c>
    </row>
    <row r="40" spans="1:16">
      <c r="A40" s="264"/>
      <c r="B40" s="129" t="s">
        <v>209</v>
      </c>
      <c r="C40" s="130">
        <f t="shared" ref="C40:N40" si="14">C36/C4-1</f>
        <v>4.5472222222222136E-2</v>
      </c>
      <c r="D40" s="130">
        <f t="shared" si="14"/>
        <v>-0.46292407108239098</v>
      </c>
      <c r="E40" s="130">
        <f t="shared" si="14"/>
        <v>-0.18851095993953138</v>
      </c>
      <c r="F40" s="130">
        <f t="shared" si="14"/>
        <v>-0.17709482178883651</v>
      </c>
      <c r="G40" s="130">
        <f t="shared" si="14"/>
        <v>-0.24878965922444185</v>
      </c>
      <c r="H40" s="130">
        <f t="shared" si="14"/>
        <v>-0.29101886792452825</v>
      </c>
      <c r="I40" s="130">
        <f t="shared" si="14"/>
        <v>-0.31926660059464818</v>
      </c>
      <c r="J40" s="130">
        <f t="shared" si="14"/>
        <v>-0.3174977658623771</v>
      </c>
      <c r="K40" s="130">
        <f t="shared" si="14"/>
        <v>-0.2664914992272025</v>
      </c>
      <c r="L40" s="130">
        <f t="shared" si="14"/>
        <v>-0.42756803208249794</v>
      </c>
      <c r="M40" s="130">
        <f t="shared" si="14"/>
        <v>-0.46711233978386524</v>
      </c>
      <c r="N40" s="130">
        <f t="shared" si="14"/>
        <v>-0.45946049176414416</v>
      </c>
      <c r="O40" s="131">
        <f t="shared" si="13"/>
        <v>-0.29835524058768681</v>
      </c>
      <c r="P40" s="244"/>
    </row>
    <row r="41" spans="1:16" ht="16" thickBot="1">
      <c r="A41" s="265"/>
      <c r="B41" s="133" t="s">
        <v>210</v>
      </c>
      <c r="C41" s="130">
        <f t="shared" ref="C41:N41" si="15">C37/C5-1</f>
        <v>-0.18271844660194181</v>
      </c>
      <c r="D41" s="130">
        <f t="shared" si="15"/>
        <v>-0.4499421965317919</v>
      </c>
      <c r="E41" s="130">
        <f t="shared" si="15"/>
        <v>-0.37838095238095237</v>
      </c>
      <c r="F41" s="130">
        <f t="shared" si="15"/>
        <v>-0.4241258741258741</v>
      </c>
      <c r="G41" s="130">
        <f t="shared" si="15"/>
        <v>-0.376</v>
      </c>
      <c r="H41" s="130">
        <f t="shared" si="15"/>
        <v>-0.39177842565597665</v>
      </c>
      <c r="I41" s="130">
        <f t="shared" si="15"/>
        <v>-0.44356097560975616</v>
      </c>
      <c r="J41" s="130">
        <f t="shared" si="15"/>
        <v>-0.38335511982570791</v>
      </c>
      <c r="K41" s="130">
        <f t="shared" si="15"/>
        <v>-0.34155234657039713</v>
      </c>
      <c r="L41" s="130">
        <f t="shared" si="15"/>
        <v>-0.35389984825493181</v>
      </c>
      <c r="M41" s="130">
        <f t="shared" si="15"/>
        <v>-0.44490000000000007</v>
      </c>
      <c r="N41" s="130">
        <f t="shared" si="15"/>
        <v>-0.39613407821229052</v>
      </c>
      <c r="O41" s="135">
        <f t="shared" si="13"/>
        <v>-0.38052902198080174</v>
      </c>
      <c r="P41" s="245"/>
    </row>
    <row r="42" spans="1:16">
      <c r="A42" s="182"/>
      <c r="B42" s="183"/>
      <c r="C42" s="184">
        <f>AVERAGE(C39:C41)</f>
        <v>-3.5328752092548786E-2</v>
      </c>
      <c r="D42" s="184">
        <f t="shared" ref="D42:N42" si="16">AVERAGE(D39:D41)</f>
        <v>-0.46034772097368065</v>
      </c>
      <c r="E42" s="184">
        <f t="shared" si="16"/>
        <v>-0.26010883715886735</v>
      </c>
      <c r="F42" s="184">
        <f t="shared" si="16"/>
        <v>-0.27876911918583797</v>
      </c>
      <c r="G42" s="184">
        <f t="shared" si="16"/>
        <v>-0.29823073111250081</v>
      </c>
      <c r="H42" s="184">
        <f t="shared" si="16"/>
        <v>-0.32675436258354723</v>
      </c>
      <c r="I42" s="184">
        <f t="shared" si="16"/>
        <v>-0.35891480840657386</v>
      </c>
      <c r="J42" s="184">
        <f t="shared" si="16"/>
        <v>-0.34333425427932074</v>
      </c>
      <c r="K42" s="184">
        <f t="shared" si="16"/>
        <v>-0.31231371739830199</v>
      </c>
      <c r="L42" s="184">
        <f t="shared" si="16"/>
        <v>-0.41797718563363895</v>
      </c>
      <c r="M42" s="184">
        <f t="shared" si="16"/>
        <v>-0.45881748010481443</v>
      </c>
      <c r="N42" s="184">
        <f t="shared" si="16"/>
        <v>-0.44568546575351325</v>
      </c>
      <c r="O42" s="185"/>
      <c r="P42" s="186"/>
    </row>
    <row r="44" spans="1:16" ht="16" thickBot="1"/>
    <row r="45" spans="1:16" s="213" customFormat="1" ht="16" thickBot="1">
      <c r="A45" s="261" t="s">
        <v>262</v>
      </c>
      <c r="B45" s="214" t="s">
        <v>7</v>
      </c>
      <c r="C45" s="217" t="s">
        <v>8</v>
      </c>
      <c r="D45" s="218" t="s">
        <v>9</v>
      </c>
      <c r="E45" s="218" t="s">
        <v>10</v>
      </c>
      <c r="F45" s="218" t="s">
        <v>11</v>
      </c>
      <c r="G45" s="219" t="s">
        <v>12</v>
      </c>
      <c r="H45" s="219" t="s">
        <v>13</v>
      </c>
      <c r="I45" s="219" t="s">
        <v>14</v>
      </c>
      <c r="J45" s="219" t="s">
        <v>15</v>
      </c>
      <c r="K45" s="219" t="s">
        <v>16</v>
      </c>
      <c r="L45" s="219" t="s">
        <v>17</v>
      </c>
      <c r="M45" s="219" t="s">
        <v>18</v>
      </c>
      <c r="N45" s="220" t="s">
        <v>19</v>
      </c>
      <c r="O45" s="215"/>
      <c r="P45" s="206"/>
    </row>
    <row r="46" spans="1:16">
      <c r="A46" s="262"/>
      <c r="B46" s="164">
        <v>0.5</v>
      </c>
      <c r="C46" s="216">
        <f>C35*0.6</f>
        <v>465.55199999999996</v>
      </c>
      <c r="D46" s="216">
        <f t="shared" ref="D46:N46" si="17">D35*0.6</f>
        <v>424.26719999999995</v>
      </c>
      <c r="E46" s="216">
        <f t="shared" si="17"/>
        <v>671.09759999999994</v>
      </c>
      <c r="F46" s="216">
        <f t="shared" si="17"/>
        <v>730.8288</v>
      </c>
      <c r="G46" s="216">
        <f t="shared" si="17"/>
        <v>809.00639999999987</v>
      </c>
      <c r="H46" s="216">
        <f t="shared" si="17"/>
        <v>850.2912</v>
      </c>
      <c r="I46" s="216">
        <f t="shared" si="17"/>
        <v>902.99519999999995</v>
      </c>
      <c r="J46" s="216">
        <f t="shared" si="17"/>
        <v>982.92960000000005</v>
      </c>
      <c r="K46" s="216">
        <f t="shared" si="17"/>
        <v>1148.0687999999998</v>
      </c>
      <c r="L46" s="216">
        <f t="shared" si="17"/>
        <v>1202.5295999999998</v>
      </c>
      <c r="M46" s="216">
        <f t="shared" si="17"/>
        <v>1380.8447999999999</v>
      </c>
      <c r="N46" s="216">
        <f t="shared" si="17"/>
        <v>1491.5231999999999</v>
      </c>
      <c r="O46" s="169"/>
      <c r="P46" s="181"/>
    </row>
    <row r="47" spans="1:16">
      <c r="A47" s="262"/>
      <c r="B47" s="164">
        <v>1</v>
      </c>
      <c r="C47" s="216">
        <f t="shared" ref="C47:N48" si="18">C36*0.6</f>
        <v>541.97280000000001</v>
      </c>
      <c r="D47" s="216">
        <f t="shared" si="18"/>
        <v>478.72799999999995</v>
      </c>
      <c r="E47" s="216">
        <f t="shared" si="18"/>
        <v>772.99199999999996</v>
      </c>
      <c r="F47" s="216">
        <f t="shared" si="18"/>
        <v>881.03520000000003</v>
      </c>
      <c r="G47" s="216">
        <f t="shared" si="18"/>
        <v>920.56319999999994</v>
      </c>
      <c r="H47" s="216">
        <f t="shared" si="18"/>
        <v>946.91519999999991</v>
      </c>
      <c r="I47" s="216">
        <f t="shared" si="18"/>
        <v>989.07839999999987</v>
      </c>
      <c r="J47" s="216">
        <f t="shared" si="18"/>
        <v>1099.7568000000001</v>
      </c>
      <c r="K47" s="216">
        <f t="shared" si="18"/>
        <v>1366.7903999999999</v>
      </c>
      <c r="L47" s="216">
        <f t="shared" si="18"/>
        <v>1438.8191999999997</v>
      </c>
      <c r="M47" s="216">
        <f t="shared" si="18"/>
        <v>1526.6592000000001</v>
      </c>
      <c r="N47" s="216">
        <f t="shared" si="18"/>
        <v>1630.3104000000001</v>
      </c>
      <c r="O47" s="165"/>
      <c r="P47" s="166"/>
    </row>
    <row r="48" spans="1:16">
      <c r="A48" s="263"/>
      <c r="B48" s="164" t="s">
        <v>206</v>
      </c>
      <c r="C48" s="216">
        <f t="shared" si="18"/>
        <v>60.609599999999993</v>
      </c>
      <c r="D48" s="216">
        <f t="shared" si="18"/>
        <v>68.515199999999993</v>
      </c>
      <c r="E48" s="216">
        <f t="shared" si="18"/>
        <v>93.988799999999998</v>
      </c>
      <c r="F48" s="216">
        <f t="shared" si="18"/>
        <v>118.58399999999999</v>
      </c>
      <c r="G48" s="216">
        <f t="shared" si="18"/>
        <v>137.03039999999999</v>
      </c>
      <c r="H48" s="216">
        <f t="shared" si="18"/>
        <v>150.2064</v>
      </c>
      <c r="I48" s="216">
        <f t="shared" si="18"/>
        <v>164.26079999999999</v>
      </c>
      <c r="J48" s="216">
        <f t="shared" si="18"/>
        <v>203.78880000000001</v>
      </c>
      <c r="K48" s="216">
        <f t="shared" si="18"/>
        <v>262.64159999999993</v>
      </c>
      <c r="L48" s="216">
        <f t="shared" si="18"/>
        <v>306.56159999999994</v>
      </c>
      <c r="M48" s="216">
        <f t="shared" si="18"/>
        <v>319.73759999999999</v>
      </c>
      <c r="N48" s="216">
        <f t="shared" si="18"/>
        <v>389.13119999999998</v>
      </c>
      <c r="O48" s="165"/>
      <c r="P48" s="166"/>
    </row>
    <row r="49" spans="1:16">
      <c r="A49" s="227">
        <v>-0.4</v>
      </c>
      <c r="B49" s="114"/>
      <c r="C49" s="115"/>
      <c r="D49" s="116"/>
      <c r="E49" s="115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8"/>
    </row>
    <row r="50" spans="1:16">
      <c r="A50" s="264" t="s">
        <v>263</v>
      </c>
      <c r="B50" s="129" t="s">
        <v>208</v>
      </c>
      <c r="C50" s="130">
        <f>C46/C3-1</f>
        <v>-0.38124401913875605</v>
      </c>
      <c r="D50" s="130">
        <f t="shared" ref="D50:N50" si="19">D46/D3-1</f>
        <v>-0.68090613718411552</v>
      </c>
      <c r="E50" s="130">
        <f t="shared" si="19"/>
        <v>-0.52806075949367093</v>
      </c>
      <c r="F50" s="130">
        <f t="shared" si="19"/>
        <v>-0.54105199698568196</v>
      </c>
      <c r="G50" s="130">
        <f t="shared" si="19"/>
        <v>-0.5619415204678363</v>
      </c>
      <c r="H50" s="130">
        <f t="shared" si="19"/>
        <v>-0.57847947650208198</v>
      </c>
      <c r="I50" s="130">
        <f t="shared" si="19"/>
        <v>-0.5883501094091903</v>
      </c>
      <c r="J50" s="130">
        <f t="shared" si="19"/>
        <v>-0.59748992628992625</v>
      </c>
      <c r="K50" s="130">
        <f t="shared" si="19"/>
        <v>-0.59733838383838389</v>
      </c>
      <c r="L50" s="130">
        <f t="shared" si="19"/>
        <v>-0.68347820593809228</v>
      </c>
      <c r="M50" s="130">
        <f t="shared" si="19"/>
        <v>-0.67866406031834692</v>
      </c>
      <c r="N50" s="130">
        <f t="shared" si="19"/>
        <v>-0.68887709637046313</v>
      </c>
      <c r="O50" s="131">
        <f t="shared" ref="O50:O52" si="20">AVERAGE(C50:N50)</f>
        <v>-0.5921568076613789</v>
      </c>
      <c r="P50" s="243">
        <f>AVERAGE(O50:O52)</f>
        <v>-0.59982912173415748</v>
      </c>
    </row>
    <row r="51" spans="1:16">
      <c r="A51" s="264"/>
      <c r="B51" s="129" t="s">
        <v>209</v>
      </c>
      <c r="C51" s="130">
        <f t="shared" ref="C51:N52" si="21">C47/C4-1</f>
        <v>-0.3727166666666667</v>
      </c>
      <c r="D51" s="130">
        <f t="shared" si="21"/>
        <v>-0.67775444264943463</v>
      </c>
      <c r="E51" s="130">
        <f t="shared" si="21"/>
        <v>-0.51310657596371878</v>
      </c>
      <c r="F51" s="130">
        <f t="shared" si="21"/>
        <v>-0.50625689307330191</v>
      </c>
      <c r="G51" s="130">
        <f t="shared" si="21"/>
        <v>-0.54927379553466515</v>
      </c>
      <c r="H51" s="130">
        <f t="shared" si="21"/>
        <v>-0.57461132075471699</v>
      </c>
      <c r="I51" s="130">
        <f t="shared" si="21"/>
        <v>-0.59155996035678893</v>
      </c>
      <c r="J51" s="130">
        <f t="shared" si="21"/>
        <v>-0.59049865951742619</v>
      </c>
      <c r="K51" s="130">
        <f t="shared" si="21"/>
        <v>-0.55989489953632154</v>
      </c>
      <c r="L51" s="130">
        <f t="shared" si="21"/>
        <v>-0.65654081924949881</v>
      </c>
      <c r="M51" s="130">
        <f t="shared" si="21"/>
        <v>-0.68026740387031914</v>
      </c>
      <c r="N51" s="130">
        <f t="shared" si="21"/>
        <v>-0.67567629505848648</v>
      </c>
      <c r="O51" s="131">
        <f t="shared" si="20"/>
        <v>-0.57901314435261209</v>
      </c>
      <c r="P51" s="244"/>
    </row>
    <row r="52" spans="1:16" ht="16" thickBot="1">
      <c r="A52" s="265"/>
      <c r="B52" s="133" t="s">
        <v>210</v>
      </c>
      <c r="C52" s="130">
        <f t="shared" si="21"/>
        <v>-0.50963106796116509</v>
      </c>
      <c r="D52" s="130">
        <f t="shared" si="21"/>
        <v>-0.66996531791907521</v>
      </c>
      <c r="E52" s="130">
        <f t="shared" si="21"/>
        <v>-0.62702857142857149</v>
      </c>
      <c r="F52" s="130">
        <f t="shared" si="21"/>
        <v>-0.65447552447552448</v>
      </c>
      <c r="G52" s="130">
        <f t="shared" si="21"/>
        <v>-0.62560000000000004</v>
      </c>
      <c r="H52" s="130">
        <f t="shared" si="21"/>
        <v>-0.63506705539358599</v>
      </c>
      <c r="I52" s="130">
        <f t="shared" si="21"/>
        <v>-0.66613658536585363</v>
      </c>
      <c r="J52" s="130">
        <f t="shared" si="21"/>
        <v>-0.63001307189542477</v>
      </c>
      <c r="K52" s="130">
        <f t="shared" si="21"/>
        <v>-0.60493140794223832</v>
      </c>
      <c r="L52" s="130">
        <f t="shared" si="21"/>
        <v>-0.61233990895295909</v>
      </c>
      <c r="M52" s="130">
        <f t="shared" si="21"/>
        <v>-0.66694000000000009</v>
      </c>
      <c r="N52" s="130">
        <f t="shared" si="21"/>
        <v>-0.63768044692737424</v>
      </c>
      <c r="O52" s="135">
        <f t="shared" si="20"/>
        <v>-0.62831741318848111</v>
      </c>
      <c r="P52" s="245"/>
    </row>
    <row r="53" spans="1:16" ht="16" thickBot="1">
      <c r="A53" s="182"/>
      <c r="B53" s="183"/>
      <c r="C53" s="184">
        <f>AVERAGE(C50:C52)</f>
        <v>-0.42119725125552926</v>
      </c>
      <c r="D53" s="184">
        <f t="shared" ref="D53:N53" si="22">AVERAGE(D50:D52)</f>
        <v>-0.67620863258420838</v>
      </c>
      <c r="E53" s="184">
        <f t="shared" si="22"/>
        <v>-0.55606530229532036</v>
      </c>
      <c r="F53" s="184">
        <f t="shared" si="22"/>
        <v>-0.56726147151150286</v>
      </c>
      <c r="G53" s="184">
        <f t="shared" si="22"/>
        <v>-0.5789384386675005</v>
      </c>
      <c r="H53" s="184">
        <f t="shared" si="22"/>
        <v>-0.59605261755012828</v>
      </c>
      <c r="I53" s="184">
        <f t="shared" si="22"/>
        <v>-0.61534888504394425</v>
      </c>
      <c r="J53" s="184">
        <f t="shared" si="22"/>
        <v>-0.60600055256759244</v>
      </c>
      <c r="K53" s="184">
        <f t="shared" si="22"/>
        <v>-0.58738823043898125</v>
      </c>
      <c r="L53" s="184">
        <f t="shared" si="22"/>
        <v>-0.65078631138018339</v>
      </c>
      <c r="M53" s="184">
        <f t="shared" si="22"/>
        <v>-0.67529048806288872</v>
      </c>
      <c r="N53" s="184">
        <f t="shared" si="22"/>
        <v>-0.66741127945210799</v>
      </c>
      <c r="O53" s="185"/>
      <c r="P53" s="186"/>
    </row>
  </sheetData>
  <mergeCells count="14">
    <mergeCell ref="A2:A5"/>
    <mergeCell ref="A14:A17"/>
    <mergeCell ref="P19:P21"/>
    <mergeCell ref="A45:A48"/>
    <mergeCell ref="P50:P52"/>
    <mergeCell ref="A50:A52"/>
    <mergeCell ref="A24:A27"/>
    <mergeCell ref="P29:P31"/>
    <mergeCell ref="A34:A37"/>
    <mergeCell ref="P39:P41"/>
    <mergeCell ref="A8:A11"/>
    <mergeCell ref="A39:A41"/>
    <mergeCell ref="A29:A31"/>
    <mergeCell ref="A19:A21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4429-9874-DE40-BC19-5DF8FE10C382}">
  <dimension ref="A1:Y40"/>
  <sheetViews>
    <sheetView topLeftCell="H1" workbookViewId="0">
      <selection activeCell="R5" sqref="R5:AA31"/>
    </sheetView>
  </sheetViews>
  <sheetFormatPr baseColWidth="10" defaultColWidth="11.5" defaultRowHeight="15"/>
  <cols>
    <col min="1" max="1" width="10.83203125" hidden="1" customWidth="1"/>
    <col min="2" max="7" width="11.5" hidden="1" customWidth="1"/>
    <col min="9" max="17" width="11.1640625" customWidth="1"/>
    <col min="18" max="25" width="12.1640625" customWidth="1"/>
  </cols>
  <sheetData>
    <row r="1" spans="1:25">
      <c r="A1" s="13" t="s">
        <v>236</v>
      </c>
      <c r="B1" s="14" t="s">
        <v>239</v>
      </c>
      <c r="C1" s="14" t="s">
        <v>240</v>
      </c>
      <c r="D1" s="14" t="s">
        <v>241</v>
      </c>
      <c r="E1" s="14" t="s">
        <v>242</v>
      </c>
      <c r="F1" s="14" t="s">
        <v>243</v>
      </c>
      <c r="G1" s="14" t="s">
        <v>244</v>
      </c>
    </row>
    <row r="2" spans="1:25">
      <c r="A2" s="13">
        <v>0.25</v>
      </c>
      <c r="B2" s="13">
        <v>0.5</v>
      </c>
      <c r="C2" s="13">
        <v>1</v>
      </c>
      <c r="D2" s="13" t="s">
        <v>212</v>
      </c>
      <c r="E2" s="13" t="s">
        <v>237</v>
      </c>
      <c r="F2" s="13" t="s">
        <v>238</v>
      </c>
    </row>
    <row r="3" spans="1:25">
      <c r="A3" s="13">
        <v>0</v>
      </c>
      <c r="B3" s="13">
        <v>606</v>
      </c>
      <c r="C3" s="13">
        <v>627</v>
      </c>
      <c r="D3" s="19">
        <v>720</v>
      </c>
      <c r="E3" s="13">
        <v>103</v>
      </c>
      <c r="F3" s="13">
        <v>2</v>
      </c>
      <c r="G3" s="13">
        <v>2.5</v>
      </c>
      <c r="I3" s="170" t="s">
        <v>259</v>
      </c>
      <c r="J3" s="13" t="s">
        <v>245</v>
      </c>
      <c r="K3" s="13" t="s">
        <v>198</v>
      </c>
      <c r="L3" s="13" t="s">
        <v>161</v>
      </c>
      <c r="M3" s="13" t="s">
        <v>246</v>
      </c>
      <c r="N3" s="13" t="s">
        <v>247</v>
      </c>
      <c r="O3" s="13" t="s">
        <v>248</v>
      </c>
      <c r="P3" s="13" t="s">
        <v>249</v>
      </c>
      <c r="Q3" s="13" t="s">
        <v>250</v>
      </c>
      <c r="R3" s="13" t="s">
        <v>251</v>
      </c>
      <c r="S3" s="13" t="s">
        <v>252</v>
      </c>
      <c r="T3" s="13" t="s">
        <v>253</v>
      </c>
      <c r="U3" s="13" t="s">
        <v>254</v>
      </c>
      <c r="V3" s="13" t="s">
        <v>255</v>
      </c>
      <c r="W3" s="13" t="s">
        <v>256</v>
      </c>
      <c r="X3" s="13" t="s">
        <v>257</v>
      </c>
      <c r="Y3" s="13" t="s">
        <v>258</v>
      </c>
    </row>
    <row r="4" spans="1:25" s="180" customFormat="1">
      <c r="A4" s="19">
        <v>1</v>
      </c>
      <c r="B4" s="19">
        <v>1056</v>
      </c>
      <c r="C4" s="19">
        <v>1108</v>
      </c>
      <c r="D4" s="19">
        <v>1238</v>
      </c>
      <c r="E4" s="19">
        <v>173</v>
      </c>
      <c r="F4" s="19">
        <v>2</v>
      </c>
      <c r="G4" s="19">
        <v>2.5</v>
      </c>
      <c r="I4" s="19">
        <v>0.25</v>
      </c>
      <c r="J4" s="19">
        <v>606</v>
      </c>
      <c r="K4" s="19">
        <v>1056</v>
      </c>
      <c r="L4" s="19">
        <v>1130</v>
      </c>
      <c r="M4" s="19">
        <v>1266</v>
      </c>
      <c r="N4" s="19">
        <v>1467</v>
      </c>
      <c r="O4" s="19">
        <v>1602</v>
      </c>
      <c r="P4" s="19">
        <v>1747</v>
      </c>
      <c r="Q4" s="19">
        <v>1941</v>
      </c>
      <c r="R4" s="19">
        <v>2266</v>
      </c>
      <c r="S4" s="19">
        <v>3022</v>
      </c>
      <c r="T4" s="19">
        <v>3418</v>
      </c>
      <c r="U4" s="19">
        <v>3813</v>
      </c>
      <c r="V4" s="19">
        <v>4653</v>
      </c>
      <c r="W4" s="19">
        <v>5497</v>
      </c>
      <c r="X4" s="19">
        <v>5665</v>
      </c>
      <c r="Y4" s="19">
        <v>6787</v>
      </c>
    </row>
    <row r="5" spans="1:25" s="180" customFormat="1">
      <c r="A5" s="19">
        <v>2</v>
      </c>
      <c r="B5" s="19">
        <v>1130</v>
      </c>
      <c r="C5" s="19">
        <v>1185</v>
      </c>
      <c r="D5" s="19">
        <v>1323</v>
      </c>
      <c r="E5" s="19">
        <v>210</v>
      </c>
      <c r="F5" s="19">
        <v>2</v>
      </c>
      <c r="G5" s="19">
        <v>2.5</v>
      </c>
      <c r="I5" s="19">
        <v>0.5</v>
      </c>
      <c r="J5" s="19">
        <v>627</v>
      </c>
      <c r="K5" s="19">
        <v>1108</v>
      </c>
      <c r="L5" s="19">
        <v>1185</v>
      </c>
      <c r="M5" s="19">
        <v>1327</v>
      </c>
      <c r="N5" s="19">
        <v>1539</v>
      </c>
      <c r="O5" s="19">
        <v>1681</v>
      </c>
      <c r="P5" s="19">
        <v>1828</v>
      </c>
      <c r="Q5" s="19">
        <v>2035</v>
      </c>
      <c r="R5" s="19">
        <v>2376</v>
      </c>
      <c r="S5" s="19">
        <v>3166</v>
      </c>
      <c r="T5" s="19">
        <v>3581</v>
      </c>
      <c r="U5" s="19">
        <v>3995</v>
      </c>
      <c r="V5" s="19">
        <v>4878</v>
      </c>
      <c r="W5" s="19">
        <v>5758</v>
      </c>
      <c r="X5" s="19">
        <v>6073</v>
      </c>
      <c r="Y5" s="19">
        <v>7196</v>
      </c>
    </row>
    <row r="6" spans="1:25" s="180" customFormat="1">
      <c r="A6" s="19">
        <v>3</v>
      </c>
      <c r="B6" s="19">
        <v>1266</v>
      </c>
      <c r="C6" s="19">
        <v>1327</v>
      </c>
      <c r="D6" s="19">
        <v>1487</v>
      </c>
      <c r="E6" s="19">
        <v>286</v>
      </c>
      <c r="F6" s="19">
        <v>2</v>
      </c>
      <c r="G6" s="19">
        <v>2.5</v>
      </c>
      <c r="I6" s="19">
        <v>1</v>
      </c>
      <c r="J6" s="19">
        <v>720</v>
      </c>
      <c r="K6" s="19">
        <v>1238</v>
      </c>
      <c r="L6" s="19">
        <v>1323</v>
      </c>
      <c r="M6" s="19">
        <v>1487</v>
      </c>
      <c r="N6" s="19">
        <v>1702</v>
      </c>
      <c r="O6" s="19">
        <v>1855</v>
      </c>
      <c r="P6" s="19">
        <v>2018</v>
      </c>
      <c r="Q6" s="19">
        <v>2238</v>
      </c>
      <c r="R6" s="19">
        <v>2588</v>
      </c>
      <c r="S6" s="19">
        <v>3491</v>
      </c>
      <c r="T6" s="19">
        <v>3979</v>
      </c>
      <c r="U6" s="19">
        <v>4189</v>
      </c>
      <c r="V6" s="19">
        <v>5016</v>
      </c>
      <c r="W6" s="19">
        <v>5960</v>
      </c>
      <c r="X6" s="19">
        <v>6639</v>
      </c>
      <c r="Y6" s="19">
        <v>7770</v>
      </c>
    </row>
    <row r="7" spans="1:25" s="180" customFormat="1">
      <c r="A7" s="19">
        <v>4</v>
      </c>
      <c r="B7" s="19">
        <v>1467</v>
      </c>
      <c r="C7" s="19">
        <v>1539</v>
      </c>
      <c r="D7" s="19">
        <v>1702</v>
      </c>
      <c r="E7" s="19">
        <v>305</v>
      </c>
      <c r="F7" s="19">
        <v>2</v>
      </c>
      <c r="G7" s="19">
        <v>2.5</v>
      </c>
      <c r="I7" s="19" t="s">
        <v>212</v>
      </c>
      <c r="J7" s="19">
        <v>103</v>
      </c>
      <c r="K7" s="19">
        <v>173</v>
      </c>
      <c r="L7" s="19">
        <v>210</v>
      </c>
      <c r="M7" s="19">
        <v>286</v>
      </c>
      <c r="N7" s="19">
        <v>305</v>
      </c>
      <c r="O7" s="19">
        <v>343</v>
      </c>
      <c r="P7" s="19">
        <v>410</v>
      </c>
      <c r="Q7" s="19">
        <v>459</v>
      </c>
      <c r="R7" s="19">
        <v>554</v>
      </c>
      <c r="S7" s="19">
        <v>659</v>
      </c>
      <c r="T7" s="19">
        <v>800</v>
      </c>
      <c r="U7" s="19">
        <v>895</v>
      </c>
      <c r="V7" s="19">
        <v>1018</v>
      </c>
      <c r="W7" s="19">
        <v>1129</v>
      </c>
      <c r="X7" s="19">
        <v>1190</v>
      </c>
      <c r="Y7" s="19">
        <v>1294</v>
      </c>
    </row>
    <row r="8" spans="1:25" s="180" customFormat="1">
      <c r="A8" s="19">
        <v>5</v>
      </c>
      <c r="B8" s="19">
        <v>1602</v>
      </c>
      <c r="C8" s="19">
        <v>1681</v>
      </c>
      <c r="D8" s="19">
        <v>1855</v>
      </c>
      <c r="E8" s="19">
        <v>343</v>
      </c>
      <c r="F8" s="19">
        <v>2</v>
      </c>
      <c r="G8" s="19">
        <v>2.5</v>
      </c>
      <c r="I8" s="19" t="s">
        <v>237</v>
      </c>
      <c r="J8" s="19">
        <v>2</v>
      </c>
      <c r="K8" s="19">
        <v>2</v>
      </c>
      <c r="L8" s="19">
        <v>2</v>
      </c>
      <c r="M8" s="19">
        <v>2</v>
      </c>
      <c r="N8" s="19">
        <v>2</v>
      </c>
      <c r="O8" s="19">
        <v>2</v>
      </c>
      <c r="P8" s="19">
        <v>2.1</v>
      </c>
      <c r="Q8" s="19">
        <v>2.1</v>
      </c>
      <c r="R8" s="19">
        <v>1.9</v>
      </c>
      <c r="S8" s="19">
        <v>1.8</v>
      </c>
      <c r="T8" s="19">
        <v>1.7</v>
      </c>
      <c r="U8" s="19">
        <v>1.6</v>
      </c>
      <c r="V8" s="19">
        <v>1.5</v>
      </c>
      <c r="W8" s="19">
        <v>1.4</v>
      </c>
      <c r="X8" s="19">
        <v>1.4</v>
      </c>
      <c r="Y8" s="19">
        <v>1.3</v>
      </c>
    </row>
    <row r="9" spans="1:25" s="180" customFormat="1">
      <c r="A9" s="19">
        <v>6</v>
      </c>
      <c r="B9" s="19">
        <v>1747</v>
      </c>
      <c r="C9" s="19">
        <v>1828</v>
      </c>
      <c r="D9" s="19">
        <v>2018</v>
      </c>
      <c r="E9" s="19">
        <v>410</v>
      </c>
      <c r="F9" s="19">
        <v>2.1</v>
      </c>
      <c r="G9" s="19">
        <v>2.5</v>
      </c>
      <c r="I9" s="19" t="s">
        <v>238</v>
      </c>
      <c r="J9" s="19">
        <v>2.5</v>
      </c>
      <c r="K9" s="19">
        <v>2.5</v>
      </c>
      <c r="L9" s="19">
        <v>2.5</v>
      </c>
      <c r="M9" s="19">
        <v>2.5</v>
      </c>
      <c r="N9" s="19">
        <v>2.5</v>
      </c>
      <c r="O9" s="19">
        <v>2.5</v>
      </c>
      <c r="P9" s="19">
        <v>2.5</v>
      </c>
      <c r="Q9" s="19">
        <v>3</v>
      </c>
      <c r="R9" s="19">
        <v>2.8</v>
      </c>
      <c r="S9" s="19">
        <v>2.6</v>
      </c>
      <c r="T9" s="19">
        <v>2.4</v>
      </c>
      <c r="U9" s="19">
        <v>2.2999999999999998</v>
      </c>
      <c r="V9" s="19">
        <v>2</v>
      </c>
      <c r="W9" s="19">
        <v>1.8</v>
      </c>
      <c r="X9" s="19">
        <v>1.8</v>
      </c>
      <c r="Y9" s="19">
        <v>1.6</v>
      </c>
    </row>
    <row r="10" spans="1:25">
      <c r="A10" s="13"/>
      <c r="B10" s="13"/>
      <c r="C10" s="13"/>
      <c r="D10" s="19"/>
      <c r="E10" s="13"/>
      <c r="F10" s="13"/>
      <c r="G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>
      <c r="A11" s="13"/>
      <c r="B11" s="13"/>
      <c r="C11" s="13"/>
      <c r="D11" s="19"/>
      <c r="E11" s="13"/>
      <c r="F11" s="13"/>
      <c r="G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>
      <c r="A12" s="13"/>
      <c r="B12" s="13"/>
      <c r="C12" s="13"/>
      <c r="D12" s="19"/>
      <c r="E12" s="13"/>
      <c r="F12" s="13"/>
      <c r="G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>
      <c r="A13" s="13">
        <v>7</v>
      </c>
      <c r="B13" s="13">
        <v>1941</v>
      </c>
      <c r="C13" s="13">
        <v>2035</v>
      </c>
      <c r="D13" s="19">
        <v>2238</v>
      </c>
      <c r="E13" s="13">
        <v>459</v>
      </c>
      <c r="F13" s="13">
        <v>2.1</v>
      </c>
      <c r="G13" s="13">
        <v>3</v>
      </c>
      <c r="I13" s="177" t="s">
        <v>260</v>
      </c>
      <c r="J13" s="178" t="s">
        <v>245</v>
      </c>
      <c r="K13" s="178" t="s">
        <v>198</v>
      </c>
      <c r="L13" s="178" t="s">
        <v>161</v>
      </c>
      <c r="M13" s="178" t="s">
        <v>246</v>
      </c>
      <c r="N13" s="178" t="s">
        <v>247</v>
      </c>
      <c r="O13" s="178" t="s">
        <v>248</v>
      </c>
      <c r="P13" s="178" t="s">
        <v>249</v>
      </c>
      <c r="Q13" s="178" t="s">
        <v>250</v>
      </c>
      <c r="R13" s="178" t="s">
        <v>251</v>
      </c>
      <c r="S13" s="178" t="s">
        <v>252</v>
      </c>
      <c r="T13" s="178" t="s">
        <v>253</v>
      </c>
      <c r="U13" s="178" t="s">
        <v>254</v>
      </c>
      <c r="V13" s="178" t="s">
        <v>255</v>
      </c>
      <c r="W13" s="178" t="s">
        <v>256</v>
      </c>
      <c r="X13" s="178" t="s">
        <v>257</v>
      </c>
      <c r="Y13" s="179" t="s">
        <v>258</v>
      </c>
    </row>
    <row r="14" spans="1:25">
      <c r="A14" s="13">
        <v>8</v>
      </c>
      <c r="B14" s="13">
        <v>2266</v>
      </c>
      <c r="C14" s="13">
        <v>2376</v>
      </c>
      <c r="D14" s="19">
        <v>2588</v>
      </c>
      <c r="E14" s="13">
        <v>554</v>
      </c>
      <c r="F14" s="13">
        <v>1.9</v>
      </c>
      <c r="G14" s="13">
        <v>2.8</v>
      </c>
      <c r="I14" s="171">
        <v>0.25</v>
      </c>
      <c r="J14" s="172">
        <f>J4*1.2</f>
        <v>727.19999999999993</v>
      </c>
      <c r="K14" s="172">
        <f t="shared" ref="K14:Y14" si="0">K4*1.2</f>
        <v>1267.2</v>
      </c>
      <c r="L14" s="172">
        <f t="shared" si="0"/>
        <v>1356</v>
      </c>
      <c r="M14" s="172">
        <f t="shared" si="0"/>
        <v>1519.2</v>
      </c>
      <c r="N14" s="172">
        <f t="shared" si="0"/>
        <v>1760.3999999999999</v>
      </c>
      <c r="O14" s="172">
        <f t="shared" si="0"/>
        <v>1922.3999999999999</v>
      </c>
      <c r="P14" s="172">
        <f t="shared" si="0"/>
        <v>2096.4</v>
      </c>
      <c r="Q14" s="172">
        <f t="shared" si="0"/>
        <v>2329.1999999999998</v>
      </c>
      <c r="R14" s="172">
        <f t="shared" si="0"/>
        <v>2719.2</v>
      </c>
      <c r="S14" s="172">
        <f t="shared" si="0"/>
        <v>3626.4</v>
      </c>
      <c r="T14" s="172">
        <f t="shared" si="0"/>
        <v>4101.5999999999995</v>
      </c>
      <c r="U14" s="172">
        <f t="shared" si="0"/>
        <v>4575.5999999999995</v>
      </c>
      <c r="V14" s="172">
        <f t="shared" si="0"/>
        <v>5583.5999999999995</v>
      </c>
      <c r="W14" s="172">
        <f t="shared" si="0"/>
        <v>6596.4</v>
      </c>
      <c r="X14" s="172">
        <f t="shared" si="0"/>
        <v>6798</v>
      </c>
      <c r="Y14" s="172">
        <f t="shared" si="0"/>
        <v>8144.4</v>
      </c>
    </row>
    <row r="15" spans="1:25">
      <c r="A15" s="13">
        <v>9</v>
      </c>
      <c r="B15" s="13">
        <v>3022</v>
      </c>
      <c r="C15" s="13">
        <v>3166</v>
      </c>
      <c r="D15" s="19">
        <v>3491</v>
      </c>
      <c r="E15" s="13">
        <v>659</v>
      </c>
      <c r="F15" s="13">
        <v>1.8</v>
      </c>
      <c r="G15" s="13">
        <v>2.6</v>
      </c>
      <c r="I15" s="174">
        <v>0.5</v>
      </c>
      <c r="J15" s="172">
        <f t="shared" ref="J15:J19" si="1">J5*1.2</f>
        <v>752.4</v>
      </c>
      <c r="K15" s="172">
        <f t="shared" ref="K15:Y15" si="2">K5*1.2</f>
        <v>1329.6</v>
      </c>
      <c r="L15" s="172">
        <f t="shared" si="2"/>
        <v>1422</v>
      </c>
      <c r="M15" s="172">
        <f t="shared" si="2"/>
        <v>1592.3999999999999</v>
      </c>
      <c r="N15" s="172">
        <f t="shared" si="2"/>
        <v>1846.8</v>
      </c>
      <c r="O15" s="172">
        <f t="shared" si="2"/>
        <v>2017.1999999999998</v>
      </c>
      <c r="P15" s="172">
        <f t="shared" si="2"/>
        <v>2193.6</v>
      </c>
      <c r="Q15" s="172">
        <f t="shared" si="2"/>
        <v>2442</v>
      </c>
      <c r="R15" s="172">
        <f t="shared" si="2"/>
        <v>2851.2</v>
      </c>
      <c r="S15" s="172">
        <f t="shared" si="2"/>
        <v>3799.2</v>
      </c>
      <c r="T15" s="172">
        <f t="shared" si="2"/>
        <v>4297.2</v>
      </c>
      <c r="U15" s="172">
        <f t="shared" si="2"/>
        <v>4794</v>
      </c>
      <c r="V15" s="172">
        <f t="shared" si="2"/>
        <v>5853.5999999999995</v>
      </c>
      <c r="W15" s="172">
        <f t="shared" si="2"/>
        <v>6909.5999999999995</v>
      </c>
      <c r="X15" s="172">
        <f t="shared" si="2"/>
        <v>7287.5999999999995</v>
      </c>
      <c r="Y15" s="172">
        <f t="shared" si="2"/>
        <v>8635.1999999999989</v>
      </c>
    </row>
    <row r="16" spans="1:25">
      <c r="A16" s="13">
        <v>10</v>
      </c>
      <c r="B16" s="13">
        <v>3418</v>
      </c>
      <c r="C16" s="13">
        <v>3581</v>
      </c>
      <c r="D16" s="19">
        <v>3979</v>
      </c>
      <c r="E16" s="13">
        <v>800</v>
      </c>
      <c r="F16" s="13">
        <v>1.7</v>
      </c>
      <c r="G16" s="13">
        <v>2.4</v>
      </c>
      <c r="I16" s="171">
        <v>1</v>
      </c>
      <c r="J16" s="172">
        <f t="shared" si="1"/>
        <v>864</v>
      </c>
      <c r="K16" s="172">
        <f t="shared" ref="K16:Y16" si="3">K6*1.2</f>
        <v>1485.6</v>
      </c>
      <c r="L16" s="172">
        <f t="shared" si="3"/>
        <v>1587.6</v>
      </c>
      <c r="M16" s="172">
        <f t="shared" si="3"/>
        <v>1784.3999999999999</v>
      </c>
      <c r="N16" s="172">
        <f t="shared" si="3"/>
        <v>2042.3999999999999</v>
      </c>
      <c r="O16" s="172">
        <f t="shared" si="3"/>
        <v>2226</v>
      </c>
      <c r="P16" s="172">
        <f t="shared" si="3"/>
        <v>2421.6</v>
      </c>
      <c r="Q16" s="172">
        <f t="shared" si="3"/>
        <v>2685.6</v>
      </c>
      <c r="R16" s="172">
        <f t="shared" si="3"/>
        <v>3105.6</v>
      </c>
      <c r="S16" s="172">
        <f t="shared" si="3"/>
        <v>4189.2</v>
      </c>
      <c r="T16" s="172">
        <f t="shared" si="3"/>
        <v>4774.8</v>
      </c>
      <c r="U16" s="172">
        <f t="shared" si="3"/>
        <v>5026.8</v>
      </c>
      <c r="V16" s="172">
        <f t="shared" si="3"/>
        <v>6019.2</v>
      </c>
      <c r="W16" s="172">
        <f t="shared" si="3"/>
        <v>7152</v>
      </c>
      <c r="X16" s="172">
        <f t="shared" si="3"/>
        <v>7966.7999999999993</v>
      </c>
      <c r="Y16" s="172">
        <f t="shared" si="3"/>
        <v>9324</v>
      </c>
    </row>
    <row r="17" spans="1:25">
      <c r="A17" s="13">
        <v>11</v>
      </c>
      <c r="B17" s="13">
        <v>3813</v>
      </c>
      <c r="C17" s="13">
        <v>3995</v>
      </c>
      <c r="D17" s="19">
        <v>4189</v>
      </c>
      <c r="E17" s="13">
        <v>895</v>
      </c>
      <c r="F17" s="13">
        <v>1.6</v>
      </c>
      <c r="G17" s="13">
        <v>2.2999999999999998</v>
      </c>
      <c r="I17" s="174" t="s">
        <v>212</v>
      </c>
      <c r="J17" s="172">
        <f t="shared" si="1"/>
        <v>123.6</v>
      </c>
      <c r="K17" s="172">
        <f t="shared" ref="K17:Y17" si="4">K7*1.2</f>
        <v>207.6</v>
      </c>
      <c r="L17" s="172">
        <f t="shared" si="4"/>
        <v>252</v>
      </c>
      <c r="M17" s="172">
        <f t="shared" si="4"/>
        <v>343.2</v>
      </c>
      <c r="N17" s="172">
        <f t="shared" si="4"/>
        <v>366</v>
      </c>
      <c r="O17" s="172">
        <f t="shared" si="4"/>
        <v>411.59999999999997</v>
      </c>
      <c r="P17" s="172">
        <f t="shared" si="4"/>
        <v>492</v>
      </c>
      <c r="Q17" s="172">
        <f t="shared" si="4"/>
        <v>550.79999999999995</v>
      </c>
      <c r="R17" s="172">
        <f t="shared" si="4"/>
        <v>664.8</v>
      </c>
      <c r="S17" s="172">
        <f t="shared" si="4"/>
        <v>790.8</v>
      </c>
      <c r="T17" s="172">
        <f t="shared" si="4"/>
        <v>960</v>
      </c>
      <c r="U17" s="172">
        <f t="shared" si="4"/>
        <v>1074</v>
      </c>
      <c r="V17" s="172">
        <f t="shared" si="4"/>
        <v>1221.5999999999999</v>
      </c>
      <c r="W17" s="172">
        <f t="shared" si="4"/>
        <v>1354.8</v>
      </c>
      <c r="X17" s="172">
        <f t="shared" si="4"/>
        <v>1428</v>
      </c>
      <c r="Y17" s="172">
        <f t="shared" si="4"/>
        <v>1552.8</v>
      </c>
    </row>
    <row r="18" spans="1:25" hidden="1">
      <c r="A18" s="13">
        <v>12</v>
      </c>
      <c r="B18" s="13">
        <v>4653</v>
      </c>
      <c r="C18" s="13">
        <v>4878</v>
      </c>
      <c r="D18" s="19">
        <v>5016</v>
      </c>
      <c r="E18" s="13">
        <v>1018</v>
      </c>
      <c r="F18" s="13">
        <v>1.5</v>
      </c>
      <c r="G18" s="13">
        <v>2</v>
      </c>
      <c r="I18" s="171" t="s">
        <v>237</v>
      </c>
      <c r="J18" s="172">
        <f t="shared" si="1"/>
        <v>2.4</v>
      </c>
      <c r="K18" s="172">
        <v>2</v>
      </c>
      <c r="L18" s="172">
        <v>2</v>
      </c>
      <c r="M18" s="172">
        <v>2</v>
      </c>
      <c r="N18" s="172">
        <v>2</v>
      </c>
      <c r="O18" s="172">
        <v>2</v>
      </c>
      <c r="P18" s="172">
        <v>2.1</v>
      </c>
      <c r="Q18" s="172">
        <v>2.1</v>
      </c>
      <c r="R18" s="172">
        <v>1.9</v>
      </c>
      <c r="S18" s="172">
        <v>1.8</v>
      </c>
      <c r="T18" s="172">
        <v>1.7</v>
      </c>
      <c r="U18" s="172">
        <v>1.6</v>
      </c>
      <c r="V18" s="172">
        <v>1.5</v>
      </c>
      <c r="W18" s="172">
        <v>1.4</v>
      </c>
      <c r="X18" s="172">
        <v>1.4</v>
      </c>
      <c r="Y18" s="173">
        <v>1.3</v>
      </c>
    </row>
    <row r="19" spans="1:25" hidden="1">
      <c r="A19" s="13">
        <v>13</v>
      </c>
      <c r="B19" s="13">
        <v>5497</v>
      </c>
      <c r="C19" s="13">
        <v>5758</v>
      </c>
      <c r="D19" s="19">
        <v>5960</v>
      </c>
      <c r="E19" s="13">
        <v>1129</v>
      </c>
      <c r="F19" s="13">
        <v>1.4</v>
      </c>
      <c r="G19" s="13">
        <v>1.8</v>
      </c>
      <c r="I19" s="174" t="s">
        <v>238</v>
      </c>
      <c r="J19" s="172">
        <f t="shared" si="1"/>
        <v>3</v>
      </c>
      <c r="K19" s="175">
        <v>2.5</v>
      </c>
      <c r="L19" s="175">
        <v>2.5</v>
      </c>
      <c r="M19" s="175">
        <v>2.5</v>
      </c>
      <c r="N19" s="175">
        <v>2.5</v>
      </c>
      <c r="O19" s="175">
        <v>2.5</v>
      </c>
      <c r="P19" s="175">
        <v>2.5</v>
      </c>
      <c r="Q19" s="175">
        <v>3</v>
      </c>
      <c r="R19" s="175">
        <v>2.8</v>
      </c>
      <c r="S19" s="175">
        <v>2.6</v>
      </c>
      <c r="T19" s="175">
        <v>2.4</v>
      </c>
      <c r="U19" s="175">
        <v>2.2999999999999998</v>
      </c>
      <c r="V19" s="175">
        <v>2</v>
      </c>
      <c r="W19" s="175">
        <v>1.8</v>
      </c>
      <c r="X19" s="175">
        <v>1.8</v>
      </c>
      <c r="Y19" s="176">
        <v>1.6</v>
      </c>
    </row>
    <row r="20" spans="1:25">
      <c r="A20" s="13">
        <v>14</v>
      </c>
      <c r="B20" s="13">
        <v>5665</v>
      </c>
      <c r="C20" s="13">
        <v>6073</v>
      </c>
      <c r="D20" s="19">
        <v>6639</v>
      </c>
      <c r="E20" s="13">
        <v>1190</v>
      </c>
      <c r="F20" s="13">
        <v>1.4</v>
      </c>
      <c r="G20" s="13">
        <v>1.8</v>
      </c>
    </row>
    <row r="21" spans="1:25">
      <c r="A21" s="13">
        <v>15</v>
      </c>
      <c r="B21" s="13">
        <v>6787</v>
      </c>
      <c r="C21" s="13">
        <v>7196</v>
      </c>
      <c r="D21" s="19">
        <v>7770</v>
      </c>
      <c r="E21" s="13">
        <v>1294</v>
      </c>
      <c r="F21" s="13">
        <v>1.3</v>
      </c>
      <c r="G21" s="13">
        <v>1.6</v>
      </c>
    </row>
    <row r="23" spans="1:25">
      <c r="A23" s="13"/>
      <c r="B23" s="14"/>
      <c r="C23" s="14"/>
      <c r="D23" s="14"/>
      <c r="E23" s="14"/>
      <c r="F23" s="14"/>
      <c r="G23" s="14"/>
    </row>
    <row r="24" spans="1:25" hidden="1">
      <c r="A24" s="13"/>
      <c r="B24" s="13">
        <v>0.25</v>
      </c>
      <c r="C24" s="13">
        <v>0.5</v>
      </c>
      <c r="D24" s="13">
        <v>1</v>
      </c>
      <c r="E24" s="13" t="s">
        <v>212</v>
      </c>
      <c r="F24" s="13" t="s">
        <v>237</v>
      </c>
      <c r="G24" s="13" t="s">
        <v>238</v>
      </c>
      <c r="I24" s="13" t="s">
        <v>239</v>
      </c>
      <c r="J24" s="13" t="s">
        <v>8</v>
      </c>
      <c r="K24" s="13" t="s">
        <v>9</v>
      </c>
      <c r="L24" s="13" t="s">
        <v>10</v>
      </c>
      <c r="M24" s="13" t="s">
        <v>11</v>
      </c>
      <c r="N24" s="13" t="s">
        <v>12</v>
      </c>
      <c r="O24" s="13" t="s">
        <v>13</v>
      </c>
      <c r="P24" s="13" t="s">
        <v>14</v>
      </c>
      <c r="Q24" s="13" t="s">
        <v>15</v>
      </c>
      <c r="R24" s="13" t="s">
        <v>16</v>
      </c>
      <c r="S24" s="13" t="s">
        <v>17</v>
      </c>
      <c r="T24" s="13" t="s">
        <v>18</v>
      </c>
      <c r="U24" s="13" t="s">
        <v>19</v>
      </c>
      <c r="V24" s="13" t="s">
        <v>201</v>
      </c>
      <c r="W24" s="13" t="s">
        <v>202</v>
      </c>
      <c r="X24" s="13" t="s">
        <v>203</v>
      </c>
      <c r="Y24" s="13" t="s">
        <v>204</v>
      </c>
    </row>
    <row r="25" spans="1:25" hidden="1">
      <c r="A25" s="13">
        <v>0</v>
      </c>
      <c r="B25" s="13">
        <v>606</v>
      </c>
      <c r="C25" s="13">
        <v>627</v>
      </c>
      <c r="D25" s="19">
        <v>720</v>
      </c>
      <c r="E25" s="13">
        <v>103</v>
      </c>
      <c r="F25" s="13">
        <v>2</v>
      </c>
      <c r="G25" s="13">
        <v>2.5</v>
      </c>
      <c r="I25" s="13">
        <v>0.25</v>
      </c>
      <c r="J25" s="13">
        <v>0</v>
      </c>
      <c r="K25" s="13">
        <v>1</v>
      </c>
      <c r="L25" s="13">
        <v>2</v>
      </c>
      <c r="M25" s="13">
        <v>3</v>
      </c>
      <c r="N25" s="13">
        <v>4</v>
      </c>
      <c r="O25" s="13">
        <v>5</v>
      </c>
      <c r="P25" s="13">
        <v>6</v>
      </c>
      <c r="Q25" s="13">
        <v>7</v>
      </c>
      <c r="R25" s="13">
        <v>8</v>
      </c>
      <c r="S25" s="13">
        <v>9</v>
      </c>
      <c r="T25" s="13">
        <v>10</v>
      </c>
      <c r="U25" s="13">
        <v>11</v>
      </c>
      <c r="V25" s="13">
        <v>12</v>
      </c>
      <c r="W25" s="13">
        <v>13</v>
      </c>
      <c r="X25" s="13">
        <v>14</v>
      </c>
      <c r="Y25" s="13">
        <v>15</v>
      </c>
    </row>
    <row r="26" spans="1:25" hidden="1">
      <c r="A26" s="13">
        <v>1</v>
      </c>
      <c r="B26" s="13">
        <v>1056</v>
      </c>
      <c r="C26" s="13">
        <v>1108</v>
      </c>
      <c r="D26" s="19">
        <v>1238</v>
      </c>
      <c r="E26" s="13">
        <v>173</v>
      </c>
      <c r="F26" s="13">
        <v>2</v>
      </c>
      <c r="G26" s="13">
        <v>2.5</v>
      </c>
      <c r="I26" s="13">
        <v>0.5</v>
      </c>
      <c r="J26" s="13">
        <v>606</v>
      </c>
      <c r="K26" s="13">
        <v>1056</v>
      </c>
      <c r="L26" s="13">
        <v>1130</v>
      </c>
      <c r="M26" s="13">
        <v>1266</v>
      </c>
      <c r="N26" s="13">
        <v>1467</v>
      </c>
      <c r="O26" s="13">
        <v>1602</v>
      </c>
      <c r="P26" s="13">
        <v>1747</v>
      </c>
      <c r="Q26" s="13">
        <v>1941</v>
      </c>
      <c r="R26" s="13">
        <v>2266</v>
      </c>
      <c r="S26" s="13">
        <v>3022</v>
      </c>
      <c r="T26" s="13">
        <v>3418</v>
      </c>
      <c r="U26" s="13">
        <v>3813</v>
      </c>
      <c r="V26" s="13">
        <v>4653</v>
      </c>
      <c r="W26" s="13">
        <v>5497</v>
      </c>
      <c r="X26" s="13">
        <v>5665</v>
      </c>
      <c r="Y26" s="13">
        <v>6787</v>
      </c>
    </row>
    <row r="27" spans="1:25" hidden="1">
      <c r="A27" s="13">
        <v>2</v>
      </c>
      <c r="B27" s="13">
        <v>1130</v>
      </c>
      <c r="C27" s="13">
        <v>1185</v>
      </c>
      <c r="D27" s="19">
        <v>1323</v>
      </c>
      <c r="E27" s="13">
        <v>210</v>
      </c>
      <c r="F27" s="13">
        <v>2</v>
      </c>
      <c r="G27" s="13">
        <v>2.5</v>
      </c>
      <c r="I27" s="13">
        <v>1</v>
      </c>
      <c r="J27" s="13">
        <v>627</v>
      </c>
      <c r="K27" s="13">
        <v>1108</v>
      </c>
      <c r="L27" s="13">
        <v>1185</v>
      </c>
      <c r="M27" s="13">
        <v>1327</v>
      </c>
      <c r="N27" s="13">
        <v>1539</v>
      </c>
      <c r="O27" s="13">
        <v>1681</v>
      </c>
      <c r="P27" s="13">
        <v>1828</v>
      </c>
      <c r="Q27" s="13">
        <v>2035</v>
      </c>
      <c r="R27" s="13">
        <v>2376</v>
      </c>
      <c r="S27" s="13">
        <v>3166</v>
      </c>
      <c r="T27" s="13">
        <v>3581</v>
      </c>
      <c r="U27" s="13">
        <v>3995</v>
      </c>
      <c r="V27" s="13">
        <v>4878</v>
      </c>
      <c r="W27" s="13">
        <v>5758</v>
      </c>
      <c r="X27" s="13">
        <v>6073</v>
      </c>
      <c r="Y27" s="13">
        <v>7196</v>
      </c>
    </row>
    <row r="28" spans="1:25" hidden="1">
      <c r="A28" s="13">
        <v>3</v>
      </c>
      <c r="B28" s="13">
        <v>1266</v>
      </c>
      <c r="C28" s="13">
        <v>1327</v>
      </c>
      <c r="D28" s="19">
        <v>1487</v>
      </c>
      <c r="E28" s="13">
        <v>286</v>
      </c>
      <c r="F28" s="13">
        <v>2</v>
      </c>
      <c r="G28" s="13">
        <v>2.5</v>
      </c>
      <c r="I28" s="13" t="s">
        <v>212</v>
      </c>
      <c r="J28" s="19">
        <v>720</v>
      </c>
      <c r="K28" s="19">
        <v>1238</v>
      </c>
      <c r="L28" s="19">
        <v>1323</v>
      </c>
      <c r="M28" s="19">
        <v>1487</v>
      </c>
      <c r="N28" s="19">
        <v>1702</v>
      </c>
      <c r="O28" s="19">
        <v>1855</v>
      </c>
      <c r="P28" s="19">
        <v>2018</v>
      </c>
      <c r="Q28" s="19">
        <v>2238</v>
      </c>
      <c r="R28" s="19">
        <v>2588</v>
      </c>
      <c r="S28" s="19">
        <v>3491</v>
      </c>
      <c r="T28" s="19">
        <v>3979</v>
      </c>
      <c r="U28" s="19">
        <v>4189</v>
      </c>
      <c r="V28" s="19">
        <v>5016</v>
      </c>
      <c r="W28" s="19">
        <v>5960</v>
      </c>
      <c r="X28" s="19">
        <v>6639</v>
      </c>
      <c r="Y28" s="19">
        <v>7770</v>
      </c>
    </row>
    <row r="29" spans="1:25" hidden="1">
      <c r="A29" s="13">
        <v>4</v>
      </c>
      <c r="B29" s="13">
        <v>1467</v>
      </c>
      <c r="C29" s="13">
        <v>1539</v>
      </c>
      <c r="D29" s="19">
        <v>1702</v>
      </c>
      <c r="E29" s="13">
        <v>305</v>
      </c>
      <c r="F29" s="13">
        <v>2</v>
      </c>
      <c r="G29" s="13">
        <v>2.5</v>
      </c>
      <c r="I29" s="13" t="s">
        <v>237</v>
      </c>
      <c r="J29" s="13">
        <v>103</v>
      </c>
      <c r="K29" s="13">
        <v>173</v>
      </c>
      <c r="L29" s="13">
        <v>210</v>
      </c>
      <c r="M29" s="13">
        <v>286</v>
      </c>
      <c r="N29" s="13">
        <v>305</v>
      </c>
      <c r="O29" s="13">
        <v>343</v>
      </c>
      <c r="P29" s="13">
        <v>410</v>
      </c>
      <c r="Q29" s="13">
        <v>459</v>
      </c>
      <c r="R29" s="13">
        <v>554</v>
      </c>
      <c r="S29" s="13">
        <v>659</v>
      </c>
      <c r="T29" s="13">
        <v>800</v>
      </c>
      <c r="U29" s="13">
        <v>895</v>
      </c>
      <c r="V29" s="13">
        <v>1018</v>
      </c>
      <c r="W29" s="13">
        <v>1129</v>
      </c>
      <c r="X29" s="13">
        <v>1190</v>
      </c>
      <c r="Y29" s="13">
        <v>1294</v>
      </c>
    </row>
    <row r="30" spans="1:25" hidden="1">
      <c r="A30" s="13">
        <v>5</v>
      </c>
      <c r="B30" s="13">
        <v>1602</v>
      </c>
      <c r="C30" s="13">
        <v>1681</v>
      </c>
      <c r="D30" s="19">
        <v>1855</v>
      </c>
      <c r="E30" s="13">
        <v>343</v>
      </c>
      <c r="F30" s="13">
        <v>2</v>
      </c>
      <c r="G30" s="13">
        <v>2.5</v>
      </c>
      <c r="I30" s="13" t="s">
        <v>238</v>
      </c>
      <c r="J30" s="13">
        <v>2</v>
      </c>
      <c r="K30" s="13">
        <v>2</v>
      </c>
      <c r="L30" s="13">
        <v>2</v>
      </c>
      <c r="M30" s="13">
        <v>2</v>
      </c>
      <c r="N30" s="13">
        <v>2</v>
      </c>
      <c r="O30" s="13">
        <v>2</v>
      </c>
      <c r="P30" s="13">
        <v>2.1</v>
      </c>
      <c r="Q30" s="13">
        <v>2.1</v>
      </c>
      <c r="R30" s="13">
        <v>1.9</v>
      </c>
      <c r="S30" s="13">
        <v>1.8</v>
      </c>
      <c r="T30" s="13">
        <v>1.7</v>
      </c>
      <c r="U30" s="13">
        <v>1.6</v>
      </c>
      <c r="V30" s="13">
        <v>1.5</v>
      </c>
      <c r="W30" s="13">
        <v>1.4</v>
      </c>
      <c r="X30" s="13">
        <v>1.4</v>
      </c>
      <c r="Y30" s="13">
        <v>1.3</v>
      </c>
    </row>
    <row r="31" spans="1:25" hidden="1">
      <c r="A31" s="13">
        <v>6</v>
      </c>
      <c r="B31" s="13">
        <v>1747</v>
      </c>
      <c r="C31" s="13">
        <v>1828</v>
      </c>
      <c r="D31" s="19">
        <v>2018</v>
      </c>
      <c r="E31" s="13">
        <v>410</v>
      </c>
      <c r="F31" s="13">
        <v>2.1</v>
      </c>
      <c r="G31" s="13">
        <v>2.5</v>
      </c>
      <c r="J31" s="13">
        <v>2.5</v>
      </c>
      <c r="K31" s="13">
        <v>2.5</v>
      </c>
      <c r="L31" s="13">
        <v>2.5</v>
      </c>
      <c r="M31" s="13">
        <v>2.5</v>
      </c>
      <c r="N31" s="13">
        <v>2.5</v>
      </c>
      <c r="O31" s="13">
        <v>2.5</v>
      </c>
      <c r="P31" s="13">
        <v>2.5</v>
      </c>
      <c r="Q31" s="13">
        <v>3</v>
      </c>
      <c r="R31" s="13">
        <v>2.8</v>
      </c>
      <c r="S31" s="13">
        <v>2.6</v>
      </c>
      <c r="T31" s="13">
        <v>2.4</v>
      </c>
      <c r="U31" s="13">
        <v>2.2999999999999998</v>
      </c>
      <c r="V31" s="13">
        <v>2</v>
      </c>
      <c r="W31" s="13">
        <v>1.8</v>
      </c>
      <c r="X31" s="13">
        <v>1.8</v>
      </c>
      <c r="Y31" s="13">
        <v>1.6</v>
      </c>
    </row>
    <row r="32" spans="1:25" hidden="1">
      <c r="A32" s="13">
        <v>7</v>
      </c>
      <c r="B32" s="13">
        <v>1941</v>
      </c>
      <c r="C32" s="13">
        <v>2035</v>
      </c>
      <c r="D32" s="19">
        <v>2238</v>
      </c>
      <c r="E32" s="13">
        <v>459</v>
      </c>
      <c r="F32" s="13">
        <v>2.1</v>
      </c>
      <c r="G32" s="13">
        <v>3</v>
      </c>
    </row>
    <row r="33" spans="1:7" hidden="1">
      <c r="A33" s="13">
        <v>8</v>
      </c>
      <c r="B33" s="13">
        <v>2266</v>
      </c>
      <c r="C33" s="13">
        <v>2376</v>
      </c>
      <c r="D33" s="19">
        <v>2588</v>
      </c>
      <c r="E33" s="13">
        <v>554</v>
      </c>
      <c r="F33" s="13">
        <v>1.9</v>
      </c>
      <c r="G33" s="13">
        <v>2.8</v>
      </c>
    </row>
    <row r="34" spans="1:7">
      <c r="A34" s="13">
        <v>9</v>
      </c>
      <c r="B34" s="13">
        <v>3022</v>
      </c>
      <c r="C34" s="13">
        <v>3166</v>
      </c>
      <c r="D34" s="19">
        <v>3491</v>
      </c>
      <c r="E34" s="13">
        <v>659</v>
      </c>
      <c r="F34" s="13">
        <v>1.8</v>
      </c>
      <c r="G34" s="13">
        <v>2.6</v>
      </c>
    </row>
    <row r="35" spans="1:7">
      <c r="A35" s="13">
        <v>10</v>
      </c>
      <c r="B35" s="13">
        <v>3418</v>
      </c>
      <c r="C35" s="13">
        <v>3581</v>
      </c>
      <c r="D35" s="19">
        <v>3979</v>
      </c>
      <c r="E35" s="13">
        <v>800</v>
      </c>
      <c r="F35" s="13">
        <v>1.7</v>
      </c>
      <c r="G35" s="13">
        <v>2.4</v>
      </c>
    </row>
    <row r="36" spans="1:7">
      <c r="A36" s="13">
        <v>11</v>
      </c>
      <c r="B36" s="13">
        <v>3813</v>
      </c>
      <c r="C36" s="13">
        <v>3995</v>
      </c>
      <c r="D36" s="19">
        <v>4189</v>
      </c>
      <c r="E36" s="13">
        <v>895</v>
      </c>
      <c r="F36" s="13">
        <v>1.6</v>
      </c>
      <c r="G36" s="13">
        <v>2.2999999999999998</v>
      </c>
    </row>
    <row r="37" spans="1:7">
      <c r="A37" s="13">
        <v>12</v>
      </c>
      <c r="B37" s="13">
        <v>4653</v>
      </c>
      <c r="C37" s="13">
        <v>4878</v>
      </c>
      <c r="D37" s="19">
        <v>5016</v>
      </c>
      <c r="E37" s="13">
        <v>1018</v>
      </c>
      <c r="F37" s="13">
        <v>1.5</v>
      </c>
      <c r="G37" s="13">
        <v>2</v>
      </c>
    </row>
    <row r="38" spans="1:7">
      <c r="A38" s="13">
        <v>13</v>
      </c>
      <c r="B38" s="13">
        <v>5497</v>
      </c>
      <c r="C38" s="13">
        <v>5758</v>
      </c>
      <c r="D38" s="19">
        <v>5960</v>
      </c>
      <c r="E38" s="13">
        <v>1129</v>
      </c>
      <c r="F38" s="13">
        <v>1.4</v>
      </c>
      <c r="G38" s="13">
        <v>1.8</v>
      </c>
    </row>
    <row r="39" spans="1:7">
      <c r="A39" s="13">
        <v>14</v>
      </c>
      <c r="B39" s="13">
        <v>5665</v>
      </c>
      <c r="C39" s="13">
        <v>6073</v>
      </c>
      <c r="D39" s="19">
        <v>6639</v>
      </c>
      <c r="E39" s="13">
        <v>1190</v>
      </c>
      <c r="F39" s="13">
        <v>1.4</v>
      </c>
      <c r="G39" s="13">
        <v>1.8</v>
      </c>
    </row>
    <row r="40" spans="1:7">
      <c r="A40" s="13">
        <v>15</v>
      </c>
      <c r="B40" s="13">
        <v>6787</v>
      </c>
      <c r="C40" s="13">
        <v>7196</v>
      </c>
      <c r="D40" s="19">
        <v>7770</v>
      </c>
      <c r="E40" s="13">
        <v>1294</v>
      </c>
      <c r="F40" s="13">
        <v>1.3</v>
      </c>
      <c r="G40" s="13">
        <v>1.6</v>
      </c>
    </row>
  </sheetData>
  <phoneticPr fontId="22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ТАРИФЫ РФ</vt:lpstr>
      <vt:lpstr>Скидка 15</vt:lpstr>
      <vt:lpstr>ЗОНЫ РФ</vt:lpstr>
      <vt:lpstr>СРОКИ СРОЧНАЯ</vt:lpstr>
      <vt:lpstr>С НДС</vt:lpstr>
      <vt:lpstr>БЕЗ НДС</vt:lpstr>
      <vt:lpstr>ТФН</vt:lpstr>
      <vt:lpstr>КСЭ+EXMAIL</vt:lpstr>
      <vt:lpstr>Тарифы EXMAIL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N. Sevostyanova</dc:creator>
  <cp:lastModifiedBy>Microsoft Office User</cp:lastModifiedBy>
  <cp:revision>1</cp:revision>
  <dcterms:created xsi:type="dcterms:W3CDTF">2017-10-18T10:33:28Z</dcterms:created>
  <dcterms:modified xsi:type="dcterms:W3CDTF">2024-09-18T19:15:21Z</dcterms:modified>
</cp:coreProperties>
</file>