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0" yWindow="40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1" l="1"/>
  <c r="J1" i="1"/>
  <c r="I1" i="1"/>
  <c r="G1" i="1"/>
  <c r="F1" i="1"/>
  <c r="E68" i="1"/>
  <c r="E69" i="1"/>
  <c r="E70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" i="1"/>
  <c r="F2" i="1"/>
  <c r="I2" i="1"/>
  <c r="F3" i="1"/>
  <c r="I3" i="1"/>
  <c r="M1" i="1"/>
  <c r="O1" i="1"/>
  <c r="O61" i="1"/>
  <c r="O62" i="1"/>
  <c r="O63" i="1"/>
  <c r="O64" i="1"/>
  <c r="O65" i="1"/>
  <c r="O66" i="1"/>
  <c r="O67" i="1"/>
  <c r="O68" i="1"/>
  <c r="O69" i="1"/>
  <c r="O70" i="1"/>
  <c r="O71" i="1"/>
  <c r="O72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D2" i="1"/>
  <c r="C2" i="1"/>
  <c r="M2" i="1"/>
  <c r="C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F64" i="1"/>
  <c r="I64" i="1"/>
  <c r="F65" i="1"/>
  <c r="I65" i="1"/>
  <c r="F66" i="1"/>
  <c r="I66" i="1"/>
  <c r="K64" i="1"/>
  <c r="F55" i="1"/>
  <c r="I55" i="1"/>
  <c r="F56" i="1"/>
  <c r="I56" i="1"/>
  <c r="F57" i="1"/>
  <c r="I57" i="1"/>
  <c r="K55" i="1"/>
  <c r="F46" i="1"/>
  <c r="I46" i="1"/>
  <c r="F47" i="1"/>
  <c r="I47" i="1"/>
  <c r="F48" i="1"/>
  <c r="I48" i="1"/>
  <c r="K46" i="1"/>
  <c r="F37" i="1"/>
  <c r="I37" i="1"/>
  <c r="F38" i="1"/>
  <c r="I38" i="1"/>
  <c r="F39" i="1"/>
  <c r="I39" i="1"/>
  <c r="K37" i="1"/>
  <c r="F28" i="1"/>
  <c r="I28" i="1"/>
  <c r="F29" i="1"/>
  <c r="I29" i="1"/>
  <c r="F30" i="1"/>
  <c r="I30" i="1"/>
  <c r="K28" i="1"/>
  <c r="F19" i="1"/>
  <c r="I19" i="1"/>
  <c r="F20" i="1"/>
  <c r="I20" i="1"/>
  <c r="F21" i="1"/>
  <c r="I21" i="1"/>
  <c r="K19" i="1"/>
  <c r="F10" i="1"/>
  <c r="I10" i="1"/>
  <c r="F11" i="1"/>
  <c r="I11" i="1"/>
  <c r="F12" i="1"/>
  <c r="I12" i="1"/>
  <c r="K10" i="1"/>
  <c r="J10" i="1"/>
  <c r="J64" i="1"/>
  <c r="J55" i="1"/>
  <c r="J46" i="1"/>
  <c r="J37" i="1"/>
  <c r="J28" i="1"/>
  <c r="J19" i="1"/>
  <c r="I4" i="1"/>
  <c r="I5" i="1"/>
  <c r="I6" i="1"/>
  <c r="I7" i="1"/>
  <c r="I8" i="1"/>
  <c r="I9" i="1"/>
  <c r="I13" i="1"/>
  <c r="I14" i="1"/>
  <c r="I15" i="1"/>
  <c r="I16" i="1"/>
  <c r="I17" i="1"/>
  <c r="I18" i="1"/>
  <c r="I22" i="1"/>
  <c r="I23" i="1"/>
  <c r="I24" i="1"/>
  <c r="I25" i="1"/>
  <c r="I26" i="1"/>
  <c r="I27" i="1"/>
  <c r="I31" i="1"/>
  <c r="I32" i="1"/>
  <c r="I33" i="1"/>
  <c r="I34" i="1"/>
  <c r="I35" i="1"/>
  <c r="I36" i="1"/>
  <c r="I40" i="1"/>
  <c r="I41" i="1"/>
  <c r="I42" i="1"/>
  <c r="I43" i="1"/>
  <c r="I44" i="1"/>
  <c r="I45" i="1"/>
  <c r="I49" i="1"/>
  <c r="I50" i="1"/>
  <c r="I51" i="1"/>
  <c r="I52" i="1"/>
  <c r="I53" i="1"/>
  <c r="I54" i="1"/>
  <c r="I58" i="1"/>
  <c r="I59" i="1"/>
  <c r="I60" i="1"/>
  <c r="I61" i="1"/>
  <c r="I62" i="1"/>
  <c r="I63" i="1"/>
  <c r="D5" i="1"/>
  <c r="C5" i="1"/>
  <c r="D6" i="1"/>
  <c r="C6" i="1"/>
  <c r="D10" i="1"/>
  <c r="C10" i="1"/>
  <c r="D7" i="1"/>
  <c r="C7" i="1"/>
  <c r="D11" i="1"/>
  <c r="C11" i="1"/>
  <c r="D12" i="1"/>
  <c r="C12" i="1"/>
  <c r="D14" i="1"/>
  <c r="C14" i="1"/>
  <c r="D15" i="1"/>
  <c r="C15" i="1"/>
  <c r="D19" i="1"/>
  <c r="C19" i="1"/>
  <c r="D16" i="1"/>
  <c r="C16" i="1"/>
  <c r="D20" i="1"/>
  <c r="C20" i="1"/>
  <c r="D21" i="1"/>
  <c r="C21" i="1"/>
  <c r="D23" i="1"/>
  <c r="C23" i="1"/>
  <c r="G19" i="1"/>
  <c r="D24" i="1"/>
  <c r="C24" i="1"/>
  <c r="G20" i="1"/>
  <c r="D25" i="1"/>
  <c r="C25" i="1"/>
  <c r="G21" i="1"/>
  <c r="D28" i="1"/>
  <c r="C28" i="1"/>
  <c r="D29" i="1"/>
  <c r="C29" i="1"/>
  <c r="D30" i="1"/>
  <c r="C30" i="1"/>
  <c r="D32" i="1"/>
  <c r="C32" i="1"/>
  <c r="G28" i="1"/>
  <c r="D33" i="1"/>
  <c r="C33" i="1"/>
  <c r="G29" i="1"/>
  <c r="D34" i="1"/>
  <c r="C34" i="1"/>
  <c r="G30" i="1"/>
  <c r="D37" i="1"/>
  <c r="C37" i="1"/>
  <c r="D38" i="1"/>
  <c r="C38" i="1"/>
  <c r="D39" i="1"/>
  <c r="C39" i="1"/>
  <c r="D41" i="1"/>
  <c r="C41" i="1"/>
  <c r="G37" i="1"/>
  <c r="D42" i="1"/>
  <c r="C42" i="1"/>
  <c r="G38" i="1"/>
  <c r="D43" i="1"/>
  <c r="C43" i="1"/>
  <c r="G39" i="1"/>
  <c r="D46" i="1"/>
  <c r="C46" i="1"/>
  <c r="D47" i="1"/>
  <c r="C47" i="1"/>
  <c r="D48" i="1"/>
  <c r="C48" i="1"/>
  <c r="D50" i="1"/>
  <c r="C50" i="1"/>
  <c r="G46" i="1"/>
  <c r="D51" i="1"/>
  <c r="C51" i="1"/>
  <c r="G47" i="1"/>
  <c r="D52" i="1"/>
  <c r="C52" i="1"/>
  <c r="G48" i="1"/>
  <c r="D55" i="1"/>
  <c r="C55" i="1"/>
  <c r="D56" i="1"/>
  <c r="C56" i="1"/>
  <c r="D57" i="1"/>
  <c r="C57" i="1"/>
  <c r="D59" i="1"/>
  <c r="C59" i="1"/>
  <c r="G55" i="1"/>
  <c r="D60" i="1"/>
  <c r="C60" i="1"/>
  <c r="G56" i="1"/>
  <c r="D61" i="1"/>
  <c r="C61" i="1"/>
  <c r="G57" i="1"/>
  <c r="D64" i="1"/>
  <c r="C64" i="1"/>
  <c r="D68" i="1"/>
  <c r="C68" i="1"/>
  <c r="G64" i="1"/>
  <c r="D65" i="1"/>
  <c r="C65" i="1"/>
  <c r="D69" i="1"/>
  <c r="C69" i="1"/>
  <c r="G65" i="1"/>
  <c r="D66" i="1"/>
  <c r="C66" i="1"/>
  <c r="D70" i="1"/>
  <c r="C70" i="1"/>
  <c r="G66" i="1"/>
  <c r="G10" i="1"/>
  <c r="G11" i="1"/>
  <c r="G12" i="1"/>
  <c r="G2" i="1"/>
  <c r="D3" i="1"/>
  <c r="C3" i="1"/>
  <c r="G3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topLeftCell="A28" workbookViewId="0">
      <selection activeCell="I64" sqref="I64"/>
    </sheetView>
  </sheetViews>
  <sheetFormatPr baseColWidth="10" defaultRowHeight="15" x14ac:dyDescent="0"/>
  <cols>
    <col min="11" max="11" width="12.1640625" bestFit="1" customWidth="1"/>
    <col min="13" max="13" width="11.83203125" bestFit="1" customWidth="1"/>
  </cols>
  <sheetData>
    <row r="1" spans="1:15">
      <c r="A1">
        <v>13.22</v>
      </c>
      <c r="C1">
        <f>A1/29</f>
        <v>0.45586206896551729</v>
      </c>
      <c r="D1">
        <f>0.3/SQRT(29)</f>
        <v>5.5708601453115562E-2</v>
      </c>
      <c r="E1">
        <f>(2*3.141592)/C1</f>
        <v>13.783081391830558</v>
      </c>
      <c r="F1">
        <f>E1*E5</f>
        <v>7.9927675562388085</v>
      </c>
      <c r="G1">
        <f>SQRT((D1/C1)^2+(D5/C5)^2)/(2*3.1415)</f>
        <v>1.9698127983946521E-2</v>
      </c>
      <c r="I1">
        <f>F1/51.6006</f>
        <v>0.15489679492561731</v>
      </c>
      <c r="J1">
        <f>AVERAGE(I1:I3)</f>
        <v>0.15457306615149335</v>
      </c>
      <c r="K1">
        <f>STDEV(I1:I3)</f>
        <v>8.2136953018249195E-4</v>
      </c>
      <c r="M1" s="1">
        <f>(0.03*51.6006)/(E1*E5)</f>
        <v>0.19367734506324835</v>
      </c>
      <c r="O1">
        <f>(5.26*9.81)/(E1*E5)</f>
        <v>6.455911502108278</v>
      </c>
    </row>
    <row r="2" spans="1:15">
      <c r="A2">
        <v>14.42</v>
      </c>
      <c r="C2">
        <f>A2/29</f>
        <v>0.49724137931034484</v>
      </c>
      <c r="D2">
        <f>0.3/SQRT(29)</f>
        <v>5.5708601453115562E-2</v>
      </c>
      <c r="E2">
        <f t="shared" ref="E2:E65" si="0">(2*3.141592)/C2</f>
        <v>12.636084327323163</v>
      </c>
      <c r="F2">
        <f>E2*E6</f>
        <v>8.0075484486220532</v>
      </c>
      <c r="G2">
        <f t="shared" ref="G2:G3" si="1">SQRT((D2/C2)^2+(D6/C6)^2)/(2*3.1415)</f>
        <v>1.8153734232561426E-2</v>
      </c>
      <c r="I2">
        <f>F2/51.6006</f>
        <v>0.15518324299760183</v>
      </c>
      <c r="M2" s="1">
        <f>(0.03*51.6006)/(E2*E6)</f>
        <v>0.19331984188823539</v>
      </c>
      <c r="O2">
        <f>(5.26*9.81)/(E2*E6)</f>
        <v>6.443994729607847</v>
      </c>
    </row>
    <row r="3" spans="1:15">
      <c r="A3">
        <v>13.76</v>
      </c>
      <c r="C3">
        <f t="shared" ref="C2:C3" si="2">A3/29</f>
        <v>0.47448275862068967</v>
      </c>
      <c r="D3">
        <f t="shared" ref="D2:D3" si="3">0.3/SQRT(29)</f>
        <v>5.5708601453115562E-2</v>
      </c>
      <c r="E3">
        <f t="shared" si="0"/>
        <v>13.242175581395349</v>
      </c>
      <c r="F3">
        <f t="shared" ref="F2:F3" si="4">E3*E7</f>
        <v>7.9278728669093823</v>
      </c>
      <c r="G3">
        <f t="shared" si="1"/>
        <v>1.8961686878257361E-2</v>
      </c>
      <c r="I3">
        <f t="shared" ref="I2:I65" si="5">F3/51.6006</f>
        <v>0.15363916053126092</v>
      </c>
      <c r="M3" s="1">
        <f t="shared" ref="M2:M65" si="6">(0.03*51.6006)/(E3*E7)</f>
        <v>0.19526271750160926</v>
      </c>
      <c r="O3">
        <f t="shared" ref="O3:O66" si="7">(5.26*9.81)/(E3*E7)</f>
        <v>6.5087572500536428</v>
      </c>
    </row>
    <row r="4" spans="1:15">
      <c r="E4" t="e">
        <f t="shared" si="0"/>
        <v>#DIV/0!</v>
      </c>
      <c r="I4">
        <f t="shared" si="5"/>
        <v>0</v>
      </c>
      <c r="M4" s="1" t="e">
        <f t="shared" si="6"/>
        <v>#DIV/0!</v>
      </c>
      <c r="O4" t="e">
        <f t="shared" si="7"/>
        <v>#DIV/0!</v>
      </c>
    </row>
    <row r="5" spans="1:15">
      <c r="A5">
        <v>21.67</v>
      </c>
      <c r="C5">
        <f>A5/2</f>
        <v>10.835000000000001</v>
      </c>
      <c r="D5">
        <f>0.3/SQRT(2)</f>
        <v>0.21213203435596423</v>
      </c>
      <c r="E5">
        <f t="shared" si="0"/>
        <v>0.57989700046146742</v>
      </c>
      <c r="I5">
        <f t="shared" si="5"/>
        <v>0</v>
      </c>
      <c r="M5" s="1" t="e">
        <f t="shared" si="6"/>
        <v>#DIV/0!</v>
      </c>
      <c r="O5" t="e">
        <f t="shared" si="7"/>
        <v>#DIV/0!</v>
      </c>
    </row>
    <row r="6" spans="1:15">
      <c r="A6">
        <v>19.829999999999998</v>
      </c>
      <c r="C6">
        <f t="shared" ref="C6:C7" si="8">A6/2</f>
        <v>9.9149999999999991</v>
      </c>
      <c r="D6">
        <f t="shared" ref="D6:D7" si="9">0.3/SQRT(2)</f>
        <v>0.21213203435596423</v>
      </c>
      <c r="E6">
        <f t="shared" si="0"/>
        <v>0.63370489157841658</v>
      </c>
      <c r="I6">
        <f t="shared" si="5"/>
        <v>0</v>
      </c>
      <c r="M6" s="1">
        <f t="shared" si="6"/>
        <v>0.21879194310790581</v>
      </c>
      <c r="O6">
        <f t="shared" si="7"/>
        <v>7.293064770263527</v>
      </c>
    </row>
    <row r="7" spans="1:15">
      <c r="A7">
        <v>20.99</v>
      </c>
      <c r="C7">
        <f t="shared" si="8"/>
        <v>10.494999999999999</v>
      </c>
      <c r="D7">
        <f t="shared" si="9"/>
        <v>0.21213203435596423</v>
      </c>
      <c r="E7">
        <f t="shared" si="0"/>
        <v>0.59868356360171515</v>
      </c>
      <c r="I7">
        <f t="shared" si="5"/>
        <v>0</v>
      </c>
      <c r="M7" s="1">
        <f t="shared" si="6"/>
        <v>0.2828187470790024</v>
      </c>
      <c r="O7">
        <f t="shared" si="7"/>
        <v>9.4272915693000794</v>
      </c>
    </row>
    <row r="8" spans="1:15">
      <c r="E8" t="e">
        <f t="shared" si="0"/>
        <v>#DIV/0!</v>
      </c>
      <c r="I8">
        <f t="shared" si="5"/>
        <v>0</v>
      </c>
      <c r="M8" s="1" t="e">
        <f t="shared" si="6"/>
        <v>#DIV/0!</v>
      </c>
      <c r="O8" t="e">
        <f t="shared" si="7"/>
        <v>#DIV/0!</v>
      </c>
    </row>
    <row r="9" spans="1:15">
      <c r="E9" t="e">
        <f t="shared" si="0"/>
        <v>#DIV/0!</v>
      </c>
      <c r="I9">
        <f t="shared" si="5"/>
        <v>0</v>
      </c>
      <c r="M9" s="1" t="e">
        <f t="shared" si="6"/>
        <v>#DIV/0!</v>
      </c>
      <c r="O9" t="e">
        <f t="shared" si="7"/>
        <v>#DIV/0!</v>
      </c>
    </row>
    <row r="10" spans="1:15">
      <c r="A10">
        <v>16.32</v>
      </c>
      <c r="C10">
        <f>A10/29</f>
        <v>0.56275862068965521</v>
      </c>
      <c r="D10">
        <f>0.3/SQRT(29)</f>
        <v>5.5708601453115562E-2</v>
      </c>
      <c r="E10">
        <f t="shared" si="0"/>
        <v>11.16497156862745</v>
      </c>
      <c r="F10">
        <f>E10*E14</f>
        <v>4.0620481019371688</v>
      </c>
      <c r="G10">
        <f>SQRT((D10/C10)^2+(D14/C14)^2)/(2*3.1415)</f>
        <v>1.5996274716650976E-2</v>
      </c>
      <c r="I10">
        <f>F10/51.6006</f>
        <v>7.8720947080793024E-2</v>
      </c>
      <c r="J10">
        <f>AVERAGE(I10:I12)</f>
        <v>8.9944263240003916E-2</v>
      </c>
      <c r="K10">
        <f>STDEV(I10:I12)</f>
        <v>9.7604481663057623E-3</v>
      </c>
      <c r="M10" s="1">
        <f t="shared" si="6"/>
        <v>0.38109297604372494</v>
      </c>
      <c r="O10">
        <f t="shared" si="7"/>
        <v>12.703099201457499</v>
      </c>
    </row>
    <row r="11" spans="1:15">
      <c r="A11">
        <v>19.93</v>
      </c>
      <c r="C11">
        <f t="shared" ref="C11:C12" si="10">A11/29</f>
        <v>0.68724137931034479</v>
      </c>
      <c r="D11">
        <f t="shared" ref="D11:D12" si="11">0.3/SQRT(29)</f>
        <v>5.5708601453115562E-2</v>
      </c>
      <c r="E11">
        <f t="shared" si="0"/>
        <v>9.1426159558454607</v>
      </c>
      <c r="F11">
        <f t="shared" ref="F11:F12" si="12">E11*E15</f>
        <v>4.8847566574755872</v>
      </c>
      <c r="G11">
        <f>SQRT((D11/C11)^2+(D15/C15)^2)/(2*3.1415)</f>
        <v>1.3525466524965899E-2</v>
      </c>
      <c r="I11">
        <f t="shared" si="5"/>
        <v>9.4664725942636072E-2</v>
      </c>
      <c r="M11" s="1">
        <f t="shared" si="6"/>
        <v>0.31690790525479445</v>
      </c>
      <c r="O11">
        <f t="shared" si="7"/>
        <v>10.563596841826483</v>
      </c>
    </row>
    <row r="12" spans="1:15">
      <c r="A12">
        <v>14.69</v>
      </c>
      <c r="C12">
        <f t="shared" si="10"/>
        <v>0.50655172413793104</v>
      </c>
      <c r="D12">
        <f t="shared" si="11"/>
        <v>5.5708601453115562E-2</v>
      </c>
      <c r="E12">
        <f t="shared" si="0"/>
        <v>12.403834989788972</v>
      </c>
      <c r="F12">
        <f t="shared" si="12"/>
        <v>4.9767290898136807</v>
      </c>
      <c r="G12">
        <f>SQRT((D12/C12)^2+(D16/C16)^2)/(2*3.1415)</f>
        <v>1.7767337949094898E-2</v>
      </c>
      <c r="I12">
        <f t="shared" si="5"/>
        <v>9.644711669658261E-2</v>
      </c>
      <c r="M12" s="1">
        <f t="shared" si="6"/>
        <v>0.3110512893234369</v>
      </c>
      <c r="O12">
        <f t="shared" si="7"/>
        <v>10.36837631078123</v>
      </c>
    </row>
    <row r="13" spans="1:15">
      <c r="E13" t="e">
        <f t="shared" si="0"/>
        <v>#DIV/0!</v>
      </c>
      <c r="I13">
        <f t="shared" si="5"/>
        <v>0</v>
      </c>
      <c r="M13" s="1" t="e">
        <f t="shared" si="6"/>
        <v>#DIV/0!</v>
      </c>
      <c r="O13" t="e">
        <f t="shared" si="7"/>
        <v>#DIV/0!</v>
      </c>
    </row>
    <row r="14" spans="1:15">
      <c r="A14">
        <v>17.27</v>
      </c>
      <c r="C14">
        <f>A14</f>
        <v>17.27</v>
      </c>
      <c r="D14">
        <f>0.3</f>
        <v>0.3</v>
      </c>
      <c r="E14">
        <f t="shared" si="0"/>
        <v>0.36382072958888251</v>
      </c>
      <c r="I14">
        <f t="shared" si="5"/>
        <v>0</v>
      </c>
      <c r="M14" s="1" t="e">
        <f t="shared" si="6"/>
        <v>#DIV/0!</v>
      </c>
      <c r="O14" t="e">
        <f t="shared" si="7"/>
        <v>#DIV/0!</v>
      </c>
    </row>
    <row r="15" spans="1:15">
      <c r="A15">
        <v>11.76</v>
      </c>
      <c r="C15">
        <f t="shared" ref="C15:C16" si="13">A15</f>
        <v>11.76</v>
      </c>
      <c r="D15">
        <f t="shared" ref="D15:D16" si="14">0.3</f>
        <v>0.3</v>
      </c>
      <c r="E15">
        <f t="shared" si="0"/>
        <v>0.53428435374149663</v>
      </c>
      <c r="I15">
        <f t="shared" si="5"/>
        <v>0</v>
      </c>
      <c r="M15" s="1">
        <f t="shared" si="6"/>
        <v>0.22293270605480273</v>
      </c>
      <c r="O15">
        <f t="shared" si="7"/>
        <v>7.4310902018267582</v>
      </c>
    </row>
    <row r="16" spans="1:15">
      <c r="A16">
        <v>15.66</v>
      </c>
      <c r="C16">
        <f t="shared" si="13"/>
        <v>15.66</v>
      </c>
      <c r="D16">
        <f t="shared" si="14"/>
        <v>0.3</v>
      </c>
      <c r="E16">
        <f t="shared" si="0"/>
        <v>0.40122503192848025</v>
      </c>
      <c r="I16">
        <f t="shared" si="5"/>
        <v>0</v>
      </c>
      <c r="M16" s="1">
        <f t="shared" si="6"/>
        <v>0.29368831742110751</v>
      </c>
      <c r="O16">
        <f t="shared" si="7"/>
        <v>9.7896105807035845</v>
      </c>
    </row>
    <row r="17" spans="1:15">
      <c r="E17" t="e">
        <f t="shared" si="0"/>
        <v>#DIV/0!</v>
      </c>
      <c r="I17">
        <f t="shared" si="5"/>
        <v>0</v>
      </c>
      <c r="M17" s="1" t="e">
        <f t="shared" si="6"/>
        <v>#DIV/0!</v>
      </c>
      <c r="O17" t="e">
        <f t="shared" si="7"/>
        <v>#DIV/0!</v>
      </c>
    </row>
    <row r="18" spans="1:15">
      <c r="E18" t="e">
        <f t="shared" si="0"/>
        <v>#DIV/0!</v>
      </c>
      <c r="I18">
        <f t="shared" si="5"/>
        <v>0</v>
      </c>
      <c r="M18" s="1" t="e">
        <f t="shared" si="6"/>
        <v>#DIV/0!</v>
      </c>
      <c r="O18" t="e">
        <f t="shared" si="7"/>
        <v>#DIV/0!</v>
      </c>
    </row>
    <row r="19" spans="1:15">
      <c r="A19">
        <v>14.02</v>
      </c>
      <c r="C19">
        <f>A19/29</f>
        <v>0.48344827586206895</v>
      </c>
      <c r="D19">
        <f>0.3/SQRT(29)</f>
        <v>5.5708601453115562E-2</v>
      </c>
      <c r="E19">
        <f t="shared" si="0"/>
        <v>12.996600285306705</v>
      </c>
      <c r="F19">
        <f>E19*E23</f>
        <v>2.2670747075800812</v>
      </c>
      <c r="G19">
        <f>SQRT((D19/C19)^2+(D23/C23)^2)/(2*3.1415)</f>
        <v>1.8388090144475733E-2</v>
      </c>
      <c r="I19">
        <f t="shared" si="5"/>
        <v>4.3935045475829375E-2</v>
      </c>
      <c r="J19">
        <f>-AVERAGE(I19:I21)</f>
        <v>-4.239180560011141E-2</v>
      </c>
      <c r="K19">
        <f>STDEV(I19:I21)</f>
        <v>1.3396347033633397E-3</v>
      </c>
      <c r="M19" s="1">
        <f t="shared" si="6"/>
        <v>0.68282619660663224</v>
      </c>
      <c r="O19">
        <f t="shared" si="7"/>
        <v>22.760873220221075</v>
      </c>
    </row>
    <row r="20" spans="1:15">
      <c r="A20">
        <v>13.87</v>
      </c>
      <c r="C20">
        <f t="shared" ref="C20:C21" si="15">A20/29</f>
        <v>0.4782758620689655</v>
      </c>
      <c r="D20">
        <f t="shared" ref="D20:D21" si="16">0.3/SQRT(29)</f>
        <v>5.5708601453115562E-2</v>
      </c>
      <c r="E20">
        <f t="shared" si="0"/>
        <v>13.137154722422496</v>
      </c>
      <c r="F20">
        <f t="shared" ref="F20:F21" si="17">E20*E24</f>
        <v>2.1523640249660878</v>
      </c>
      <c r="G20">
        <f>SQRT((D20/C20)^2+(D24/C24)^2)/(2*3.1415)</f>
        <v>1.8580353488309307E-2</v>
      </c>
      <c r="I20">
        <f t="shared" si="5"/>
        <v>4.1711996080783707E-2</v>
      </c>
      <c r="M20" s="1">
        <f t="shared" si="6"/>
        <v>0.71921755894632655</v>
      </c>
      <c r="O20">
        <f t="shared" si="7"/>
        <v>23.973918631544219</v>
      </c>
    </row>
    <row r="21" spans="1:15">
      <c r="A21">
        <v>13.33</v>
      </c>
      <c r="C21">
        <f t="shared" si="15"/>
        <v>0.45965517241379311</v>
      </c>
      <c r="D21">
        <f t="shared" si="16"/>
        <v>5.5708601453115562E-2</v>
      </c>
      <c r="E21">
        <f t="shared" si="0"/>
        <v>13.669342535633909</v>
      </c>
      <c r="F21">
        <f t="shared" si="17"/>
        <v>2.1428890796011579</v>
      </c>
      <c r="G21">
        <f>SQRT((D21/C21)^2+(D25/C25)^2)/(2*3.1415)</f>
        <v>1.9326344577623118E-2</v>
      </c>
      <c r="I21">
        <f t="shared" si="5"/>
        <v>4.1528375243721154E-2</v>
      </c>
      <c r="M21" s="1">
        <f t="shared" si="6"/>
        <v>0.7223976335201272</v>
      </c>
      <c r="O21">
        <f t="shared" si="7"/>
        <v>24.079921117337573</v>
      </c>
    </row>
    <row r="22" spans="1:15">
      <c r="E22" t="e">
        <f t="shared" si="0"/>
        <v>#DIV/0!</v>
      </c>
      <c r="I22">
        <f t="shared" si="5"/>
        <v>0</v>
      </c>
      <c r="M22" s="1" t="e">
        <f t="shared" si="6"/>
        <v>#DIV/0!</v>
      </c>
      <c r="O22" t="e">
        <f t="shared" si="7"/>
        <v>#DIV/0!</v>
      </c>
    </row>
    <row r="23" spans="1:15">
      <c r="A23">
        <v>36.020000000000003</v>
      </c>
      <c r="C23">
        <f>A23</f>
        <v>36.020000000000003</v>
      </c>
      <c r="D23">
        <f>0.3</f>
        <v>0.3</v>
      </c>
      <c r="E23">
        <f t="shared" si="0"/>
        <v>0.17443598001110494</v>
      </c>
      <c r="I23">
        <f t="shared" si="5"/>
        <v>0</v>
      </c>
      <c r="M23" s="1" t="e">
        <f t="shared" si="6"/>
        <v>#DIV/0!</v>
      </c>
      <c r="O23" t="e">
        <f t="shared" si="7"/>
        <v>#DIV/0!</v>
      </c>
    </row>
    <row r="24" spans="1:15">
      <c r="A24">
        <v>38.35</v>
      </c>
      <c r="C24">
        <f t="shared" ref="C24:C25" si="18">A24</f>
        <v>38.35</v>
      </c>
      <c r="D24">
        <f t="shared" ref="D24:D25" si="19">0.3</f>
        <v>0.3</v>
      </c>
      <c r="E24">
        <f t="shared" si="0"/>
        <v>0.16383791395045633</v>
      </c>
      <c r="I24">
        <f t="shared" si="5"/>
        <v>0</v>
      </c>
      <c r="M24" s="1">
        <f t="shared" si="6"/>
        <v>0.75395986352412314</v>
      </c>
      <c r="O24">
        <f t="shared" si="7"/>
        <v>25.131995450804105</v>
      </c>
    </row>
    <row r="25" spans="1:15">
      <c r="A25">
        <v>40.08</v>
      </c>
      <c r="C25">
        <f t="shared" si="18"/>
        <v>40.08</v>
      </c>
      <c r="D25">
        <f t="shared" si="19"/>
        <v>0.3</v>
      </c>
      <c r="E25">
        <f t="shared" si="0"/>
        <v>0.15676606786427147</v>
      </c>
      <c r="I25">
        <f t="shared" si="5"/>
        <v>0</v>
      </c>
      <c r="M25" s="1">
        <f t="shared" si="6"/>
        <v>0.91911956973003428</v>
      </c>
      <c r="O25">
        <f t="shared" si="7"/>
        <v>30.637318991001145</v>
      </c>
    </row>
    <row r="26" spans="1:15">
      <c r="E26" t="e">
        <f t="shared" si="0"/>
        <v>#DIV/0!</v>
      </c>
      <c r="I26">
        <f t="shared" si="5"/>
        <v>0</v>
      </c>
      <c r="M26" s="1" t="e">
        <f t="shared" si="6"/>
        <v>#DIV/0!</v>
      </c>
      <c r="O26" t="e">
        <f t="shared" si="7"/>
        <v>#DIV/0!</v>
      </c>
    </row>
    <row r="27" spans="1:15">
      <c r="E27" t="e">
        <f t="shared" si="0"/>
        <v>#DIV/0!</v>
      </c>
      <c r="I27">
        <f t="shared" si="5"/>
        <v>0</v>
      </c>
      <c r="M27" s="1" t="e">
        <f t="shared" si="6"/>
        <v>#DIV/0!</v>
      </c>
      <c r="O27" t="e">
        <f t="shared" si="7"/>
        <v>#DIV/0!</v>
      </c>
    </row>
    <row r="28" spans="1:15">
      <c r="A28">
        <v>14.54</v>
      </c>
      <c r="C28">
        <f>A28/29</f>
        <v>0.50137931034482752</v>
      </c>
      <c r="D28">
        <f>0.3/SQRT(29)</f>
        <v>5.5708601453115562E-2</v>
      </c>
      <c r="E28">
        <f t="shared" si="0"/>
        <v>12.531797524071528</v>
      </c>
      <c r="F28">
        <f>E28*E32</f>
        <v>3.4145528922153447</v>
      </c>
      <c r="G28">
        <f>SQRT((D28/C28)^2+(D32/C32)^2)/(2*3.1415)</f>
        <v>1.7805143658746633E-2</v>
      </c>
      <c r="I28">
        <f t="shared" si="5"/>
        <v>6.6172736212667005E-2</v>
      </c>
      <c r="J28">
        <f>-AVERAGE(I28:I30)</f>
        <v>-7.1288240198946459E-2</v>
      </c>
      <c r="K28">
        <f>STDEV(I28:I30)</f>
        <v>6.1978360507209621E-3</v>
      </c>
      <c r="M28" s="1">
        <f t="shared" si="6"/>
        <v>0.45335891663275818</v>
      </c>
      <c r="O28">
        <f t="shared" si="7"/>
        <v>15.111963887758607</v>
      </c>
    </row>
    <row r="29" spans="1:15">
      <c r="A29">
        <v>16.96</v>
      </c>
      <c r="C29">
        <f t="shared" ref="C29:C30" si="20">A29/29</f>
        <v>0.58482758620689657</v>
      </c>
      <c r="D29">
        <f t="shared" ref="D29:D30" si="21">0.3/SQRT(29)</f>
        <v>5.5708601453115562E-2</v>
      </c>
      <c r="E29">
        <f t="shared" si="0"/>
        <v>10.743651886792453</v>
      </c>
      <c r="F29">
        <f t="shared" ref="F29:F30" si="22">E29*E33</f>
        <v>3.5868406820756724</v>
      </c>
      <c r="G29">
        <f>SQRT((D29/C29)^2+(D33/C33)^2)/(2*3.1415)</f>
        <v>1.5371798109814179E-2</v>
      </c>
      <c r="I29">
        <f t="shared" si="5"/>
        <v>6.9511608044783832E-2</v>
      </c>
      <c r="M29" s="1">
        <f t="shared" si="6"/>
        <v>0.43158259237323465</v>
      </c>
      <c r="O29">
        <f t="shared" si="7"/>
        <v>14.386086412441156</v>
      </c>
    </row>
    <row r="30" spans="1:15">
      <c r="A30">
        <v>15.16</v>
      </c>
      <c r="C30">
        <f t="shared" si="20"/>
        <v>0.52275862068965517</v>
      </c>
      <c r="D30">
        <f t="shared" si="21"/>
        <v>5.5708601453115562E-2</v>
      </c>
      <c r="E30">
        <f t="shared" si="0"/>
        <v>12.019283377308708</v>
      </c>
      <c r="F30">
        <f t="shared" si="22"/>
        <v>4.0341543273382499</v>
      </c>
      <c r="G30">
        <f>SQRT((D30/C30)^2+(D34/C34)^2)/(2*3.1415)</f>
        <v>1.7151811099522969E-2</v>
      </c>
      <c r="I30">
        <f t="shared" si="5"/>
        <v>7.8180376339388499E-2</v>
      </c>
      <c r="M30" s="1">
        <f t="shared" si="6"/>
        <v>0.38372800700993209</v>
      </c>
      <c r="O30">
        <f t="shared" si="7"/>
        <v>12.790933566997738</v>
      </c>
    </row>
    <row r="31" spans="1:15">
      <c r="E31" t="e">
        <f t="shared" si="0"/>
        <v>#DIV/0!</v>
      </c>
      <c r="I31">
        <f t="shared" si="5"/>
        <v>0</v>
      </c>
      <c r="M31" s="1" t="e">
        <f t="shared" si="6"/>
        <v>#DIV/0!</v>
      </c>
      <c r="O31" t="e">
        <f t="shared" si="7"/>
        <v>#DIV/0!</v>
      </c>
    </row>
    <row r="32" spans="1:15">
      <c r="A32">
        <v>23.06</v>
      </c>
      <c r="C32">
        <f>A32</f>
        <v>23.06</v>
      </c>
      <c r="D32">
        <f>0.3</f>
        <v>0.3</v>
      </c>
      <c r="E32">
        <f t="shared" si="0"/>
        <v>0.27247111882046837</v>
      </c>
      <c r="I32">
        <f t="shared" si="5"/>
        <v>0</v>
      </c>
      <c r="M32" s="1" t="e">
        <f t="shared" si="6"/>
        <v>#DIV/0!</v>
      </c>
      <c r="O32" t="e">
        <f t="shared" si="7"/>
        <v>#DIV/0!</v>
      </c>
    </row>
    <row r="33" spans="1:15">
      <c r="A33">
        <v>18.82</v>
      </c>
      <c r="C33">
        <f t="shared" ref="C33:C34" si="23">A33</f>
        <v>18.82</v>
      </c>
      <c r="D33">
        <f t="shared" ref="D33:D34" si="24">0.3</f>
        <v>0.3</v>
      </c>
      <c r="E33">
        <f t="shared" si="0"/>
        <v>0.33385674814027633</v>
      </c>
      <c r="I33">
        <f t="shared" si="5"/>
        <v>0</v>
      </c>
      <c r="M33" s="1">
        <f t="shared" si="6"/>
        <v>0.3473527350173734</v>
      </c>
      <c r="O33">
        <f t="shared" si="7"/>
        <v>11.578424500579114</v>
      </c>
    </row>
    <row r="34" spans="1:15">
      <c r="A34">
        <v>18.72</v>
      </c>
      <c r="C34">
        <f t="shared" si="23"/>
        <v>18.72</v>
      </c>
      <c r="D34">
        <f t="shared" si="24"/>
        <v>0.3</v>
      </c>
      <c r="E34">
        <f t="shared" si="0"/>
        <v>0.33564017094017096</v>
      </c>
      <c r="I34">
        <f t="shared" si="5"/>
        <v>0</v>
      </c>
      <c r="M34" s="1">
        <f t="shared" si="6"/>
        <v>0.31462659149956829</v>
      </c>
      <c r="O34">
        <f t="shared" si="7"/>
        <v>10.48755304998561</v>
      </c>
    </row>
    <row r="35" spans="1:15">
      <c r="E35" t="e">
        <f t="shared" si="0"/>
        <v>#DIV/0!</v>
      </c>
      <c r="I35">
        <f t="shared" si="5"/>
        <v>0</v>
      </c>
      <c r="M35" s="1" t="e">
        <f t="shared" si="6"/>
        <v>#DIV/0!</v>
      </c>
      <c r="O35" t="e">
        <f t="shared" si="7"/>
        <v>#DIV/0!</v>
      </c>
    </row>
    <row r="36" spans="1:15">
      <c r="E36" t="e">
        <f>(2*3.141592)/C36</f>
        <v>#DIV/0!</v>
      </c>
      <c r="I36">
        <f t="shared" si="5"/>
        <v>0</v>
      </c>
      <c r="M36" s="1" t="e">
        <f t="shared" si="6"/>
        <v>#DIV/0!</v>
      </c>
      <c r="O36" t="e">
        <f t="shared" si="7"/>
        <v>#DIV/0!</v>
      </c>
    </row>
    <row r="37" spans="1:15">
      <c r="A37">
        <v>13.65</v>
      </c>
      <c r="C37">
        <f>A37/29</f>
        <v>0.47068965517241379</v>
      </c>
      <c r="D37">
        <f>0.3/SQRT(29)</f>
        <v>5.5708601453115562E-2</v>
      </c>
      <c r="E37">
        <f t="shared" si="0"/>
        <v>13.348889084249086</v>
      </c>
      <c r="F37">
        <f>E37*E41</f>
        <v>6.35164909594309</v>
      </c>
      <c r="G37">
        <f>SQRT((D37/C37)^2+(D41/C41)^2)/(2*3.1415)</f>
        <v>1.901011058841463E-2</v>
      </c>
      <c r="I37">
        <f t="shared" si="5"/>
        <v>0.12309254341893486</v>
      </c>
      <c r="J37">
        <f>-AVERAGE(I37:I39)</f>
        <v>-0.12497869417850005</v>
      </c>
      <c r="K37">
        <f>STDEV(I37:I39)</f>
        <v>2.9809426616947527E-3</v>
      </c>
      <c r="M37" s="1">
        <f t="shared" si="6"/>
        <v>0.2437190683264833</v>
      </c>
      <c r="O37">
        <f t="shared" si="7"/>
        <v>8.1239689442161112</v>
      </c>
    </row>
    <row r="38" spans="1:15">
      <c r="A38">
        <v>12.43</v>
      </c>
      <c r="C38">
        <f t="shared" ref="C38" si="25">A38/29</f>
        <v>0.42862068965517242</v>
      </c>
      <c r="D38">
        <f t="shared" ref="D38" si="26">0.3/SQRT(29)</f>
        <v>5.5708601453115562E-2</v>
      </c>
      <c r="E38">
        <f t="shared" si="0"/>
        <v>14.65907771520515</v>
      </c>
      <c r="F38">
        <f t="shared" ref="F38:F39" si="27">E38*E42</f>
        <v>6.6263080974772341</v>
      </c>
      <c r="G38">
        <f>SQRT((D38/C38)^2+(D42/C42)^2)/(2*3.1415)</f>
        <v>2.0828381582262249E-2</v>
      </c>
      <c r="I38">
        <f t="shared" si="5"/>
        <v>0.12841533039300385</v>
      </c>
      <c r="M38" s="1">
        <f t="shared" si="6"/>
        <v>0.23361696697884615</v>
      </c>
      <c r="O38">
        <f t="shared" si="7"/>
        <v>7.787232232628206</v>
      </c>
    </row>
    <row r="39" spans="1:15">
      <c r="A39">
        <v>16.29</v>
      </c>
      <c r="C39">
        <f>A39/39</f>
        <v>0.4176923076923077</v>
      </c>
      <c r="D39">
        <f>0.3/SQRT(39)</f>
        <v>4.8038446141526137E-2</v>
      </c>
      <c r="E39">
        <f t="shared" si="0"/>
        <v>15.042613627992635</v>
      </c>
      <c r="F39">
        <f t="shared" si="27"/>
        <v>6.368969627061003</v>
      </c>
      <c r="G39">
        <f>SQRT((D39/C39)^2+(D43/C43)^2)/(2*3.1415)</f>
        <v>1.844566494073278E-2</v>
      </c>
      <c r="I39">
        <f t="shared" si="5"/>
        <v>0.12342820872356142</v>
      </c>
      <c r="M39" s="1">
        <f t="shared" si="6"/>
        <v>0.24305626979639744</v>
      </c>
      <c r="O39">
        <f t="shared" si="7"/>
        <v>8.1018756598799158</v>
      </c>
    </row>
    <row r="40" spans="1:15">
      <c r="E40" t="e">
        <f t="shared" si="0"/>
        <v>#DIV/0!</v>
      </c>
      <c r="I40">
        <f t="shared" si="5"/>
        <v>0</v>
      </c>
      <c r="M40" s="1" t="e">
        <f t="shared" si="6"/>
        <v>#DIV/0!</v>
      </c>
      <c r="O40" t="e">
        <f t="shared" si="7"/>
        <v>#DIV/0!</v>
      </c>
    </row>
    <row r="41" spans="1:15">
      <c r="A41">
        <v>26.41</v>
      </c>
      <c r="C41">
        <f>A41/2</f>
        <v>13.205</v>
      </c>
      <c r="D41">
        <f>0.3/SQRT(2)</f>
        <v>0.21213203435596423</v>
      </c>
      <c r="E41">
        <f t="shared" si="0"/>
        <v>0.47581855357819008</v>
      </c>
      <c r="I41">
        <f t="shared" si="5"/>
        <v>0</v>
      </c>
      <c r="M41" s="1" t="e">
        <f t="shared" si="6"/>
        <v>#DIV/0!</v>
      </c>
      <c r="O41" t="e">
        <f t="shared" si="7"/>
        <v>#DIV/0!</v>
      </c>
    </row>
    <row r="42" spans="1:15">
      <c r="A42">
        <v>27.8</v>
      </c>
      <c r="C42">
        <f t="shared" ref="C42:C43" si="28">A42/2</f>
        <v>13.9</v>
      </c>
      <c r="D42">
        <f t="shared" ref="D42" si="29">0.3/SQRT(2)</f>
        <v>0.21213203435596423</v>
      </c>
      <c r="E42">
        <f t="shared" si="0"/>
        <v>0.45202762589928058</v>
      </c>
      <c r="I42">
        <f t="shared" si="5"/>
        <v>0</v>
      </c>
      <c r="M42" s="1">
        <f t="shared" si="6"/>
        <v>0.2398191873411164</v>
      </c>
      <c r="O42">
        <f t="shared" si="7"/>
        <v>7.9939729113705473</v>
      </c>
    </row>
    <row r="43" spans="1:15">
      <c r="A43">
        <v>29.68</v>
      </c>
      <c r="C43">
        <f t="shared" si="28"/>
        <v>14.84</v>
      </c>
      <c r="D43">
        <f>0.3/SQRT(2)</f>
        <v>0.21213203435596423</v>
      </c>
      <c r="E43">
        <f t="shared" si="0"/>
        <v>0.42339514824797847</v>
      </c>
      <c r="I43">
        <f t="shared" si="5"/>
        <v>0</v>
      </c>
      <c r="M43" s="1">
        <f t="shared" si="6"/>
        <v>0.28854346272774839</v>
      </c>
      <c r="O43">
        <f t="shared" si="7"/>
        <v>9.6181154242582814</v>
      </c>
    </row>
    <row r="44" spans="1:15">
      <c r="E44" t="e">
        <f t="shared" si="0"/>
        <v>#DIV/0!</v>
      </c>
      <c r="I44">
        <f t="shared" si="5"/>
        <v>0</v>
      </c>
      <c r="M44" s="1" t="e">
        <f t="shared" si="6"/>
        <v>#DIV/0!</v>
      </c>
      <c r="O44" t="e">
        <f t="shared" si="7"/>
        <v>#DIV/0!</v>
      </c>
    </row>
    <row r="45" spans="1:15">
      <c r="E45" t="e">
        <f t="shared" si="0"/>
        <v>#DIV/0!</v>
      </c>
      <c r="I45">
        <f t="shared" si="5"/>
        <v>0</v>
      </c>
      <c r="M45" s="1" t="e">
        <f t="shared" si="6"/>
        <v>#DIV/0!</v>
      </c>
      <c r="O45" t="e">
        <f t="shared" si="7"/>
        <v>#DIV/0!</v>
      </c>
    </row>
    <row r="46" spans="1:15">
      <c r="A46">
        <v>12.76</v>
      </c>
      <c r="C46">
        <f>A46/29</f>
        <v>0.44</v>
      </c>
      <c r="D46">
        <f>0.3/SQRT(29)</f>
        <v>5.5708601453115562E-2</v>
      </c>
      <c r="E46">
        <f t="shared" si="0"/>
        <v>14.279963636363638</v>
      </c>
      <c r="F46">
        <f>E46*E50</f>
        <v>9.2594054737442555</v>
      </c>
      <c r="G46">
        <f>SQRT((D46/C46)^2+(D50/C50)^2)/(2*3.1415)</f>
        <v>2.0450286178089219E-2</v>
      </c>
      <c r="I46">
        <f t="shared" si="5"/>
        <v>0.17944375595912171</v>
      </c>
      <c r="J46">
        <f>-AVERAGE(I46:I48)</f>
        <v>-0.18025227608557626</v>
      </c>
      <c r="K46">
        <f>STDEV(I46:I48)</f>
        <v>7.0032841123231985E-4</v>
      </c>
      <c r="M46" s="1">
        <f t="shared" si="6"/>
        <v>0.16718330398096531</v>
      </c>
      <c r="O46">
        <f t="shared" si="7"/>
        <v>5.5727767993655108</v>
      </c>
    </row>
    <row r="47" spans="1:15">
      <c r="A47">
        <v>14.38</v>
      </c>
      <c r="C47">
        <f t="shared" ref="C47" si="30">A47/29</f>
        <v>0.49586206896551727</v>
      </c>
      <c r="D47">
        <f t="shared" ref="D47" si="31">0.3/SQRT(29)</f>
        <v>5.5708601453115562E-2</v>
      </c>
      <c r="E47">
        <f t="shared" si="0"/>
        <v>12.671233379694019</v>
      </c>
      <c r="F47">
        <f t="shared" ref="F47:F48" si="32">E47*E51</f>
        <v>9.3226804252411473</v>
      </c>
      <c r="G47">
        <f>SQRT((D47/C47)^2+(D51/C51)^2)/(2*3.1415)</f>
        <v>1.8312945728848611E-2</v>
      </c>
      <c r="I47">
        <f t="shared" si="5"/>
        <v>0.1806700004504046</v>
      </c>
      <c r="M47" s="1">
        <f t="shared" si="6"/>
        <v>0.16604859647540238</v>
      </c>
      <c r="O47">
        <f t="shared" si="7"/>
        <v>5.5349532158467465</v>
      </c>
    </row>
    <row r="48" spans="1:15">
      <c r="A48">
        <v>14.74</v>
      </c>
      <c r="C48">
        <f>A48/30</f>
        <v>0.49133333333333334</v>
      </c>
      <c r="D48">
        <f>0.3/SQRT(30)</f>
        <v>5.4772255750516606E-2</v>
      </c>
      <c r="E48">
        <f t="shared" si="0"/>
        <v>12.788027137042063</v>
      </c>
      <c r="F48">
        <f t="shared" si="32"/>
        <v>9.3212908931587588</v>
      </c>
      <c r="G48">
        <f>SQRT((D48/C48)^2+(D52/C52)^2)/(2*3.1415)</f>
        <v>1.8169791597738183E-2</v>
      </c>
      <c r="I48">
        <f t="shared" si="5"/>
        <v>0.18064307184720252</v>
      </c>
      <c r="M48" s="1">
        <f t="shared" si="6"/>
        <v>0.166073349468811</v>
      </c>
      <c r="O48">
        <f t="shared" si="7"/>
        <v>5.5357783156270335</v>
      </c>
    </row>
    <row r="49" spans="1:15">
      <c r="E49" t="e">
        <f t="shared" si="0"/>
        <v>#DIV/0!</v>
      </c>
      <c r="I49">
        <f t="shared" si="5"/>
        <v>0</v>
      </c>
      <c r="M49" s="1" t="e">
        <f t="shared" si="6"/>
        <v>#DIV/0!</v>
      </c>
      <c r="O49" t="e">
        <f t="shared" si="7"/>
        <v>#DIV/0!</v>
      </c>
    </row>
    <row r="50" spans="1:15">
      <c r="A50">
        <v>19.38</v>
      </c>
      <c r="C50">
        <f>A50/2</f>
        <v>9.69</v>
      </c>
      <c r="D50">
        <f>0.3/SQRT(2)</f>
        <v>0.21213203435596423</v>
      </c>
      <c r="E50">
        <f t="shared" si="0"/>
        <v>0.64841940144478849</v>
      </c>
      <c r="I50">
        <f t="shared" si="5"/>
        <v>0</v>
      </c>
      <c r="M50" s="1" t="e">
        <f t="shared" si="6"/>
        <v>#DIV/0!</v>
      </c>
      <c r="O50" t="e">
        <f t="shared" si="7"/>
        <v>#DIV/0!</v>
      </c>
    </row>
    <row r="51" spans="1:15">
      <c r="A51">
        <v>17.079999999999998</v>
      </c>
      <c r="C51">
        <f t="shared" ref="C51:C52" si="33">A51/2</f>
        <v>8.5399999999999991</v>
      </c>
      <c r="D51">
        <f t="shared" ref="D51:D52" si="34">0.3/SQRT(2)</f>
        <v>0.21213203435596423</v>
      </c>
      <c r="E51">
        <f t="shared" si="0"/>
        <v>0.73573583138173315</v>
      </c>
      <c r="I51">
        <f t="shared" si="5"/>
        <v>0</v>
      </c>
      <c r="M51" s="1">
        <f t="shared" si="6"/>
        <v>0.14561006964915324</v>
      </c>
      <c r="O51">
        <f t="shared" si="7"/>
        <v>4.8536689883051087</v>
      </c>
    </row>
    <row r="52" spans="1:15">
      <c r="A52">
        <v>17.239999999999998</v>
      </c>
      <c r="C52">
        <f t="shared" si="33"/>
        <v>8.6199999999999992</v>
      </c>
      <c r="D52">
        <f t="shared" si="34"/>
        <v>0.21213203435596423</v>
      </c>
      <c r="E52">
        <f t="shared" si="0"/>
        <v>0.7289076566125291</v>
      </c>
      <c r="I52">
        <f t="shared" si="5"/>
        <v>0</v>
      </c>
      <c r="M52" s="1">
        <f t="shared" si="6"/>
        <v>0.17040137340808612</v>
      </c>
      <c r="O52">
        <f t="shared" si="7"/>
        <v>5.6800457802695377</v>
      </c>
    </row>
    <row r="53" spans="1:15">
      <c r="E53" t="e">
        <f t="shared" si="0"/>
        <v>#DIV/0!</v>
      </c>
      <c r="I53">
        <f t="shared" si="5"/>
        <v>0</v>
      </c>
      <c r="M53" s="1" t="e">
        <f t="shared" si="6"/>
        <v>#DIV/0!</v>
      </c>
      <c r="O53" t="e">
        <f t="shared" si="7"/>
        <v>#DIV/0!</v>
      </c>
    </row>
    <row r="54" spans="1:15">
      <c r="E54" t="e">
        <f t="shared" si="0"/>
        <v>#DIV/0!</v>
      </c>
      <c r="I54">
        <f t="shared" si="5"/>
        <v>0</v>
      </c>
      <c r="M54" s="1" t="e">
        <f t="shared" si="6"/>
        <v>#DIV/0!</v>
      </c>
      <c r="O54" t="e">
        <f t="shared" si="7"/>
        <v>#DIV/0!</v>
      </c>
    </row>
    <row r="55" spans="1:15">
      <c r="A55">
        <v>12.61</v>
      </c>
      <c r="C55">
        <f>A55/29</f>
        <v>0.43482758620689654</v>
      </c>
      <c r="D55">
        <f>0.3/SQRT(29)</f>
        <v>5.5708601453115562E-2</v>
      </c>
      <c r="E55">
        <f t="shared" si="0"/>
        <v>14.449828390166536</v>
      </c>
      <c r="F55">
        <f>E55*E59</f>
        <v>10.886202703098339</v>
      </c>
      <c r="G55">
        <f>SQRT((D55/C55)^2+(D59/C59)^2)/(2*3.1415)</f>
        <v>2.1179462149645386E-2</v>
      </c>
      <c r="I55">
        <f t="shared" si="5"/>
        <v>0.21097046745771056</v>
      </c>
      <c r="J55">
        <f>-AVERAGE(I55:I57)</f>
        <v>-0.22076508916100723</v>
      </c>
      <c r="K55">
        <f>STDEV(I55:I57)</f>
        <v>9.8336433961855145E-3</v>
      </c>
      <c r="M55" s="1">
        <f t="shared" si="6"/>
        <v>0.14219999776041428</v>
      </c>
      <c r="O55">
        <f t="shared" si="7"/>
        <v>4.739999925347143</v>
      </c>
    </row>
    <row r="56" spans="1:15">
      <c r="A56">
        <v>14.62</v>
      </c>
      <c r="C56">
        <f t="shared" ref="C56:C57" si="35">A56/29</f>
        <v>0.50413793103448268</v>
      </c>
      <c r="D56">
        <f t="shared" ref="D56:D57" si="36">0.3/SQRT(29)</f>
        <v>5.5708601453115562E-2</v>
      </c>
      <c r="E56">
        <f t="shared" si="0"/>
        <v>12.463224076607389</v>
      </c>
      <c r="F56">
        <f t="shared" ref="F56:F57" si="37">E56*E60</f>
        <v>11.90102281254625</v>
      </c>
      <c r="G56">
        <f>SQRT((D56/C56)^2+(D60/C60)^2)/(2*3.1415)</f>
        <v>1.9025762870393675E-2</v>
      </c>
      <c r="I56">
        <f t="shared" si="5"/>
        <v>0.23063729515831696</v>
      </c>
      <c r="M56" s="1">
        <f t="shared" si="6"/>
        <v>0.1300743662442235</v>
      </c>
      <c r="O56">
        <f t="shared" si="7"/>
        <v>4.3358122081407844</v>
      </c>
    </row>
    <row r="57" spans="1:15">
      <c r="A57">
        <v>13.81</v>
      </c>
      <c r="C57">
        <f t="shared" si="35"/>
        <v>0.47620689655172416</v>
      </c>
      <c r="D57">
        <f t="shared" si="36"/>
        <v>5.5708601453115562E-2</v>
      </c>
      <c r="E57">
        <f t="shared" si="0"/>
        <v>13.194231426502535</v>
      </c>
      <c r="F57">
        <f t="shared" si="37"/>
        <v>11.387607663639821</v>
      </c>
      <c r="G57">
        <f>SQRT((D57/C57)^2+(D61/C61)^2)/(2*3.1415)</f>
        <v>1.9740561220722864E-2</v>
      </c>
      <c r="I57">
        <f t="shared" si="5"/>
        <v>0.22068750486699421</v>
      </c>
      <c r="M57" s="1">
        <f t="shared" si="6"/>
        <v>0.13593882452964726</v>
      </c>
      <c r="O57">
        <f t="shared" si="7"/>
        <v>4.5312941509882414</v>
      </c>
    </row>
    <row r="58" spans="1:15">
      <c r="E58" t="e">
        <f t="shared" si="0"/>
        <v>#DIV/0!</v>
      </c>
      <c r="I58">
        <f t="shared" si="5"/>
        <v>0</v>
      </c>
      <c r="M58" s="1" t="e">
        <f t="shared" si="6"/>
        <v>#DIV/0!</v>
      </c>
      <c r="O58" t="e">
        <f t="shared" si="7"/>
        <v>#DIV/0!</v>
      </c>
    </row>
    <row r="59" spans="1:15">
      <c r="A59">
        <v>8.34</v>
      </c>
      <c r="C59">
        <f>A59</f>
        <v>8.34</v>
      </c>
      <c r="D59">
        <f>0.3</f>
        <v>0.3</v>
      </c>
      <c r="E59">
        <f t="shared" si="0"/>
        <v>0.75337937649880105</v>
      </c>
      <c r="I59">
        <f t="shared" si="5"/>
        <v>0</v>
      </c>
      <c r="M59" s="1" t="e">
        <f t="shared" si="6"/>
        <v>#DIV/0!</v>
      </c>
      <c r="O59" t="e">
        <f t="shared" si="7"/>
        <v>#DIV/0!</v>
      </c>
    </row>
    <row r="60" spans="1:15">
      <c r="A60">
        <v>6.58</v>
      </c>
      <c r="C60">
        <f t="shared" ref="C60:C61" si="38">A60</f>
        <v>6.58</v>
      </c>
      <c r="D60">
        <f t="shared" ref="D60:D61" si="39">0.3</f>
        <v>0.3</v>
      </c>
      <c r="E60">
        <f t="shared" si="0"/>
        <v>0.95489118541033435</v>
      </c>
      <c r="I60">
        <f t="shared" si="5"/>
        <v>0</v>
      </c>
      <c r="M60" s="1">
        <f t="shared" si="6"/>
        <v>0.12126632092399225</v>
      </c>
      <c r="O60">
        <f t="shared" si="7"/>
        <v>4.0422106974664089</v>
      </c>
    </row>
    <row r="61" spans="1:15">
      <c r="A61">
        <v>7.28</v>
      </c>
      <c r="C61">
        <f t="shared" si="38"/>
        <v>7.28</v>
      </c>
      <c r="D61">
        <f t="shared" si="39"/>
        <v>0.3</v>
      </c>
      <c r="E61">
        <f t="shared" si="0"/>
        <v>0.86307472527472529</v>
      </c>
      <c r="I61">
        <f t="shared" si="5"/>
        <v>0</v>
      </c>
      <c r="M61" s="1">
        <f t="shared" si="6"/>
        <v>0.14312458426220642</v>
      </c>
      <c r="O61">
        <f>(5.26*9.81)/(E61*E65)</f>
        <v>4.7708194754068804</v>
      </c>
    </row>
    <row r="62" spans="1:15">
      <c r="E62" t="e">
        <f t="shared" si="0"/>
        <v>#DIV/0!</v>
      </c>
      <c r="I62">
        <f t="shared" si="5"/>
        <v>0</v>
      </c>
      <c r="M62" s="1" t="e">
        <f t="shared" si="6"/>
        <v>#DIV/0!</v>
      </c>
      <c r="O62" t="e">
        <f t="shared" si="7"/>
        <v>#DIV/0!</v>
      </c>
    </row>
    <row r="63" spans="1:15">
      <c r="E63" t="e">
        <f t="shared" si="0"/>
        <v>#DIV/0!</v>
      </c>
      <c r="I63">
        <f t="shared" si="5"/>
        <v>0</v>
      </c>
      <c r="M63" s="1" t="e">
        <f t="shared" si="6"/>
        <v>#DIV/0!</v>
      </c>
      <c r="O63" t="e">
        <f t="shared" si="7"/>
        <v>#DIV/0!</v>
      </c>
    </row>
    <row r="64" spans="1:15">
      <c r="A64">
        <v>13.63</v>
      </c>
      <c r="C64">
        <f>A64/29</f>
        <v>0.47000000000000003</v>
      </c>
      <c r="D64">
        <f>0.3/SQRT(29)</f>
        <v>5.5708601453115562E-2</v>
      </c>
      <c r="E64">
        <f t="shared" si="0"/>
        <v>13.368476595744681</v>
      </c>
      <c r="F64">
        <f>E64*E68</f>
        <v>13.504276246102485</v>
      </c>
      <c r="G64">
        <f>SQRT((D64/C64)^2+(D68/C68)^2)/(2*3.1415)</f>
        <v>2.0367078692286988E-2</v>
      </c>
      <c r="I64">
        <f t="shared" si="5"/>
        <v>0.26170773685000726</v>
      </c>
      <c r="J64">
        <f>-AVERAGE(I64:I66)</f>
        <v>-0.26412642523610286</v>
      </c>
      <c r="K64">
        <f>STDEV(I64:I66)</f>
        <v>1.2454584595912354E-2</v>
      </c>
      <c r="M64" s="1">
        <f t="shared" si="6"/>
        <v>0.11463168938407778</v>
      </c>
      <c r="O64">
        <f t="shared" si="7"/>
        <v>3.8210563128025927</v>
      </c>
    </row>
    <row r="65" spans="1:15">
      <c r="A65">
        <v>14.54</v>
      </c>
      <c r="C65">
        <f t="shared" ref="C65:C66" si="40">A65/29</f>
        <v>0.50137931034482752</v>
      </c>
      <c r="D65">
        <f t="shared" ref="D65:D66" si="41">0.3/SQRT(29)</f>
        <v>5.5708601453115562E-2</v>
      </c>
      <c r="E65">
        <f t="shared" si="0"/>
        <v>12.531797524071528</v>
      </c>
      <c r="F65">
        <f t="shared" ref="F65:F66" si="42">E65*E69</f>
        <v>13.057975073712413</v>
      </c>
      <c r="G65">
        <f>SQRT((D65/C65)^2+(D69/C69)^2)/(2*3.1415)</f>
        <v>1.9376188507333202E-2</v>
      </c>
      <c r="I65">
        <f t="shared" si="5"/>
        <v>0.25305858989454411</v>
      </c>
      <c r="M65" s="1">
        <f t="shared" si="6"/>
        <v>0.11854962130509679</v>
      </c>
      <c r="O65">
        <f t="shared" si="7"/>
        <v>3.9516540435032268</v>
      </c>
    </row>
    <row r="66" spans="1:15">
      <c r="A66">
        <v>15.34</v>
      </c>
      <c r="C66">
        <f t="shared" si="40"/>
        <v>0.5289655172413793</v>
      </c>
      <c r="D66">
        <f t="shared" si="41"/>
        <v>5.5708601453115562E-2</v>
      </c>
      <c r="E66">
        <f t="shared" ref="E66:E67" si="43">(2*3.141592)/C66</f>
        <v>11.878248761408084</v>
      </c>
      <c r="F66">
        <f t="shared" si="42"/>
        <v>14.324994734299251</v>
      </c>
      <c r="G66">
        <f t="shared" ref="G66" si="44">SQRT((D66/C66)^2+(D70/C70)^2)/(2*3.1415)</f>
        <v>1.9103880921041438E-2</v>
      </c>
      <c r="I66">
        <f t="shared" ref="I66" si="45">F66/51.6006</f>
        <v>0.27761294896375721</v>
      </c>
      <c r="M66" s="1">
        <f t="shared" ref="M66" si="46">(0.03*51.6006)/(E66*E70)</f>
        <v>0.10806412349272851</v>
      </c>
      <c r="O66">
        <f t="shared" si="7"/>
        <v>3.6021374497576173</v>
      </c>
    </row>
    <row r="67" spans="1:15">
      <c r="E67" t="e">
        <f t="shared" si="43"/>
        <v>#DIV/0!</v>
      </c>
      <c r="M67" s="1" t="e">
        <f t="shared" ref="M66:M71" si="47">(0.03*51.6006)/(C67*C71)</f>
        <v>#DIV/0!</v>
      </c>
      <c r="O67" t="e">
        <f t="shared" ref="O67:O72" si="48">(5.26*9.81)/(E67*E71)</f>
        <v>#DIV/0!</v>
      </c>
    </row>
    <row r="68" spans="1:15">
      <c r="A68">
        <v>6.22</v>
      </c>
      <c r="C68">
        <f>A68</f>
        <v>6.22</v>
      </c>
      <c r="D68">
        <f>0.3</f>
        <v>0.3</v>
      </c>
      <c r="E68">
        <f>(2*3.141592)/C68</f>
        <v>1.0101581993569133</v>
      </c>
      <c r="M68" s="1" t="e">
        <f t="shared" si="47"/>
        <v>#DIV/0!</v>
      </c>
      <c r="O68" t="e">
        <f t="shared" si="48"/>
        <v>#DIV/0!</v>
      </c>
    </row>
    <row r="69" spans="1:15">
      <c r="A69">
        <v>6.03</v>
      </c>
      <c r="C69">
        <f t="shared" ref="C69:C70" si="49">A69</f>
        <v>6.03</v>
      </c>
      <c r="D69">
        <f t="shared" ref="D69:D70" si="50">0.3</f>
        <v>0.3</v>
      </c>
      <c r="E69">
        <f t="shared" ref="E69:E70" si="51">(2*3.141592)/C69</f>
        <v>1.0419873963515756</v>
      </c>
      <c r="M69" s="1" t="e">
        <f t="shared" si="47"/>
        <v>#DIV/0!</v>
      </c>
      <c r="O69" t="e">
        <f t="shared" si="48"/>
        <v>#DIV/0!</v>
      </c>
    </row>
    <row r="70" spans="1:15">
      <c r="A70">
        <v>5.21</v>
      </c>
      <c r="C70">
        <f t="shared" si="49"/>
        <v>5.21</v>
      </c>
      <c r="D70">
        <f t="shared" si="50"/>
        <v>0.3</v>
      </c>
      <c r="E70">
        <f t="shared" si="51"/>
        <v>1.2059854126679463</v>
      </c>
      <c r="M70" s="1" t="e">
        <f t="shared" si="47"/>
        <v>#DIV/0!</v>
      </c>
      <c r="O70" t="e">
        <f t="shared" si="48"/>
        <v>#DIV/0!</v>
      </c>
    </row>
    <row r="71" spans="1:15">
      <c r="M71" s="1" t="e">
        <f t="shared" si="47"/>
        <v>#DIV/0!</v>
      </c>
      <c r="O71" t="e">
        <f t="shared" si="48"/>
        <v>#DIV/0!</v>
      </c>
    </row>
    <row r="72" spans="1:15">
      <c r="O72" t="e">
        <f t="shared" si="48"/>
        <v>#DIV/0!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SAS</dc:creator>
  <cp:lastModifiedBy>SAS SAS</cp:lastModifiedBy>
  <dcterms:created xsi:type="dcterms:W3CDTF">2018-09-22T13:42:22Z</dcterms:created>
  <dcterms:modified xsi:type="dcterms:W3CDTF">2018-09-23T18:40:17Z</dcterms:modified>
</cp:coreProperties>
</file>