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<sst xmlns="http://schemas.openxmlformats.org/spreadsheetml/2006/main" count="23" uniqueCount="22">
  <si>
    <t>Hertz</t>
  </si>
  <si>
    <t>Speed 1</t>
  </si>
  <si>
    <t>Speed 2</t>
  </si>
  <si>
    <t>Speed 3</t>
  </si>
  <si>
    <t>Avg Speed</t>
  </si>
  <si>
    <t>Dynamic Pressure (pa)</t>
  </si>
  <si>
    <t>Volume Flow Rate (m^3)</t>
  </si>
  <si>
    <t>Mass Flow Rate (kg/s)</t>
  </si>
  <si>
    <t>Exit Velocity (m/s)</t>
  </si>
  <si>
    <t>Fan Power (w)</t>
  </si>
  <si>
    <t>Intake Velocity (m/s)</t>
  </si>
  <si>
    <t>v_exit = (v_test * A_test) / v_exit</t>
  </si>
  <si>
    <t>V_in = VtestAtest/Ain</t>
  </si>
  <si>
    <t>Assumed Test Cross Section</t>
  </si>
  <si>
    <t>rho</t>
  </si>
  <si>
    <t>assumed fan efficiency</t>
  </si>
  <si>
    <t>6x6in</t>
  </si>
  <si>
    <t>kg/m^3</t>
  </si>
  <si>
    <t>m^2</t>
  </si>
  <si>
    <t>diffuser exit D</t>
  </si>
  <si>
    <t>inlet size</t>
  </si>
  <si>
    <t>11in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</si>
</sst>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2" xfId="0" applyAlignment="1" applyBorder="1" applyFont="1" applyNumberFormat="1">
      <alignment horizontal="center" readingOrder="0" shrinkToFit="0" vertical="center" wrapText="0"/>
    </xf>
    <xf borderId="5" fillId="0" fontId="1" numFmtId="2" xfId="0" applyAlignment="1" applyBorder="1" applyFont="1" applyNumberFormat="1">
      <alignment horizontal="center" shrinkToFit="0" vertical="center" wrapText="0"/>
    </xf>
    <xf borderId="6" fillId="0" fontId="1" numFmtId="2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2" xfId="0" applyAlignment="1" applyBorder="1" applyFont="1" applyNumberFormat="1">
      <alignment horizontal="center" readingOrder="0" shrinkToFit="0" vertical="center" wrapText="0"/>
    </xf>
    <xf borderId="8" fillId="0" fontId="1" numFmtId="2" xfId="0" applyAlignment="1" applyBorder="1" applyFont="1" applyNumberFormat="1">
      <alignment horizontal="center" shrinkToFit="0" vertical="center" wrapText="0"/>
    </xf>
    <xf borderId="9" fillId="0" fontId="1" numFmtId="2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2" xfId="0" applyAlignment="1" applyBorder="1" applyFont="1" applyNumberFormat="1">
      <alignment horizontal="center" readingOrder="0" shrinkToFit="0" vertical="center" wrapText="0"/>
    </xf>
    <xf borderId="11" fillId="0" fontId="1" numFmtId="2" xfId="0" applyAlignment="1" applyBorder="1" applyFont="1" applyNumberFormat="1">
      <alignment horizontal="center" shrinkToFit="0" vertical="center" wrapText="0"/>
    </xf>
    <xf borderId="12" fillId="0" fontId="1" numFmtId="2" xfId="0" applyAlignment="1" applyBorder="1" applyFont="1" applyNumberForma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Flow Velocity V.S Hertz (Along Centerline)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CC0000">
                    <a:alpha val="7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Sheet1!$A$4:$A$14</c:f>
            </c:numRef>
          </c:xVal>
          <c:yVal>
            <c:numRef>
              <c:f>Sheet1!$E$4:$E$14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68709"/>
        <c:axId val="1421943934"/>
      </c:scatterChart>
      <c:valAx>
        <c:axId val="12142687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943934"/>
      </c:valAx>
      <c:valAx>
        <c:axId val="1421943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268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Dynamic Pressure (pa) V.S Hertz (Along Centerline)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99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Sheet1!$A$4:$A$14</c:f>
            </c:numRef>
          </c:xVal>
          <c:yVal>
            <c:numRef>
              <c:f>Sheet1!$F$4:$F$14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39299"/>
        <c:axId val="1284749856"/>
      </c:scatterChart>
      <c:valAx>
        <c:axId val="695039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749856"/>
      </c:valAx>
      <c:valAx>
        <c:axId val="128474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Hertz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039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Volume Flow Rate (m^3/s) V.S Hertz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990000">
                    <a:alpha val="7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Sheet1!$A$4:$A$14</c:f>
            </c:numRef>
          </c:xVal>
          <c:yVal>
            <c:numRef>
              <c:f>Sheet1!$G$4:$G$14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96418"/>
        <c:axId val="1589520685"/>
      </c:scatterChart>
      <c:valAx>
        <c:axId val="3087964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520685"/>
      </c:valAx>
      <c:valAx>
        <c:axId val="1589520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796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647700</xdr:colOff>
      <xdr:row>24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1019175</xdr:colOff>
      <xdr:row>24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3:K14" displayName="Table1" name="Table1" id="1">
  <tableColumns count="11">
    <tableColumn name="Hertz" id="1"/>
    <tableColumn name="Speed 1" id="2"/>
    <tableColumn name="Speed 2" id="3"/>
    <tableColumn name="Speed 3" id="4"/>
    <tableColumn name="Avg Speed" id="5"/>
    <tableColumn name="Dynamic Pressure (pa)" id="6"/>
    <tableColumn name="Volume Flow Rate (m^3)" id="7"/>
    <tableColumn name="Mass Flow Rate (kg/s)" id="8"/>
    <tableColumn name="Exit Velocity (m/s)" id="9"/>
    <tableColumn name="Fan Power (w)" id="10"/>
    <tableColumn name="Intake Velocity (m/s)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25"/>
    <col customWidth="1" min="2" max="4" width="14.75"/>
    <col customWidth="1" min="5" max="5" width="17.88"/>
    <col customWidth="1" min="6" max="6" width="25.5"/>
    <col customWidth="1" min="7" max="7" width="26.75"/>
    <col customWidth="1" min="8" max="8" width="25.38"/>
    <col customWidth="1" min="9" max="9" width="24.88"/>
    <col customWidth="1" min="10" max="10" width="19.63"/>
    <col customWidth="1" min="11" max="11" width="24.13"/>
  </cols>
  <sheetData>
    <row r="3">
      <c r="A3" s="1" t="s">
        <v>0</v>
      </c>
      <c r="B3" s="2" t="s">
        <v>1</v>
      </c>
      <c r="C3" s="3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2" t="s">
        <v>8</v>
      </c>
      <c r="J3" s="2" t="s">
        <v>9</v>
      </c>
      <c r="K3" s="4" t="s">
        <v>10</v>
      </c>
    </row>
    <row r="4">
      <c r="A4" s="5">
        <v>10.0</v>
      </c>
      <c r="B4" s="6">
        <v>1.51</v>
      </c>
      <c r="C4" s="6">
        <v>1.52</v>
      </c>
      <c r="D4" s="6">
        <v>1.48</v>
      </c>
      <c r="E4" s="7">
        <f t="shared" ref="E4:E14" si="1">AVERAGE(B4:D4)</f>
        <v>1.503333333</v>
      </c>
      <c r="F4" s="8">
        <f t="shared" ref="F4:F14" si="2">(1/2)*$C$18*E4^2</f>
        <v>1.356006667</v>
      </c>
      <c r="G4" s="8">
        <f t="shared" ref="G4:G14" si="3">E4*$A$19</f>
        <v>0.03491642</v>
      </c>
      <c r="H4" s="8">
        <f t="shared" ref="H4:H14" si="4">$C$18*E4*$A$19</f>
        <v>0.041899704</v>
      </c>
      <c r="I4" s="8">
        <f t="shared" ref="I4:I14" si="5">(E4*$A$19)/$A$23</f>
        <v>0.5694912083</v>
      </c>
      <c r="J4" s="8">
        <f>(1/E18)*H4*(1/2)*I4^2 </f>
        <v>0.008493076191</v>
      </c>
      <c r="K4" s="9">
        <f t="shared" ref="K4:K14" si="6">E4*$A$19/$B$22</f>
        <v>0.158064373</v>
      </c>
    </row>
    <row r="5">
      <c r="A5" s="10">
        <v>15.0</v>
      </c>
      <c r="B5" s="11">
        <v>2.51</v>
      </c>
      <c r="C5" s="11">
        <v>2.49</v>
      </c>
      <c r="D5" s="11">
        <v>2.48</v>
      </c>
      <c r="E5" s="12">
        <f t="shared" si="1"/>
        <v>2.493333333</v>
      </c>
      <c r="F5" s="13">
        <f t="shared" si="2"/>
        <v>3.730026667</v>
      </c>
      <c r="G5" s="13">
        <f t="shared" si="3"/>
        <v>0.05791016</v>
      </c>
      <c r="H5" s="13">
        <f t="shared" si="4"/>
        <v>0.069492192</v>
      </c>
      <c r="I5" s="13">
        <f t="shared" si="5"/>
        <v>0.9445220041</v>
      </c>
      <c r="J5" s="13">
        <f>(1/E18)*H5*(1/2)*I5^2 </f>
        <v>0.03874718784</v>
      </c>
      <c r="K5" s="14">
        <f t="shared" si="6"/>
        <v>0.2621555455</v>
      </c>
    </row>
    <row r="6">
      <c r="A6" s="5">
        <v>20.0</v>
      </c>
      <c r="B6" s="6">
        <v>3.49</v>
      </c>
      <c r="C6" s="6">
        <v>3.51</v>
      </c>
      <c r="D6" s="6">
        <v>3.5</v>
      </c>
      <c r="E6" s="7">
        <f t="shared" si="1"/>
        <v>3.5</v>
      </c>
      <c r="F6" s="8">
        <f t="shared" si="2"/>
        <v>7.35</v>
      </c>
      <c r="G6" s="8">
        <f t="shared" si="3"/>
        <v>0.081291</v>
      </c>
      <c r="H6" s="8">
        <f t="shared" si="4"/>
        <v>0.0975492</v>
      </c>
      <c r="I6" s="8">
        <f t="shared" si="5"/>
        <v>1.32586645</v>
      </c>
      <c r="J6" s="8">
        <f>(1/E18)*H6*(1/2)*I6^2 </f>
        <v>0.1071774183</v>
      </c>
      <c r="K6" s="9">
        <f t="shared" si="6"/>
        <v>0.3679990946</v>
      </c>
    </row>
    <row r="7">
      <c r="A7" s="10">
        <v>25.0</v>
      </c>
      <c r="B7" s="11">
        <v>4.51</v>
      </c>
      <c r="C7" s="11">
        <v>4.48</v>
      </c>
      <c r="D7" s="11">
        <v>4.49</v>
      </c>
      <c r="E7" s="12">
        <f t="shared" si="1"/>
        <v>4.493333333</v>
      </c>
      <c r="F7" s="13">
        <f t="shared" si="2"/>
        <v>12.11402667</v>
      </c>
      <c r="G7" s="13">
        <f t="shared" si="3"/>
        <v>0.10436216</v>
      </c>
      <c r="H7" s="13">
        <f t="shared" si="4"/>
        <v>0.125234592</v>
      </c>
      <c r="I7" s="13">
        <f t="shared" si="5"/>
        <v>1.702159975</v>
      </c>
      <c r="J7" s="13">
        <f>(1/E18)*H7*(1/2)*I7^2 </f>
        <v>0.2267801672</v>
      </c>
      <c r="K7" s="14">
        <f t="shared" si="6"/>
        <v>0.4724407424</v>
      </c>
    </row>
    <row r="8">
      <c r="A8" s="5">
        <v>30.0</v>
      </c>
      <c r="B8" s="6">
        <v>5.51</v>
      </c>
      <c r="C8" s="6">
        <v>5.5</v>
      </c>
      <c r="D8" s="6">
        <v>5.52</v>
      </c>
      <c r="E8" s="7">
        <f t="shared" si="1"/>
        <v>5.51</v>
      </c>
      <c r="F8" s="8">
        <f t="shared" si="2"/>
        <v>18.21606</v>
      </c>
      <c r="G8" s="8">
        <f t="shared" si="3"/>
        <v>0.12797526</v>
      </c>
      <c r="H8" s="8">
        <f t="shared" si="4"/>
        <v>0.153570312</v>
      </c>
      <c r="I8" s="8">
        <f t="shared" si="5"/>
        <v>2.087292611</v>
      </c>
      <c r="J8" s="8">
        <f>(1/E18)*H8*(1/2)*I8^2 </f>
        <v>0.4181710422</v>
      </c>
      <c r="K8" s="9">
        <f t="shared" si="6"/>
        <v>0.5793357175</v>
      </c>
    </row>
    <row r="9">
      <c r="A9" s="10">
        <v>35.0</v>
      </c>
      <c r="B9" s="11">
        <v>6.54</v>
      </c>
      <c r="C9" s="11">
        <v>6.55</v>
      </c>
      <c r="D9" s="11">
        <v>6.56</v>
      </c>
      <c r="E9" s="12">
        <f t="shared" si="1"/>
        <v>6.55</v>
      </c>
      <c r="F9" s="13">
        <f t="shared" si="2"/>
        <v>25.7415</v>
      </c>
      <c r="G9" s="13">
        <f t="shared" si="3"/>
        <v>0.1521303</v>
      </c>
      <c r="H9" s="13">
        <f t="shared" si="4"/>
        <v>0.18255636</v>
      </c>
      <c r="I9" s="13">
        <f t="shared" si="5"/>
        <v>2.481264356</v>
      </c>
      <c r="J9" s="13">
        <f>(1/E18)*H9*(1/2)*I9^2 </f>
        <v>0.7024623603</v>
      </c>
      <c r="K9" s="14">
        <f t="shared" si="6"/>
        <v>0.6886840199</v>
      </c>
    </row>
    <row r="10">
      <c r="A10" s="5">
        <v>40.0</v>
      </c>
      <c r="B10" s="6">
        <v>7.57</v>
      </c>
      <c r="C10" s="6">
        <v>7.59</v>
      </c>
      <c r="D10" s="6">
        <v>7.6</v>
      </c>
      <c r="E10" s="7">
        <f t="shared" si="1"/>
        <v>7.586666667</v>
      </c>
      <c r="F10" s="8">
        <f t="shared" si="2"/>
        <v>34.53450667</v>
      </c>
      <c r="G10" s="8">
        <f t="shared" si="3"/>
        <v>0.17620792</v>
      </c>
      <c r="H10" s="8">
        <f t="shared" si="4"/>
        <v>0.211449504</v>
      </c>
      <c r="I10" s="8">
        <f t="shared" si="5"/>
        <v>2.873973371</v>
      </c>
      <c r="J10" s="8">
        <f>(1/E18)*H10*(1/2)*I10^2 </f>
        <v>1.091571449</v>
      </c>
      <c r="K10" s="9">
        <f t="shared" si="6"/>
        <v>0.797681847</v>
      </c>
    </row>
    <row r="11">
      <c r="A11" s="10">
        <v>45.0</v>
      </c>
      <c r="B11" s="11">
        <v>8.62</v>
      </c>
      <c r="C11" s="11">
        <v>8.63</v>
      </c>
      <c r="D11" s="11">
        <v>8.59</v>
      </c>
      <c r="E11" s="12">
        <f t="shared" si="1"/>
        <v>8.613333333</v>
      </c>
      <c r="F11" s="13">
        <f t="shared" si="2"/>
        <v>44.51370667</v>
      </c>
      <c r="G11" s="13">
        <f t="shared" si="3"/>
        <v>0.20005328</v>
      </c>
      <c r="H11" s="13">
        <f t="shared" si="4"/>
        <v>0.240063936</v>
      </c>
      <c r="I11" s="13">
        <f t="shared" si="5"/>
        <v>3.262894196</v>
      </c>
      <c r="J11" s="13">
        <f>(1/E18)*H11*(1/2)*I11^2 </f>
        <v>1.597397213</v>
      </c>
      <c r="K11" s="14">
        <f t="shared" si="6"/>
        <v>0.9056282481</v>
      </c>
    </row>
    <row r="12">
      <c r="A12" s="5">
        <v>50.0</v>
      </c>
      <c r="B12" s="6">
        <v>9.67</v>
      </c>
      <c r="C12" s="6">
        <v>9.66</v>
      </c>
      <c r="D12" s="6">
        <v>9.65</v>
      </c>
      <c r="E12" s="7">
        <f t="shared" si="1"/>
        <v>9.66</v>
      </c>
      <c r="F12" s="8">
        <f t="shared" si="2"/>
        <v>55.98936</v>
      </c>
      <c r="G12" s="8">
        <f t="shared" si="3"/>
        <v>0.22436316</v>
      </c>
      <c r="H12" s="8">
        <f t="shared" si="4"/>
        <v>0.269235792</v>
      </c>
      <c r="I12" s="8">
        <f t="shared" si="5"/>
        <v>3.659391401</v>
      </c>
      <c r="J12" s="8">
        <f>(1/E18)*H12*(1/2)*I12^2 </f>
        <v>2.253359778</v>
      </c>
      <c r="K12" s="9">
        <f t="shared" si="6"/>
        <v>1.015677501</v>
      </c>
    </row>
    <row r="13">
      <c r="A13" s="10">
        <v>55.0</v>
      </c>
      <c r="B13" s="11">
        <v>10.71</v>
      </c>
      <c r="C13" s="11">
        <v>10.69</v>
      </c>
      <c r="D13" s="11">
        <v>10.68</v>
      </c>
      <c r="E13" s="12">
        <f t="shared" si="1"/>
        <v>10.69333333</v>
      </c>
      <c r="F13" s="13">
        <f t="shared" si="2"/>
        <v>68.60842667</v>
      </c>
      <c r="G13" s="13">
        <f t="shared" si="3"/>
        <v>0.24836336</v>
      </c>
      <c r="H13" s="13">
        <f t="shared" si="4"/>
        <v>0.298036032</v>
      </c>
      <c r="I13" s="13">
        <f t="shared" si="5"/>
        <v>4.050837686</v>
      </c>
      <c r="J13" s="13">
        <f>(1/E18)*H13*(1/2)*I13^2 </f>
        <v>3.056599047</v>
      </c>
      <c r="K13" s="14">
        <f t="shared" si="6"/>
        <v>1.124324853</v>
      </c>
    </row>
    <row r="14">
      <c r="A14" s="15">
        <v>60.0</v>
      </c>
      <c r="B14" s="16">
        <v>11.71</v>
      </c>
      <c r="C14" s="16">
        <v>11.73</v>
      </c>
      <c r="D14" s="16">
        <v>11.69</v>
      </c>
      <c r="E14" s="17">
        <f t="shared" si="1"/>
        <v>11.71</v>
      </c>
      <c r="F14" s="18">
        <f t="shared" si="2"/>
        <v>82.27446</v>
      </c>
      <c r="G14" s="18">
        <f t="shared" si="3"/>
        <v>0.27197646</v>
      </c>
      <c r="H14" s="18">
        <f t="shared" si="4"/>
        <v>0.326371752</v>
      </c>
      <c r="I14" s="18">
        <f t="shared" si="5"/>
        <v>4.435970321</v>
      </c>
      <c r="J14" s="18">
        <f>(1/E18)*H14*(1/2)*I14^2 </f>
        <v>4.013930457</v>
      </c>
      <c r="K14" s="19">
        <f t="shared" si="6"/>
        <v>1.231219828</v>
      </c>
    </row>
    <row r="16">
      <c r="I16" s="20" t="s">
        <v>11</v>
      </c>
      <c r="K16" s="20" t="s">
        <v>12</v>
      </c>
    </row>
    <row r="17">
      <c r="A17" s="20" t="s">
        <v>13</v>
      </c>
      <c r="C17" s="20" t="s">
        <v>14</v>
      </c>
      <c r="E17" s="20" t="s">
        <v>15</v>
      </c>
    </row>
    <row r="18">
      <c r="A18" s="20" t="s">
        <v>16</v>
      </c>
      <c r="C18" s="20">
        <v>1.2</v>
      </c>
      <c r="D18" s="20" t="s">
        <v>17</v>
      </c>
      <c r="E18" s="20">
        <v>0.8</v>
      </c>
    </row>
    <row r="19">
      <c r="A19" s="20">
        <v>0.023226</v>
      </c>
      <c r="B19" s="20" t="s">
        <v>18</v>
      </c>
    </row>
    <row r="21">
      <c r="A21" s="20" t="s">
        <v>19</v>
      </c>
      <c r="B21" s="20" t="s">
        <v>20</v>
      </c>
    </row>
    <row r="22">
      <c r="A22" s="20" t="s">
        <v>21</v>
      </c>
      <c r="B22" s="20">
        <v>0.2209</v>
      </c>
      <c r="C22" s="20" t="s">
        <v>18</v>
      </c>
    </row>
    <row r="23">
      <c r="A23" s="21">
        <f>PI()*(0.2794/2)^2</f>
        <v>0.06131160497</v>
      </c>
    </row>
  </sheetData>
  <mergeCells count="2">
    <mergeCell ref="A17:B17"/>
    <mergeCell ref="A18:B18"/>
  </mergeCells>
  <dataValidations>
    <dataValidation type="custom" allowBlank="1" showDropDown="1" sqref="A4:K14">
      <formula1>AND(ISNUMBER(A4),(NOT(OR(NOT(ISERROR(DATEVALUE(A4))), AND(ISNUMBER(A4), LEFT(CELL("format", A4))="D")))))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