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ming\BibleTimeline\RawData\"/>
    </mc:Choice>
  </mc:AlternateContent>
  <xr:revisionPtr revIDLastSave="0" documentId="13_ncr:1_{B5F5A68E-9BE9-49D8-B4D8-91088AFE60C2}" xr6:coauthVersionLast="47" xr6:coauthVersionMax="47" xr10:uidLastSave="{00000000-0000-0000-0000-000000000000}"/>
  <bookViews>
    <workbookView xWindow="-38520" yWindow="-120" windowWidth="38640" windowHeight="21240" activeTab="1" xr2:uid="{473F6D40-6A14-4A15-8A8F-36BEB9C5A014}"/>
  </bookViews>
  <sheets>
    <sheet name="Lineage" sheetId="1" r:id="rId1"/>
    <sheet name="Events" sheetId="2" r:id="rId2"/>
    <sheet name="Period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53" i="1"/>
  <c r="G54" i="1"/>
  <c r="G55" i="1"/>
  <c r="G56" i="1"/>
  <c r="G57" i="1"/>
  <c r="G58" i="1"/>
  <c r="G59" i="1"/>
  <c r="G60" i="1"/>
  <c r="G61" i="1"/>
  <c r="G62" i="1"/>
  <c r="G63" i="1"/>
  <c r="G52" i="1"/>
  <c r="E52" i="1"/>
  <c r="E54" i="1"/>
  <c r="E55" i="1"/>
  <c r="E56" i="1"/>
  <c r="E57" i="1"/>
  <c r="E58" i="1"/>
  <c r="E59" i="1"/>
  <c r="E60" i="1"/>
  <c r="E61" i="1"/>
  <c r="E62" i="1"/>
  <c r="E53" i="1"/>
  <c r="G64" i="1"/>
  <c r="C64" i="1"/>
  <c r="G25" i="1"/>
  <c r="G26" i="1"/>
  <c r="G27" i="1"/>
  <c r="G28" i="1"/>
  <c r="G29" i="1"/>
  <c r="G30" i="1"/>
  <c r="G31" i="1"/>
  <c r="G32" i="1"/>
  <c r="G33" i="1"/>
  <c r="G24" i="1"/>
  <c r="E25" i="1"/>
  <c r="E26" i="1"/>
  <c r="E27" i="1"/>
  <c r="E28" i="1"/>
  <c r="E24" i="1"/>
  <c r="C28" i="1"/>
  <c r="C27" i="1"/>
  <c r="C26" i="1"/>
  <c r="C29" i="1"/>
  <c r="E29" i="1" s="1"/>
  <c r="C35" i="1"/>
  <c r="G35" i="1" s="1"/>
  <c r="C39" i="1"/>
  <c r="C52" i="1"/>
  <c r="C51" i="1"/>
  <c r="G51" i="1" s="1"/>
  <c r="C36" i="1"/>
  <c r="C37" i="1" s="1"/>
  <c r="G34" i="1"/>
  <c r="G39" i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G19" i="1"/>
  <c r="G18" i="1"/>
  <c r="G17" i="1"/>
  <c r="G15" i="1"/>
  <c r="G14" i="1"/>
  <c r="G13" i="1"/>
  <c r="E2" i="1"/>
  <c r="C3" i="1"/>
  <c r="C4" i="1" s="1"/>
  <c r="G37" i="1" l="1"/>
  <c r="C38" i="1"/>
  <c r="G38" i="1" s="1"/>
  <c r="C30" i="1"/>
  <c r="G36" i="1"/>
  <c r="C5" i="1"/>
  <c r="E4" i="1"/>
  <c r="E3" i="1"/>
  <c r="E30" i="1" l="1"/>
  <c r="C31" i="1"/>
  <c r="C6" i="1"/>
  <c r="E5" i="1"/>
  <c r="C32" i="1" l="1"/>
  <c r="E31" i="1"/>
  <c r="C7" i="1"/>
  <c r="E6" i="1"/>
  <c r="C33" i="1" l="1"/>
  <c r="E33" i="1" s="1"/>
  <c r="E32" i="1"/>
  <c r="E7" i="1"/>
  <c r="C8" i="1"/>
  <c r="C9" i="1" l="1"/>
  <c r="E8" i="1"/>
  <c r="E9" i="1" l="1"/>
  <c r="C10" i="1"/>
  <c r="C11" i="1" l="1"/>
  <c r="E10" i="1"/>
  <c r="E11" i="1" l="1"/>
  <c r="C2" i="2"/>
  <c r="C12" i="1"/>
  <c r="E12" i="1" l="1"/>
  <c r="C13" i="1"/>
  <c r="E13" i="1" l="1"/>
  <c r="C14" i="1"/>
  <c r="E14" i="1" l="1"/>
  <c r="C15" i="1"/>
  <c r="C16" i="1" l="1"/>
  <c r="E15" i="1"/>
  <c r="C17" i="1" l="1"/>
  <c r="E17" i="1" l="1"/>
  <c r="C18" i="1"/>
  <c r="E18" i="1" l="1"/>
  <c r="C19" i="1"/>
  <c r="C20" i="1" l="1"/>
  <c r="E19" i="1"/>
  <c r="C21" i="1" l="1"/>
  <c r="E20" i="1"/>
  <c r="E21" i="1" l="1"/>
  <c r="C22" i="1"/>
  <c r="C23" i="1" l="1"/>
  <c r="E22" i="1"/>
  <c r="C24" i="1" l="1"/>
  <c r="E23" i="1" l="1"/>
</calcChain>
</file>

<file path=xl/sharedStrings.xml><?xml version="1.0" encoding="utf-8"?>
<sst xmlns="http://schemas.openxmlformats.org/spreadsheetml/2006/main" count="673" uniqueCount="255">
  <si>
    <t>No</t>
  </si>
  <si>
    <t>Name</t>
  </si>
  <si>
    <t>StartDate</t>
  </si>
  <si>
    <t>EndDate</t>
  </si>
  <si>
    <t>YearsElapsed</t>
  </si>
  <si>
    <t>Adam</t>
  </si>
  <si>
    <t>StartDateEra</t>
  </si>
  <si>
    <t>EndDateEra</t>
  </si>
  <si>
    <t>BCE</t>
  </si>
  <si>
    <t>Seth</t>
  </si>
  <si>
    <t>Enosh</t>
  </si>
  <si>
    <t>Genesis 5:5</t>
  </si>
  <si>
    <t>Genesis 5:3,8</t>
  </si>
  <si>
    <t>Kenan</t>
  </si>
  <si>
    <t>Gensis 5:6,8</t>
  </si>
  <si>
    <t>Gensis 5:12,14</t>
  </si>
  <si>
    <t>Mahalalel</t>
  </si>
  <si>
    <t>Jared</t>
  </si>
  <si>
    <t>Gensis 5:15,17</t>
  </si>
  <si>
    <t>Genesis 5:18-20</t>
  </si>
  <si>
    <t>Enoch</t>
  </si>
  <si>
    <t>Genesis 5:21,24</t>
  </si>
  <si>
    <t>Methuselah</t>
  </si>
  <si>
    <t>Lamech</t>
  </si>
  <si>
    <t>Genesis 5:25-27</t>
  </si>
  <si>
    <t>Noah</t>
  </si>
  <si>
    <t>Genesis 5:28,31</t>
  </si>
  <si>
    <t>Shem</t>
  </si>
  <si>
    <t>Scripture</t>
  </si>
  <si>
    <t>Event</t>
  </si>
  <si>
    <t>Flood</t>
  </si>
  <si>
    <t>Date</t>
  </si>
  <si>
    <t>DateEra</t>
  </si>
  <si>
    <t>TimeElapsed</t>
  </si>
  <si>
    <t>Time</t>
  </si>
  <si>
    <t>Days</t>
  </si>
  <si>
    <t>Genesis 5:32; 9:28,29</t>
  </si>
  <si>
    <t>Arpachshad</t>
  </si>
  <si>
    <t>Shelah</t>
  </si>
  <si>
    <t>Genesis 11:10,11</t>
  </si>
  <si>
    <t>Genesis 11:12,13</t>
  </si>
  <si>
    <t>Genesis 11:14,15</t>
  </si>
  <si>
    <t>Genesis 11:16,17</t>
  </si>
  <si>
    <t>Genesis 11:18,19</t>
  </si>
  <si>
    <t>Genesis 11:20,21</t>
  </si>
  <si>
    <t>Genesis 11:22,23</t>
  </si>
  <si>
    <t>Genesis 11:24,25</t>
  </si>
  <si>
    <t>Genesis 11:26,27</t>
  </si>
  <si>
    <t>Eber</t>
  </si>
  <si>
    <t>Peleg</t>
  </si>
  <si>
    <t>Reu</t>
  </si>
  <si>
    <t>Serug</t>
  </si>
  <si>
    <t>Nahor</t>
  </si>
  <si>
    <t>Terah</t>
  </si>
  <si>
    <t>Abraham</t>
  </si>
  <si>
    <t>Isaac</t>
  </si>
  <si>
    <t>Genesis 25:7-10</t>
  </si>
  <si>
    <t>Jacob</t>
  </si>
  <si>
    <t>Judah</t>
  </si>
  <si>
    <t>Perez</t>
  </si>
  <si>
    <t>Hezron</t>
  </si>
  <si>
    <t>Amminadab</t>
  </si>
  <si>
    <t>Nahshon</t>
  </si>
  <si>
    <t>Salmon</t>
  </si>
  <si>
    <t>Boaz</t>
  </si>
  <si>
    <t>Obed</t>
  </si>
  <si>
    <t>Jesse</t>
  </si>
  <si>
    <t>David</t>
  </si>
  <si>
    <t>Rehoboam</t>
  </si>
  <si>
    <t>Abijah</t>
  </si>
  <si>
    <t>Asa</t>
  </si>
  <si>
    <t>Jehoshaphat</t>
  </si>
  <si>
    <t>Jehoram</t>
  </si>
  <si>
    <t>Jotham</t>
  </si>
  <si>
    <t>Ahaz</t>
  </si>
  <si>
    <t>Hezekiah</t>
  </si>
  <si>
    <t>Manasseh</t>
  </si>
  <si>
    <t>Amon</t>
  </si>
  <si>
    <t>Josiah</t>
  </si>
  <si>
    <t>Shealtiel</t>
  </si>
  <si>
    <t>Zerubbabel</t>
  </si>
  <si>
    <t>Abiud</t>
  </si>
  <si>
    <t>Eliakim</t>
  </si>
  <si>
    <t>Azor</t>
  </si>
  <si>
    <t>Zadok</t>
  </si>
  <si>
    <t>Achim</t>
  </si>
  <si>
    <t>Eliud</t>
  </si>
  <si>
    <t>Eleazar</t>
  </si>
  <si>
    <t>Matthan</t>
  </si>
  <si>
    <t>Joseph</t>
  </si>
  <si>
    <t>Jesus</t>
  </si>
  <si>
    <t>Arni (Ram)</t>
  </si>
  <si>
    <t>Solomon</t>
  </si>
  <si>
    <t>Uzziah</t>
  </si>
  <si>
    <t>Ruled for 31 years starting at the age of 8 in 659 BCE</t>
  </si>
  <si>
    <t>Ruled for 2 years starting at the age of 22 in 661 BCE</t>
  </si>
  <si>
    <t>Ruled for 55 years starting at the age of 12 in 716 BCE</t>
  </si>
  <si>
    <t>Ruled for 28 years starting at the age of 25 in 746 BCE</t>
  </si>
  <si>
    <t>Ruled for 16 years starting at the age of 25 in 777 BCE</t>
  </si>
  <si>
    <t>Ruled for 16 years starting at the age of 20 in 762 BCE</t>
  </si>
  <si>
    <t>Ruled for 52 years starting at age 16 in 829 BCE</t>
  </si>
  <si>
    <t>Amaziah</t>
  </si>
  <si>
    <t>Ruled for 29 years starting at age 25 in 858 BCE</t>
  </si>
  <si>
    <t>Jehoash</t>
  </si>
  <si>
    <t>Ruled for 40 years starting at the age of 7 in 898 BCE</t>
  </si>
  <si>
    <t>Ahaziah (Jehoahaz)</t>
  </si>
  <si>
    <t>Ruled for 1 year starting at the age of 22 in 906 BCE</t>
  </si>
  <si>
    <t>Ruled for 8 years starting at the age of 32 in 913 BCE</t>
  </si>
  <si>
    <t>Ruled for 25 years starting at the age of 35 in 937 BCE</t>
  </si>
  <si>
    <t>Ruled for 41 years starting at the age of X in 978 BCE</t>
  </si>
  <si>
    <t>Ruled for 3 years starting at the age of X in 980 BCE</t>
  </si>
  <si>
    <t>Ruled for 17 years starting at the age of X in 997 BCE</t>
  </si>
  <si>
    <t>Ruled for 40 years</t>
  </si>
  <si>
    <t>The account starts within the first 11 years of the Judges at 1450 BCE</t>
  </si>
  <si>
    <t>His daughter Elisheba was married to Aaron so he likely passed away before 1473 BCE and he was chieftan in Judah during the wilderness trek</t>
  </si>
  <si>
    <t>CE</t>
  </si>
  <si>
    <t>Jehoiachin(Jeconiah)</t>
  </si>
  <si>
    <t>Jehoiakim</t>
  </si>
  <si>
    <t>Ruled for 11 years starting at the age of 25 in 628 BCE</t>
  </si>
  <si>
    <t>2 Chronicles 36:5</t>
  </si>
  <si>
    <t>Ruled for 3 months starting at the age of 18 in 618 BCE and lived and had children in exile in Babylon</t>
  </si>
  <si>
    <t>Born in exile in Babylon</t>
  </si>
  <si>
    <t>Ruled for 40 years starting at age 30</t>
  </si>
  <si>
    <t>Tooltip</t>
  </si>
  <si>
    <t>Color</t>
  </si>
  <si>
    <t>#00FF00</t>
  </si>
  <si>
    <t>#FF0000</t>
  </si>
  <si>
    <t>Genesis 21:2-8,22:2, 25:20,26; 35:28</t>
  </si>
  <si>
    <t>Possibly born in the wilderness during the 40 year trek, before 1473 BCE but after 1513 BCE.  He married Rahab and thus entered the promised land.</t>
  </si>
  <si>
    <t>#FFFF00</t>
  </si>
  <si>
    <t>David was apparently one of Jesses' younger sons indicating that he was already old perhaps when David was born</t>
  </si>
  <si>
    <t>Jacob was 130 years old when the 70 male members of his household entered Egypt at 1695 BCE</t>
  </si>
  <si>
    <t>Perez is listed as one of Judah's sons when they entered Egypt at 1695 BCE so he is at least that young</t>
  </si>
  <si>
    <t>Event Description</t>
  </si>
  <si>
    <t>Law Covenant on Mount Sinai</t>
  </si>
  <si>
    <t>Law Covenant</t>
  </si>
  <si>
    <t xml:space="preserve">Abrahamic Covenant </t>
  </si>
  <si>
    <t>Jacob Enters Egypt</t>
  </si>
  <si>
    <t>Job's Trial</t>
  </si>
  <si>
    <t>Isreal enters Canann under Joshua</t>
  </si>
  <si>
    <t>Major conquest of Canaan Completed</t>
  </si>
  <si>
    <t>Davidic Covenant</t>
  </si>
  <si>
    <t>Solomon's Temple in Jerusalem is completed</t>
  </si>
  <si>
    <t>Songs of Solomon completed</t>
  </si>
  <si>
    <t>circa</t>
  </si>
  <si>
    <t>before</t>
  </si>
  <si>
    <t>Isreal divided into 2 Kingdoms</t>
  </si>
  <si>
    <t>Compiling of Proverbs completeted</t>
  </si>
  <si>
    <t>Jerusalem destroyed; exile in Babylon begins</t>
  </si>
  <si>
    <t>Babylon falls to the conqueror Cyrus</t>
  </si>
  <si>
    <t>Jewish exiles return to Jerusalem</t>
  </si>
  <si>
    <t>Jerusalem's walls rebuilt; 69 weeks begin</t>
  </si>
  <si>
    <t>after</t>
  </si>
  <si>
    <t>Malachi completes his prophetic book</t>
  </si>
  <si>
    <t>Birth of Jesus</t>
  </si>
  <si>
    <t>Jesus is baptized and begins to preach about God's Kingdom</t>
  </si>
  <si>
    <t>Reconstruction of temple began</t>
  </si>
  <si>
    <t>Ziv or Iyyar (April to May)</t>
  </si>
  <si>
    <t>Official ban removed from building Temple</t>
  </si>
  <si>
    <t>Haggai and Zechariah stir up support for the rebuilding of the Temple</t>
  </si>
  <si>
    <t>Rebuilding of the Temple was completed</t>
  </si>
  <si>
    <t>Zerubbabel was alive between 537 BCE and 515 BCE at least as he was active in the templereconstruction</t>
  </si>
  <si>
    <t>David began his rule as king of Judah at Hebron</t>
  </si>
  <si>
    <t>David became king over all Israel and made Jerusalem his capital</t>
  </si>
  <si>
    <t>Rehoboam became king over the 2-tribe kingdom of Judah</t>
  </si>
  <si>
    <t>Abijah(Abijam) became king over the 2-tribe kingdom of Judah</t>
  </si>
  <si>
    <t>Asa became king over the 2-tribe kingdom of Judah</t>
  </si>
  <si>
    <t>Jehoshaphat became king over the 2-tribe kingdom of Judah</t>
  </si>
  <si>
    <t>Jehoram became king over the 2-tribe kingdom of Judah</t>
  </si>
  <si>
    <t>Ahaziah became king over the 2-tribe kingdom of Judah</t>
  </si>
  <si>
    <t>Queen Athaliah became queen over the 2-tribe kingdom of Judah</t>
  </si>
  <si>
    <t>Jehoash became king over the 2-tribe kingdom of Judah</t>
  </si>
  <si>
    <t>Amaziah became king over the 2-tribe kingdom of Judah</t>
  </si>
  <si>
    <t>Uzziah(Azariah) became king over the 2-tribe kingdom of Judah</t>
  </si>
  <si>
    <t>Jotham became king over the 2-tribe kingdom of Judah</t>
  </si>
  <si>
    <t>Ahaz became king over the 2-tribe kingdom of Judah</t>
  </si>
  <si>
    <t>Hezekiah became king over the 2-tribe kingdom of Judah</t>
  </si>
  <si>
    <t>Manasseh became king over the 2-tribe kingdom of Judah</t>
  </si>
  <si>
    <t>Amon became king over the 2-tribe kingdom of Judah</t>
  </si>
  <si>
    <t>Josiah became king over the 2-tribe kingdom of Judah</t>
  </si>
  <si>
    <t>Jehoahaz became king over the 2-tribe kingdom of Judah</t>
  </si>
  <si>
    <t>Jehoiakim became king over the 2-tribe kingdom of Judah</t>
  </si>
  <si>
    <t>Jehoiachin became king over the 2-tribe kingdom of Judah</t>
  </si>
  <si>
    <t>Zedekiah became king over the 2-tribe kingdom of Judah</t>
  </si>
  <si>
    <t>Jeroboam became king over the 10-tribe kingdom of Israel</t>
  </si>
  <si>
    <t>Nadab became king over the 10-tribe kingdom of Israel</t>
  </si>
  <si>
    <t>Baasha became king over the 10-tribe kingdom of Israel</t>
  </si>
  <si>
    <t>Elah became king over the 10-tribe kingdom of Israel</t>
  </si>
  <si>
    <t>Zimri became king over the 10-tribe kingdom of Israel</t>
  </si>
  <si>
    <t>Omri and Tibni became king over the 10-tribe kingdom of Israel</t>
  </si>
  <si>
    <t>Omri(alone) became king over the 10-tribe kingdom of Israel</t>
  </si>
  <si>
    <t>Ahab became king over the 10-tribe kingdom of Israel</t>
  </si>
  <si>
    <t>Ahaziah became king over the 10-tribe kingdom of Israel</t>
  </si>
  <si>
    <t>Jehoram became king over the 10-tribe kingdom of Israel</t>
  </si>
  <si>
    <t>Jehu became king over the 10-tribe kingdom of Israel</t>
  </si>
  <si>
    <t>Jehoahaz became king over the 10-tribe kingdom of Israel</t>
  </si>
  <si>
    <t>Hehoahaz and Jehoash became king over the 10-tribe kingdom of Israel</t>
  </si>
  <si>
    <t>Jehoash(alone) became king over the 10-tribe kingdom of Israel</t>
  </si>
  <si>
    <t>Jerobaom II became king over the 10-tribe kingdom of Israel</t>
  </si>
  <si>
    <t>Zechariah became king over the 10-tribe kingdom of Israel</t>
  </si>
  <si>
    <t>Shallum became king over the 10-tribe kingdom of Israel</t>
  </si>
  <si>
    <t>Menahem became king over the 10-tribe kingdom of Israel</t>
  </si>
  <si>
    <t>Pekahiah became king over the 10-tribe kingdom of Israel</t>
  </si>
  <si>
    <t>Pekah became king over the 10-tribe kingdom of Israel</t>
  </si>
  <si>
    <t>Hoseah became king over the 10-tribe kingdom of Israel</t>
  </si>
  <si>
    <t>Assyria conquers Samaria subjugates Israel; norther 10-trib kingdom of Israel comes to its end</t>
  </si>
  <si>
    <t>Solomon began his rule as king over all Israel</t>
  </si>
  <si>
    <t>Temple construction on Solomon's temple started</t>
  </si>
  <si>
    <t>Classification</t>
  </si>
  <si>
    <t>Judean King</t>
  </si>
  <si>
    <t>Israel King</t>
  </si>
  <si>
    <t>Saul anointed as first King of Israel</t>
  </si>
  <si>
    <t>AdditionalTimeInformation</t>
  </si>
  <si>
    <t>Alexander the Great Conquers Persia</t>
  </si>
  <si>
    <t>Rome rules over Israel</t>
  </si>
  <si>
    <t>Ark of the Covenant is returned to the temple by Josiah</t>
  </si>
  <si>
    <t>Reign of Assyrian King Shalmaneser III</t>
  </si>
  <si>
    <t>Reign of Assyrian King Shamshi-adad V</t>
  </si>
  <si>
    <t>Reign of Assyrian King Adad-nirari III</t>
  </si>
  <si>
    <t>Reign of Assyrian King Shalmaneser IV</t>
  </si>
  <si>
    <t>Reign of Assyrian King Ashur-dan III</t>
  </si>
  <si>
    <t>Reign of Assyrian King Ashur-nirari V</t>
  </si>
  <si>
    <t>Reign of Assyrian King Ashurnasirpal II</t>
  </si>
  <si>
    <t>Reign of Assyrian King Tiglath-Pileser III</t>
  </si>
  <si>
    <t>Reign of Assyrian King Shalmaneser V</t>
  </si>
  <si>
    <t>Classifcation</t>
  </si>
  <si>
    <t>Assyrian Empire</t>
  </si>
  <si>
    <t>Reign of Assyrian King Sargon II</t>
  </si>
  <si>
    <t>Reign of Assyrian King Sennacherib</t>
  </si>
  <si>
    <t>Reign of Assyrian King Esarhaddon</t>
  </si>
  <si>
    <t>Reign of Assyrian King Ashurbanipal</t>
  </si>
  <si>
    <t>Reign of Assyrian King Assur-etil-ilani</t>
  </si>
  <si>
    <t>Reign of Assyrian King Sinsumulisir</t>
  </si>
  <si>
    <t>Reign of Assyrian King Sinsariskun</t>
  </si>
  <si>
    <t>Reign of Assyrian King Asssuruballit II</t>
  </si>
  <si>
    <t>Reign of Babylonian King Nabopolassar</t>
  </si>
  <si>
    <t>Babylonian Empire</t>
  </si>
  <si>
    <t xml:space="preserve">Reign of Babylonian King Nebuchadnezzar </t>
  </si>
  <si>
    <t>Reign of Babylonian King Evil-Marduk</t>
  </si>
  <si>
    <t>Reign of Babylonian King Neriglissar</t>
  </si>
  <si>
    <t>Reign of Babylonian King Labashi-Marduk</t>
  </si>
  <si>
    <t>Reign of Babylonian King Nabonidus</t>
  </si>
  <si>
    <t>Reign of Babylonian King Belshazzar</t>
  </si>
  <si>
    <t>Medo-Persian Empire</t>
  </si>
  <si>
    <t>Reign of Persian King Cyrus the Great</t>
  </si>
  <si>
    <t>Reign of Persian King Ahasuerus(Cambyses II)</t>
  </si>
  <si>
    <t>Reign of Persian King Artaxerxes(Bardiya)</t>
  </si>
  <si>
    <t>Reign of Persian King Darius I</t>
  </si>
  <si>
    <t>Reign of Persian King Xerxes(Ahasuerus)</t>
  </si>
  <si>
    <t>Reign of Persian King Artaxerxes I(Artaxerxes Longimanus)</t>
  </si>
  <si>
    <t>Reign of Persian King Darius II</t>
  </si>
  <si>
    <t>Reign of Persian King Artaxerxes II</t>
  </si>
  <si>
    <t>Reign of Persian King Artaxerxes III</t>
  </si>
  <si>
    <t>Reign of Persian King Artaxerxes IV</t>
  </si>
  <si>
    <t>Reign of Persian King Darius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</si>
</sst>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/>
    <xf numFmtId="1" fontId="3" fillId="0" borderId="0" xfId="0" applyNumberFormat="1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72307D-C131-4F79-903B-85637E62DB81}" name="Table1" displayName="Table1" ref="A1:I74" totalsRowShown="0">
  <autoFilter ref="A1:I74" xr:uid="{9972307D-C131-4F79-903B-85637E62DB81}"/>
  <sortState xmlns:xlrd2="http://schemas.microsoft.com/office/spreadsheetml/2017/richdata2" ref="A2:I71">
    <sortCondition descending="1" ref="C1:C71"/>
  </sortState>
  <tableColumns count="9">
    <tableColumn id="1" xr3:uid="{AE4AB31C-0322-4213-8324-08B99F48334F}" name="No"/>
    <tableColumn id="2" xr3:uid="{FA04AFD1-5AED-423A-8CF8-BBC0A1CEFCF4}" name="Event"/>
    <tableColumn id="3" xr3:uid="{38930B49-52F8-4DA5-8C3B-2877A2A985FF}" name="Date"/>
    <tableColumn id="4" xr3:uid="{F5A290D2-AA81-4C93-8A72-9D86726219FF}" name="DateEra"/>
    <tableColumn id="5" xr3:uid="{CD26B22B-B180-4F41-97DB-38798804D4EF}" name="AdditionalTimeInformation"/>
    <tableColumn id="6" xr3:uid="{59515720-8029-4D75-BC81-5702F484D1EE}" name="Classification"/>
    <tableColumn id="7" xr3:uid="{90A16A15-B57A-4437-ABA3-CA0FD5B64854}" name="TimeElapsed"/>
    <tableColumn id="8" xr3:uid="{4F23A35D-F8A7-4826-B471-99BBFE1BFB81}" name="Time"/>
    <tableColumn id="9" xr3:uid="{5F314B39-9D34-446E-8942-B55CBF93E467}" name="Event 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5589-4E74-42C4-A056-F7EDB272463E}">
  <dimension ref="A1:J72"/>
  <sheetViews>
    <sheetView workbookViewId="0">
      <selection activeCell="I14" sqref="I14"/>
    </sheetView>
  </sheetViews>
  <sheetFormatPr defaultRowHeight="15" x14ac:dyDescent="0.25"/>
  <cols>
    <col min="1" max="1" width="9.140625" style="1"/>
    <col min="2" max="2" width="19.85546875" bestFit="1" customWidth="1"/>
    <col min="3" max="3" width="9.28515625" bestFit="1" customWidth="1"/>
    <col min="4" max="4" width="12" bestFit="1" customWidth="1"/>
    <col min="5" max="5" width="10.7109375" style="2" bestFit="1" customWidth="1"/>
    <col min="6" max="6" width="11.140625" bestFit="1" customWidth="1"/>
    <col min="7" max="7" width="12.5703125" style="1" bestFit="1" customWidth="1"/>
    <col min="8" max="8" width="32.28515625" bestFit="1" customWidth="1"/>
    <col min="9" max="9" width="129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6</v>
      </c>
      <c r="E1" s="4" t="s">
        <v>3</v>
      </c>
      <c r="F1" s="3" t="s">
        <v>7</v>
      </c>
      <c r="G1" s="3" t="s">
        <v>4</v>
      </c>
      <c r="H1" s="3" t="s">
        <v>28</v>
      </c>
      <c r="I1" s="3" t="s">
        <v>123</v>
      </c>
      <c r="J1" s="3" t="s">
        <v>124</v>
      </c>
    </row>
    <row r="2" spans="1:10" x14ac:dyDescent="0.25">
      <c r="A2" s="1">
        <v>1</v>
      </c>
      <c r="B2" t="s">
        <v>5</v>
      </c>
      <c r="C2" s="2">
        <v>4025</v>
      </c>
      <c r="D2" t="s">
        <v>8</v>
      </c>
      <c r="E2" s="2">
        <f>C2-G2</f>
        <v>3095</v>
      </c>
      <c r="F2" t="s">
        <v>8</v>
      </c>
      <c r="G2" s="1">
        <v>930</v>
      </c>
      <c r="H2" t="s">
        <v>11</v>
      </c>
      <c r="J2" t="s">
        <v>125</v>
      </c>
    </row>
    <row r="3" spans="1:10" x14ac:dyDescent="0.25">
      <c r="A3" s="1">
        <v>2</v>
      </c>
      <c r="B3" t="s">
        <v>9</v>
      </c>
      <c r="C3" s="2">
        <f>C2-130</f>
        <v>3895</v>
      </c>
      <c r="D3" t="s">
        <v>8</v>
      </c>
      <c r="E3" s="2">
        <f t="shared" ref="E3:E23" si="0">C3-G3</f>
        <v>2983</v>
      </c>
      <c r="F3" t="s">
        <v>8</v>
      </c>
      <c r="G3" s="1">
        <v>912</v>
      </c>
      <c r="H3" t="s">
        <v>12</v>
      </c>
      <c r="J3" t="s">
        <v>125</v>
      </c>
    </row>
    <row r="4" spans="1:10" x14ac:dyDescent="0.25">
      <c r="A4" s="1">
        <v>3</v>
      </c>
      <c r="B4" t="s">
        <v>10</v>
      </c>
      <c r="C4" s="2">
        <f>C3-105</f>
        <v>3790</v>
      </c>
      <c r="D4" t="s">
        <v>8</v>
      </c>
      <c r="E4" s="2">
        <f t="shared" si="0"/>
        <v>2975</v>
      </c>
      <c r="F4" t="s">
        <v>8</v>
      </c>
      <c r="G4" s="1">
        <v>815</v>
      </c>
      <c r="H4" t="s">
        <v>14</v>
      </c>
      <c r="J4" t="s">
        <v>125</v>
      </c>
    </row>
    <row r="5" spans="1:10" x14ac:dyDescent="0.25">
      <c r="A5" s="1">
        <v>4</v>
      </c>
      <c r="B5" t="s">
        <v>13</v>
      </c>
      <c r="C5" s="2">
        <f>C4-90</f>
        <v>3700</v>
      </c>
      <c r="D5" t="s">
        <v>8</v>
      </c>
      <c r="E5" s="2">
        <f t="shared" si="0"/>
        <v>2790</v>
      </c>
      <c r="F5" t="s">
        <v>8</v>
      </c>
      <c r="G5" s="1">
        <v>910</v>
      </c>
      <c r="H5" t="s">
        <v>15</v>
      </c>
      <c r="J5" t="s">
        <v>125</v>
      </c>
    </row>
    <row r="6" spans="1:10" x14ac:dyDescent="0.25">
      <c r="A6" s="1">
        <v>5</v>
      </c>
      <c r="B6" t="s">
        <v>16</v>
      </c>
      <c r="C6" s="2">
        <f>C5-70</f>
        <v>3630</v>
      </c>
      <c r="D6" t="s">
        <v>8</v>
      </c>
      <c r="E6" s="2">
        <f t="shared" si="0"/>
        <v>2735</v>
      </c>
      <c r="F6" t="s">
        <v>8</v>
      </c>
      <c r="G6" s="1">
        <v>895</v>
      </c>
      <c r="H6" t="s">
        <v>18</v>
      </c>
      <c r="J6" t="s">
        <v>125</v>
      </c>
    </row>
    <row r="7" spans="1:10" x14ac:dyDescent="0.25">
      <c r="A7" s="1">
        <v>6</v>
      </c>
      <c r="B7" t="s">
        <v>17</v>
      </c>
      <c r="C7" s="2">
        <f>C6-65</f>
        <v>3565</v>
      </c>
      <c r="D7" t="s">
        <v>8</v>
      </c>
      <c r="E7" s="2">
        <f t="shared" si="0"/>
        <v>2603</v>
      </c>
      <c r="F7" t="s">
        <v>8</v>
      </c>
      <c r="G7" s="1">
        <v>962</v>
      </c>
      <c r="H7" t="s">
        <v>19</v>
      </c>
      <c r="J7" t="s">
        <v>125</v>
      </c>
    </row>
    <row r="8" spans="1:10" x14ac:dyDescent="0.25">
      <c r="A8" s="1">
        <v>7</v>
      </c>
      <c r="B8" t="s">
        <v>20</v>
      </c>
      <c r="C8" s="2">
        <f>C7-162</f>
        <v>3403</v>
      </c>
      <c r="D8" t="s">
        <v>8</v>
      </c>
      <c r="E8" s="2">
        <f t="shared" si="0"/>
        <v>3038</v>
      </c>
      <c r="F8" t="s">
        <v>8</v>
      </c>
      <c r="G8" s="1">
        <v>365</v>
      </c>
      <c r="H8" t="s">
        <v>21</v>
      </c>
      <c r="J8" t="s">
        <v>125</v>
      </c>
    </row>
    <row r="9" spans="1:10" x14ac:dyDescent="0.25">
      <c r="A9" s="1">
        <v>8</v>
      </c>
      <c r="B9" t="s">
        <v>22</v>
      </c>
      <c r="C9" s="2">
        <f>C8-65</f>
        <v>3338</v>
      </c>
      <c r="D9" t="s">
        <v>8</v>
      </c>
      <c r="E9" s="2">
        <f t="shared" si="0"/>
        <v>2369</v>
      </c>
      <c r="F9" t="s">
        <v>8</v>
      </c>
      <c r="G9" s="1">
        <v>969</v>
      </c>
      <c r="H9" t="s">
        <v>24</v>
      </c>
      <c r="J9" t="s">
        <v>125</v>
      </c>
    </row>
    <row r="10" spans="1:10" x14ac:dyDescent="0.25">
      <c r="A10" s="1">
        <v>9</v>
      </c>
      <c r="B10" t="s">
        <v>23</v>
      </c>
      <c r="C10" s="2">
        <f>C9-187</f>
        <v>3151</v>
      </c>
      <c r="D10" t="s">
        <v>8</v>
      </c>
      <c r="E10" s="2">
        <f t="shared" si="0"/>
        <v>2374</v>
      </c>
      <c r="F10" t="s">
        <v>8</v>
      </c>
      <c r="G10" s="1">
        <v>777</v>
      </c>
      <c r="H10" t="s">
        <v>26</v>
      </c>
      <c r="J10" t="s">
        <v>125</v>
      </c>
    </row>
    <row r="11" spans="1:10" x14ac:dyDescent="0.25">
      <c r="A11" s="1">
        <v>10</v>
      </c>
      <c r="B11" t="s">
        <v>25</v>
      </c>
      <c r="C11" s="2">
        <f>C10-182</f>
        <v>2969</v>
      </c>
      <c r="D11" t="s">
        <v>8</v>
      </c>
      <c r="E11" s="2">
        <f t="shared" si="0"/>
        <v>2019</v>
      </c>
      <c r="F11" t="s">
        <v>8</v>
      </c>
      <c r="G11" s="1">
        <v>950</v>
      </c>
      <c r="H11" t="s">
        <v>36</v>
      </c>
      <c r="J11" t="s">
        <v>125</v>
      </c>
    </row>
    <row r="12" spans="1:10" x14ac:dyDescent="0.25">
      <c r="A12" s="1">
        <v>11</v>
      </c>
      <c r="B12" t="s">
        <v>27</v>
      </c>
      <c r="C12" s="2">
        <f>C11-500</f>
        <v>2469</v>
      </c>
      <c r="D12" t="s">
        <v>8</v>
      </c>
      <c r="E12" s="2">
        <f t="shared" si="0"/>
        <v>1869</v>
      </c>
      <c r="F12" t="s">
        <v>8</v>
      </c>
      <c r="G12" s="1">
        <v>600</v>
      </c>
      <c r="H12" t="s">
        <v>39</v>
      </c>
      <c r="J12" t="s">
        <v>125</v>
      </c>
    </row>
    <row r="13" spans="1:10" x14ac:dyDescent="0.25">
      <c r="A13" s="1">
        <v>12</v>
      </c>
      <c r="B13" t="s">
        <v>37</v>
      </c>
      <c r="C13" s="2">
        <f>C12-100</f>
        <v>2369</v>
      </c>
      <c r="D13" t="s">
        <v>8</v>
      </c>
      <c r="E13" s="2">
        <f t="shared" si="0"/>
        <v>1931</v>
      </c>
      <c r="F13" t="s">
        <v>8</v>
      </c>
      <c r="G13" s="1">
        <f>403+35</f>
        <v>438</v>
      </c>
      <c r="H13" t="s">
        <v>40</v>
      </c>
      <c r="J13" t="s">
        <v>125</v>
      </c>
    </row>
    <row r="14" spans="1:10" x14ac:dyDescent="0.25">
      <c r="A14" s="1">
        <v>13</v>
      </c>
      <c r="B14" t="s">
        <v>38</v>
      </c>
      <c r="C14" s="2">
        <f>C13-35</f>
        <v>2334</v>
      </c>
      <c r="D14" t="s">
        <v>8</v>
      </c>
      <c r="E14" s="2">
        <f t="shared" si="0"/>
        <v>1901</v>
      </c>
      <c r="F14" t="s">
        <v>8</v>
      </c>
      <c r="G14" s="1">
        <f>403+30</f>
        <v>433</v>
      </c>
      <c r="H14" t="s">
        <v>41</v>
      </c>
      <c r="J14" t="s">
        <v>125</v>
      </c>
    </row>
    <row r="15" spans="1:10" x14ac:dyDescent="0.25">
      <c r="A15" s="1">
        <v>14</v>
      </c>
      <c r="B15" t="s">
        <v>48</v>
      </c>
      <c r="C15" s="2">
        <f>C14-30</f>
        <v>2304</v>
      </c>
      <c r="D15" t="s">
        <v>8</v>
      </c>
      <c r="E15" s="2">
        <f t="shared" si="0"/>
        <v>2065</v>
      </c>
      <c r="F15" t="s">
        <v>8</v>
      </c>
      <c r="G15" s="1">
        <f>239</f>
        <v>239</v>
      </c>
      <c r="H15" t="s">
        <v>42</v>
      </c>
      <c r="I15" s="2"/>
      <c r="J15" t="s">
        <v>125</v>
      </c>
    </row>
    <row r="16" spans="1:10" x14ac:dyDescent="0.25">
      <c r="A16" s="1">
        <v>15</v>
      </c>
      <c r="B16" t="s">
        <v>49</v>
      </c>
      <c r="C16" s="2">
        <f>C15-34</f>
        <v>2270</v>
      </c>
      <c r="D16" t="s">
        <v>8</v>
      </c>
      <c r="E16" s="2">
        <v>2030</v>
      </c>
      <c r="F16" t="s">
        <v>8</v>
      </c>
      <c r="G16" s="5">
        <f>C16-E16</f>
        <v>240</v>
      </c>
      <c r="H16" t="s">
        <v>43</v>
      </c>
      <c r="J16" t="s">
        <v>125</v>
      </c>
    </row>
    <row r="17" spans="1:10" x14ac:dyDescent="0.25">
      <c r="A17" s="1">
        <v>16</v>
      </c>
      <c r="B17" t="s">
        <v>50</v>
      </c>
      <c r="C17" s="2">
        <f>C16-30</f>
        <v>2240</v>
      </c>
      <c r="D17" t="s">
        <v>8</v>
      </c>
      <c r="E17" s="2">
        <f t="shared" si="0"/>
        <v>2001</v>
      </c>
      <c r="F17" t="s">
        <v>8</v>
      </c>
      <c r="G17" s="1">
        <f>32+207</f>
        <v>239</v>
      </c>
      <c r="H17" t="s">
        <v>44</v>
      </c>
      <c r="J17" t="s">
        <v>125</v>
      </c>
    </row>
    <row r="18" spans="1:10" x14ac:dyDescent="0.25">
      <c r="A18" s="1">
        <v>17</v>
      </c>
      <c r="B18" t="s">
        <v>51</v>
      </c>
      <c r="C18" s="2">
        <f>C17-32</f>
        <v>2208</v>
      </c>
      <c r="D18" t="s">
        <v>8</v>
      </c>
      <c r="E18" s="2">
        <f t="shared" si="0"/>
        <v>1978</v>
      </c>
      <c r="F18" t="s">
        <v>8</v>
      </c>
      <c r="G18" s="1">
        <f>30+200</f>
        <v>230</v>
      </c>
      <c r="H18" t="s">
        <v>45</v>
      </c>
      <c r="J18" t="s">
        <v>125</v>
      </c>
    </row>
    <row r="19" spans="1:10" x14ac:dyDescent="0.25">
      <c r="A19" s="1">
        <v>18</v>
      </c>
      <c r="B19" t="s">
        <v>52</v>
      </c>
      <c r="C19" s="2">
        <f>C18-30</f>
        <v>2178</v>
      </c>
      <c r="D19" t="s">
        <v>8</v>
      </c>
      <c r="E19" s="2">
        <f t="shared" si="0"/>
        <v>2030</v>
      </c>
      <c r="F19" t="s">
        <v>8</v>
      </c>
      <c r="G19" s="1">
        <f>29+119</f>
        <v>148</v>
      </c>
      <c r="H19" t="s">
        <v>46</v>
      </c>
      <c r="J19" t="s">
        <v>125</v>
      </c>
    </row>
    <row r="20" spans="1:10" x14ac:dyDescent="0.25">
      <c r="A20" s="1">
        <v>19</v>
      </c>
      <c r="B20" t="s">
        <v>53</v>
      </c>
      <c r="C20" s="2">
        <f>C19-29</f>
        <v>2149</v>
      </c>
      <c r="D20" t="s">
        <v>8</v>
      </c>
      <c r="E20" s="2">
        <f t="shared" si="0"/>
        <v>1944</v>
      </c>
      <c r="F20" t="s">
        <v>8</v>
      </c>
      <c r="G20" s="1">
        <v>205</v>
      </c>
      <c r="H20" t="s">
        <v>47</v>
      </c>
      <c r="J20" t="s">
        <v>125</v>
      </c>
    </row>
    <row r="21" spans="1:10" x14ac:dyDescent="0.25">
      <c r="A21" s="1">
        <v>20</v>
      </c>
      <c r="B21" t="s">
        <v>54</v>
      </c>
      <c r="C21" s="2">
        <f>C20-130</f>
        <v>2019</v>
      </c>
      <c r="D21" t="s">
        <v>8</v>
      </c>
      <c r="E21" s="2">
        <f t="shared" si="0"/>
        <v>1844</v>
      </c>
      <c r="F21" t="s">
        <v>8</v>
      </c>
      <c r="G21" s="1">
        <v>175</v>
      </c>
      <c r="H21" t="s">
        <v>56</v>
      </c>
      <c r="J21" t="s">
        <v>125</v>
      </c>
    </row>
    <row r="22" spans="1:10" x14ac:dyDescent="0.25">
      <c r="A22" s="1">
        <v>21</v>
      </c>
      <c r="B22" t="s">
        <v>55</v>
      </c>
      <c r="C22" s="2">
        <f>C21-100</f>
        <v>1919</v>
      </c>
      <c r="D22" t="s">
        <v>8</v>
      </c>
      <c r="E22" s="2">
        <f t="shared" si="0"/>
        <v>1739</v>
      </c>
      <c r="F22" t="s">
        <v>8</v>
      </c>
      <c r="G22" s="1">
        <v>180</v>
      </c>
      <c r="H22" t="s">
        <v>127</v>
      </c>
      <c r="J22" t="s">
        <v>125</v>
      </c>
    </row>
    <row r="23" spans="1:10" x14ac:dyDescent="0.25">
      <c r="A23" s="1">
        <v>22</v>
      </c>
      <c r="B23" t="s">
        <v>57</v>
      </c>
      <c r="C23" s="2">
        <f>C22-60</f>
        <v>1859</v>
      </c>
      <c r="D23" t="s">
        <v>8</v>
      </c>
      <c r="E23" s="2">
        <f t="shared" si="0"/>
        <v>1712</v>
      </c>
      <c r="F23" t="s">
        <v>8</v>
      </c>
      <c r="G23" s="5">
        <v>147</v>
      </c>
      <c r="H23" s="2"/>
      <c r="I23" s="2" t="s">
        <v>131</v>
      </c>
      <c r="J23" t="s">
        <v>125</v>
      </c>
    </row>
    <row r="24" spans="1:10" x14ac:dyDescent="0.25">
      <c r="A24" s="1">
        <v>23</v>
      </c>
      <c r="B24" t="s">
        <v>58</v>
      </c>
      <c r="C24" s="6">
        <f>C23-84-4</f>
        <v>1771</v>
      </c>
      <c r="D24" t="s">
        <v>8</v>
      </c>
      <c r="E24" s="9">
        <f>C24-120</f>
        <v>1651</v>
      </c>
      <c r="F24" t="s">
        <v>8</v>
      </c>
      <c r="G24" s="5">
        <f>C24-E24</f>
        <v>120</v>
      </c>
      <c r="H24" s="2"/>
      <c r="J24" t="s">
        <v>129</v>
      </c>
    </row>
    <row r="25" spans="1:10" x14ac:dyDescent="0.25">
      <c r="A25" s="1">
        <v>24</v>
      </c>
      <c r="B25" t="s">
        <v>59</v>
      </c>
      <c r="C25" s="8">
        <v>1695</v>
      </c>
      <c r="D25" t="s">
        <v>8</v>
      </c>
      <c r="E25" s="9">
        <f t="shared" ref="E25:E28" si="1">C25-120</f>
        <v>1575</v>
      </c>
      <c r="F25" t="s">
        <v>8</v>
      </c>
      <c r="G25" s="5">
        <f t="shared" ref="G25:G33" si="2">C25-E25</f>
        <v>120</v>
      </c>
      <c r="I25" t="s">
        <v>132</v>
      </c>
      <c r="J25" t="s">
        <v>129</v>
      </c>
    </row>
    <row r="26" spans="1:10" x14ac:dyDescent="0.25">
      <c r="A26" s="1">
        <v>25</v>
      </c>
      <c r="B26" t="s">
        <v>60</v>
      </c>
      <c r="C26" s="9">
        <f>C25-25</f>
        <v>1670</v>
      </c>
      <c r="D26" t="s">
        <v>8</v>
      </c>
      <c r="E26" s="9">
        <f t="shared" si="1"/>
        <v>1550</v>
      </c>
      <c r="F26" t="s">
        <v>8</v>
      </c>
      <c r="G26" s="5">
        <f t="shared" si="2"/>
        <v>120</v>
      </c>
      <c r="J26" t="s">
        <v>126</v>
      </c>
    </row>
    <row r="27" spans="1:10" x14ac:dyDescent="0.25">
      <c r="A27" s="1">
        <v>26</v>
      </c>
      <c r="B27" t="s">
        <v>91</v>
      </c>
      <c r="C27" s="9">
        <f>C26-25</f>
        <v>1645</v>
      </c>
      <c r="D27" t="s">
        <v>8</v>
      </c>
      <c r="E27" s="9">
        <f t="shared" si="1"/>
        <v>1525</v>
      </c>
      <c r="F27" t="s">
        <v>8</v>
      </c>
      <c r="G27" s="5">
        <f t="shared" si="2"/>
        <v>120</v>
      </c>
      <c r="H27" s="2"/>
      <c r="J27" t="s">
        <v>126</v>
      </c>
    </row>
    <row r="28" spans="1:10" x14ac:dyDescent="0.25">
      <c r="A28" s="1">
        <v>27</v>
      </c>
      <c r="B28" t="s">
        <v>61</v>
      </c>
      <c r="C28" s="9">
        <f>C27-25</f>
        <v>1620</v>
      </c>
      <c r="D28" t="s">
        <v>8</v>
      </c>
      <c r="E28" s="9">
        <f t="shared" si="1"/>
        <v>1500</v>
      </c>
      <c r="F28" t="s">
        <v>8</v>
      </c>
      <c r="G28" s="5">
        <f t="shared" si="2"/>
        <v>120</v>
      </c>
      <c r="I28" s="2"/>
      <c r="J28" t="s">
        <v>126</v>
      </c>
    </row>
    <row r="29" spans="1:10" x14ac:dyDescent="0.25">
      <c r="A29" s="1">
        <v>28</v>
      </c>
      <c r="B29" t="s">
        <v>62</v>
      </c>
      <c r="C29" s="8">
        <f>1513+80</f>
        <v>1593</v>
      </c>
      <c r="D29" t="s">
        <v>8</v>
      </c>
      <c r="E29" s="6">
        <f>C29-120</f>
        <v>1473</v>
      </c>
      <c r="F29" t="s">
        <v>8</v>
      </c>
      <c r="G29" s="5">
        <f t="shared" si="2"/>
        <v>120</v>
      </c>
      <c r="I29" t="s">
        <v>114</v>
      </c>
      <c r="J29" t="s">
        <v>129</v>
      </c>
    </row>
    <row r="30" spans="1:10" x14ac:dyDescent="0.25">
      <c r="A30" s="1">
        <v>29</v>
      </c>
      <c r="B30" t="s">
        <v>63</v>
      </c>
      <c r="C30" s="8">
        <f>C29-100</f>
        <v>1493</v>
      </c>
      <c r="D30" t="s">
        <v>8</v>
      </c>
      <c r="E30" s="6">
        <f t="shared" ref="E30:E33" si="3">C30-120</f>
        <v>1373</v>
      </c>
      <c r="F30" t="s">
        <v>8</v>
      </c>
      <c r="G30" s="5">
        <f t="shared" si="2"/>
        <v>120</v>
      </c>
      <c r="I30" t="s">
        <v>128</v>
      </c>
      <c r="J30" t="s">
        <v>129</v>
      </c>
    </row>
    <row r="31" spans="1:10" x14ac:dyDescent="0.25">
      <c r="A31" s="1">
        <v>30</v>
      </c>
      <c r="B31" t="s">
        <v>64</v>
      </c>
      <c r="C31" s="8">
        <f t="shared" ref="C31:C33" si="4">C30-100</f>
        <v>1393</v>
      </c>
      <c r="D31" t="s">
        <v>8</v>
      </c>
      <c r="E31" s="6">
        <f t="shared" si="3"/>
        <v>1273</v>
      </c>
      <c r="F31" t="s">
        <v>8</v>
      </c>
      <c r="G31" s="5">
        <f t="shared" si="2"/>
        <v>120</v>
      </c>
      <c r="I31" t="s">
        <v>113</v>
      </c>
      <c r="J31" t="s">
        <v>129</v>
      </c>
    </row>
    <row r="32" spans="1:10" x14ac:dyDescent="0.25">
      <c r="A32" s="1">
        <v>31</v>
      </c>
      <c r="B32" t="s">
        <v>65</v>
      </c>
      <c r="C32" s="8">
        <f t="shared" si="4"/>
        <v>1293</v>
      </c>
      <c r="D32" t="s">
        <v>8</v>
      </c>
      <c r="E32" s="6">
        <f t="shared" si="3"/>
        <v>1173</v>
      </c>
      <c r="F32" t="s">
        <v>8</v>
      </c>
      <c r="G32" s="5">
        <f t="shared" si="2"/>
        <v>120</v>
      </c>
      <c r="J32" t="s">
        <v>129</v>
      </c>
    </row>
    <row r="33" spans="1:10" x14ac:dyDescent="0.25">
      <c r="A33" s="1">
        <v>32</v>
      </c>
      <c r="B33" t="s">
        <v>66</v>
      </c>
      <c r="C33" s="8">
        <f t="shared" si="4"/>
        <v>1193</v>
      </c>
      <c r="D33" t="s">
        <v>8</v>
      </c>
      <c r="E33" s="6">
        <f t="shared" si="3"/>
        <v>1073</v>
      </c>
      <c r="F33" t="s">
        <v>8</v>
      </c>
      <c r="G33" s="5">
        <f t="shared" si="2"/>
        <v>120</v>
      </c>
      <c r="I33" t="s">
        <v>130</v>
      </c>
      <c r="J33" t="s">
        <v>129</v>
      </c>
    </row>
    <row r="34" spans="1:10" x14ac:dyDescent="0.25">
      <c r="A34" s="1">
        <v>33</v>
      </c>
      <c r="B34" t="s">
        <v>67</v>
      </c>
      <c r="C34">
        <v>1107</v>
      </c>
      <c r="D34" t="s">
        <v>8</v>
      </c>
      <c r="E34" s="2">
        <v>1037</v>
      </c>
      <c r="F34" t="s">
        <v>8</v>
      </c>
      <c r="G34" s="5">
        <f>C34-E34</f>
        <v>70</v>
      </c>
      <c r="I34" t="s">
        <v>122</v>
      </c>
      <c r="J34" t="s">
        <v>125</v>
      </c>
    </row>
    <row r="35" spans="1:10" x14ac:dyDescent="0.25">
      <c r="A35" s="1">
        <v>34</v>
      </c>
      <c r="B35" t="s">
        <v>92</v>
      </c>
      <c r="C35" s="6">
        <f>E34+24</f>
        <v>1061</v>
      </c>
      <c r="D35" t="s">
        <v>8</v>
      </c>
      <c r="E35" s="2">
        <v>997</v>
      </c>
      <c r="F35" t="s">
        <v>8</v>
      </c>
      <c r="G35" s="7">
        <f>C35-E35</f>
        <v>64</v>
      </c>
      <c r="I35" t="s">
        <v>112</v>
      </c>
      <c r="J35" t="s">
        <v>129</v>
      </c>
    </row>
    <row r="36" spans="1:10" x14ac:dyDescent="0.25">
      <c r="A36" s="1">
        <v>35</v>
      </c>
      <c r="B36" t="s">
        <v>68</v>
      </c>
      <c r="C36" s="2">
        <f>E35+41</f>
        <v>1038</v>
      </c>
      <c r="D36" t="s">
        <v>8</v>
      </c>
      <c r="E36" s="2">
        <v>980</v>
      </c>
      <c r="F36" t="s">
        <v>8</v>
      </c>
      <c r="G36" s="5">
        <f>C36-E36</f>
        <v>58</v>
      </c>
      <c r="I36" t="s">
        <v>111</v>
      </c>
      <c r="J36" t="s">
        <v>125</v>
      </c>
    </row>
    <row r="37" spans="1:10" x14ac:dyDescent="0.25">
      <c r="A37" s="1">
        <v>36</v>
      </c>
      <c r="B37" t="s">
        <v>69</v>
      </c>
      <c r="C37" s="6">
        <f>C36-13</f>
        <v>1025</v>
      </c>
      <c r="D37" t="s">
        <v>8</v>
      </c>
      <c r="E37" s="2">
        <v>978</v>
      </c>
      <c r="F37" t="s">
        <v>8</v>
      </c>
      <c r="G37" s="7">
        <f>C37-E37</f>
        <v>47</v>
      </c>
      <c r="I37" t="s">
        <v>110</v>
      </c>
      <c r="J37" t="s">
        <v>129</v>
      </c>
    </row>
    <row r="38" spans="1:10" x14ac:dyDescent="0.25">
      <c r="A38" s="1">
        <v>37</v>
      </c>
      <c r="B38" t="s">
        <v>70</v>
      </c>
      <c r="C38" s="6">
        <f>C37-13</f>
        <v>1012</v>
      </c>
      <c r="D38" t="s">
        <v>8</v>
      </c>
      <c r="E38" s="2">
        <v>937</v>
      </c>
      <c r="F38" t="s">
        <v>8</v>
      </c>
      <c r="G38" s="7">
        <f>C38-E38</f>
        <v>75</v>
      </c>
      <c r="I38" t="s">
        <v>109</v>
      </c>
      <c r="J38" t="s">
        <v>129</v>
      </c>
    </row>
    <row r="39" spans="1:10" x14ac:dyDescent="0.25">
      <c r="A39" s="1">
        <v>38</v>
      </c>
      <c r="B39" t="s">
        <v>71</v>
      </c>
      <c r="C39">
        <f>937+35</f>
        <v>972</v>
      </c>
      <c r="D39" t="s">
        <v>8</v>
      </c>
      <c r="E39" s="6">
        <v>913</v>
      </c>
      <c r="F39" t="s">
        <v>8</v>
      </c>
      <c r="G39" s="5">
        <f t="shared" ref="G39:G45" si="5">C39-E39</f>
        <v>59</v>
      </c>
      <c r="I39" t="s">
        <v>108</v>
      </c>
      <c r="J39" t="s">
        <v>129</v>
      </c>
    </row>
    <row r="40" spans="1:10" x14ac:dyDescent="0.25">
      <c r="A40" s="1">
        <v>39</v>
      </c>
      <c r="B40" t="s">
        <v>72</v>
      </c>
      <c r="C40">
        <f>913+32</f>
        <v>945</v>
      </c>
      <c r="D40" t="s">
        <v>8</v>
      </c>
      <c r="E40" s="2">
        <v>906</v>
      </c>
      <c r="F40" t="s">
        <v>8</v>
      </c>
      <c r="G40" s="5">
        <f t="shared" si="5"/>
        <v>39</v>
      </c>
      <c r="I40" t="s">
        <v>107</v>
      </c>
      <c r="J40" t="s">
        <v>125</v>
      </c>
    </row>
    <row r="41" spans="1:10" x14ac:dyDescent="0.25">
      <c r="A41" s="1">
        <v>40</v>
      </c>
      <c r="B41" t="s">
        <v>105</v>
      </c>
      <c r="C41" s="2">
        <f>E41+22</f>
        <v>927</v>
      </c>
      <c r="D41" t="s">
        <v>8</v>
      </c>
      <c r="E41" s="2">
        <v>905</v>
      </c>
      <c r="F41" t="s">
        <v>8</v>
      </c>
      <c r="G41" s="5">
        <f t="shared" si="5"/>
        <v>22</v>
      </c>
      <c r="I41" t="s">
        <v>106</v>
      </c>
      <c r="J41" t="s">
        <v>125</v>
      </c>
    </row>
    <row r="42" spans="1:10" x14ac:dyDescent="0.25">
      <c r="A42" s="1">
        <v>41</v>
      </c>
      <c r="B42" t="s">
        <v>103</v>
      </c>
      <c r="C42">
        <f>898+7</f>
        <v>905</v>
      </c>
      <c r="D42" t="s">
        <v>8</v>
      </c>
      <c r="E42" s="2">
        <v>858</v>
      </c>
      <c r="F42" t="s">
        <v>8</v>
      </c>
      <c r="G42" s="5">
        <f t="shared" si="5"/>
        <v>47</v>
      </c>
      <c r="I42" t="s">
        <v>104</v>
      </c>
      <c r="J42" t="s">
        <v>125</v>
      </c>
    </row>
    <row r="43" spans="1:10" x14ac:dyDescent="0.25">
      <c r="A43" s="1">
        <v>42</v>
      </c>
      <c r="B43" t="s">
        <v>101</v>
      </c>
      <c r="C43" s="2">
        <f>E43+29+25</f>
        <v>883</v>
      </c>
      <c r="D43" t="s">
        <v>8</v>
      </c>
      <c r="E43" s="2">
        <v>829</v>
      </c>
      <c r="F43" t="s">
        <v>8</v>
      </c>
      <c r="G43" s="5">
        <f t="shared" si="5"/>
        <v>54</v>
      </c>
      <c r="H43" s="2"/>
      <c r="I43" t="s">
        <v>102</v>
      </c>
      <c r="J43" t="s">
        <v>125</v>
      </c>
    </row>
    <row r="44" spans="1:10" x14ac:dyDescent="0.25">
      <c r="A44" s="1">
        <v>43</v>
      </c>
      <c r="B44" t="s">
        <v>93</v>
      </c>
      <c r="C44">
        <f>829+16</f>
        <v>845</v>
      </c>
      <c r="D44" t="s">
        <v>8</v>
      </c>
      <c r="E44" s="2">
        <v>777</v>
      </c>
      <c r="F44" t="s">
        <v>8</v>
      </c>
      <c r="G44" s="5">
        <f t="shared" si="5"/>
        <v>68</v>
      </c>
      <c r="I44" t="s">
        <v>100</v>
      </c>
      <c r="J44" t="s">
        <v>125</v>
      </c>
    </row>
    <row r="45" spans="1:10" x14ac:dyDescent="0.25">
      <c r="A45" s="1">
        <v>44</v>
      </c>
      <c r="B45" t="s">
        <v>73</v>
      </c>
      <c r="C45">
        <f>777+25</f>
        <v>802</v>
      </c>
      <c r="D45" t="s">
        <v>8</v>
      </c>
      <c r="E45" s="2">
        <v>762</v>
      </c>
      <c r="F45" t="s">
        <v>8</v>
      </c>
      <c r="G45" s="5">
        <f t="shared" si="5"/>
        <v>40</v>
      </c>
      <c r="I45" t="s">
        <v>98</v>
      </c>
      <c r="J45" t="s">
        <v>125</v>
      </c>
    </row>
    <row r="46" spans="1:10" x14ac:dyDescent="0.25">
      <c r="A46" s="1">
        <v>45</v>
      </c>
      <c r="B46" t="s">
        <v>74</v>
      </c>
      <c r="C46" s="2">
        <f>E46+16+20</f>
        <v>782</v>
      </c>
      <c r="D46" t="s">
        <v>8</v>
      </c>
      <c r="E46" s="2">
        <v>746</v>
      </c>
      <c r="F46" t="s">
        <v>8</v>
      </c>
      <c r="G46" s="5">
        <f>C46-E46</f>
        <v>36</v>
      </c>
      <c r="I46" t="s">
        <v>99</v>
      </c>
      <c r="J46" t="s">
        <v>125</v>
      </c>
    </row>
    <row r="47" spans="1:10" x14ac:dyDescent="0.25">
      <c r="A47" s="1">
        <v>46</v>
      </c>
      <c r="B47" t="s">
        <v>75</v>
      </c>
      <c r="C47">
        <f>745+25</f>
        <v>770</v>
      </c>
      <c r="D47" t="s">
        <v>8</v>
      </c>
      <c r="E47" s="2">
        <v>716</v>
      </c>
      <c r="F47" t="s">
        <v>8</v>
      </c>
      <c r="G47" s="5">
        <f>C47-E47</f>
        <v>54</v>
      </c>
      <c r="I47" t="s">
        <v>97</v>
      </c>
      <c r="J47" t="s">
        <v>125</v>
      </c>
    </row>
    <row r="48" spans="1:10" x14ac:dyDescent="0.25">
      <c r="A48" s="1">
        <v>47</v>
      </c>
      <c r="B48" t="s">
        <v>76</v>
      </c>
      <c r="C48">
        <f>716+12</f>
        <v>728</v>
      </c>
      <c r="D48" t="s">
        <v>8</v>
      </c>
      <c r="E48" s="2">
        <v>661</v>
      </c>
      <c r="F48" t="s">
        <v>8</v>
      </c>
      <c r="G48" s="5">
        <f t="shared" ref="G48:G49" si="6">C48-E48</f>
        <v>67</v>
      </c>
      <c r="I48" t="s">
        <v>96</v>
      </c>
      <c r="J48" t="s">
        <v>125</v>
      </c>
    </row>
    <row r="49" spans="1:10" x14ac:dyDescent="0.25">
      <c r="A49" s="1">
        <v>48</v>
      </c>
      <c r="B49" t="s">
        <v>77</v>
      </c>
      <c r="C49">
        <f>661+22</f>
        <v>683</v>
      </c>
      <c r="D49" t="s">
        <v>8</v>
      </c>
      <c r="E49" s="2">
        <v>659</v>
      </c>
      <c r="F49" t="s">
        <v>8</v>
      </c>
      <c r="G49" s="5">
        <f t="shared" si="6"/>
        <v>24</v>
      </c>
      <c r="I49" t="s">
        <v>95</v>
      </c>
      <c r="J49" t="s">
        <v>125</v>
      </c>
    </row>
    <row r="50" spans="1:10" x14ac:dyDescent="0.25">
      <c r="A50" s="1">
        <v>49</v>
      </c>
      <c r="B50" t="s">
        <v>78</v>
      </c>
      <c r="C50">
        <f>659+8</f>
        <v>667</v>
      </c>
      <c r="D50" t="s">
        <v>8</v>
      </c>
      <c r="E50" s="2">
        <v>628</v>
      </c>
      <c r="F50" t="s">
        <v>8</v>
      </c>
      <c r="G50" s="5">
        <f>C50-E50</f>
        <v>39</v>
      </c>
      <c r="I50" t="s">
        <v>94</v>
      </c>
      <c r="J50" t="s">
        <v>125</v>
      </c>
    </row>
    <row r="51" spans="1:10" x14ac:dyDescent="0.25">
      <c r="A51" s="1">
        <v>50</v>
      </c>
      <c r="B51" t="s">
        <v>117</v>
      </c>
      <c r="C51" s="2">
        <f>E50+25</f>
        <v>653</v>
      </c>
      <c r="D51" t="s">
        <v>8</v>
      </c>
      <c r="E51" s="2">
        <v>618</v>
      </c>
      <c r="F51" t="s">
        <v>8</v>
      </c>
      <c r="G51" s="5">
        <f>C51-E51</f>
        <v>35</v>
      </c>
      <c r="H51" t="s">
        <v>119</v>
      </c>
      <c r="I51" t="s">
        <v>118</v>
      </c>
      <c r="J51" t="s">
        <v>125</v>
      </c>
    </row>
    <row r="52" spans="1:10" x14ac:dyDescent="0.25">
      <c r="A52" s="1">
        <v>51</v>
      </c>
      <c r="B52" t="s">
        <v>116</v>
      </c>
      <c r="C52" s="2">
        <f>E51+18</f>
        <v>636</v>
      </c>
      <c r="D52" t="s">
        <v>8</v>
      </c>
      <c r="E52" s="9">
        <f>C52-75</f>
        <v>561</v>
      </c>
      <c r="F52" t="s">
        <v>8</v>
      </c>
      <c r="G52" s="5">
        <f>C52-E52</f>
        <v>75</v>
      </c>
      <c r="I52" t="s">
        <v>120</v>
      </c>
      <c r="J52" t="s">
        <v>126</v>
      </c>
    </row>
    <row r="53" spans="1:10" x14ac:dyDescent="0.25">
      <c r="A53" s="1">
        <v>52</v>
      </c>
      <c r="B53" t="s">
        <v>79</v>
      </c>
      <c r="C53" s="9">
        <v>585</v>
      </c>
      <c r="D53" t="s">
        <v>8</v>
      </c>
      <c r="E53" s="9">
        <f>C53-75</f>
        <v>510</v>
      </c>
      <c r="F53" t="s">
        <v>8</v>
      </c>
      <c r="G53" s="5">
        <f t="shared" ref="G53:G63" si="7">C53-E53</f>
        <v>75</v>
      </c>
      <c r="I53" t="s">
        <v>121</v>
      </c>
      <c r="J53" t="s">
        <v>126</v>
      </c>
    </row>
    <row r="54" spans="1:10" x14ac:dyDescent="0.25">
      <c r="A54" s="1">
        <v>53</v>
      </c>
      <c r="B54" t="s">
        <v>80</v>
      </c>
      <c r="C54" s="9">
        <v>534</v>
      </c>
      <c r="D54" t="s">
        <v>8</v>
      </c>
      <c r="E54" s="9">
        <f t="shared" ref="E54:E62" si="8">C54-75</f>
        <v>459</v>
      </c>
      <c r="F54" t="s">
        <v>8</v>
      </c>
      <c r="G54" s="5">
        <f t="shared" si="7"/>
        <v>75</v>
      </c>
      <c r="I54" t="s">
        <v>161</v>
      </c>
      <c r="J54" t="s">
        <v>126</v>
      </c>
    </row>
    <row r="55" spans="1:10" x14ac:dyDescent="0.25">
      <c r="A55" s="1">
        <v>54</v>
      </c>
      <c r="B55" t="s">
        <v>81</v>
      </c>
      <c r="C55" s="9">
        <v>483</v>
      </c>
      <c r="D55" t="s">
        <v>8</v>
      </c>
      <c r="E55" s="9">
        <f t="shared" si="8"/>
        <v>408</v>
      </c>
      <c r="F55" t="s">
        <v>8</v>
      </c>
      <c r="G55" s="5">
        <f t="shared" si="7"/>
        <v>75</v>
      </c>
      <c r="J55" t="s">
        <v>126</v>
      </c>
    </row>
    <row r="56" spans="1:10" x14ac:dyDescent="0.25">
      <c r="A56" s="1">
        <v>55</v>
      </c>
      <c r="B56" t="s">
        <v>82</v>
      </c>
      <c r="C56" s="9">
        <v>432</v>
      </c>
      <c r="D56" t="s">
        <v>8</v>
      </c>
      <c r="E56" s="9">
        <f t="shared" si="8"/>
        <v>357</v>
      </c>
      <c r="F56" t="s">
        <v>8</v>
      </c>
      <c r="G56" s="5">
        <f t="shared" si="7"/>
        <v>75</v>
      </c>
      <c r="J56" t="s">
        <v>126</v>
      </c>
    </row>
    <row r="57" spans="1:10" x14ac:dyDescent="0.25">
      <c r="A57" s="1">
        <v>56</v>
      </c>
      <c r="B57" t="s">
        <v>83</v>
      </c>
      <c r="C57" s="9">
        <v>381</v>
      </c>
      <c r="D57" t="s">
        <v>8</v>
      </c>
      <c r="E57" s="9">
        <f t="shared" si="8"/>
        <v>306</v>
      </c>
      <c r="F57" t="s">
        <v>8</v>
      </c>
      <c r="G57" s="5">
        <f t="shared" si="7"/>
        <v>75</v>
      </c>
      <c r="J57" t="s">
        <v>126</v>
      </c>
    </row>
    <row r="58" spans="1:10" x14ac:dyDescent="0.25">
      <c r="A58" s="1">
        <v>57</v>
      </c>
      <c r="B58" t="s">
        <v>84</v>
      </c>
      <c r="C58" s="9">
        <v>330</v>
      </c>
      <c r="D58" t="s">
        <v>8</v>
      </c>
      <c r="E58" s="9">
        <f t="shared" si="8"/>
        <v>255</v>
      </c>
      <c r="F58" t="s">
        <v>8</v>
      </c>
      <c r="G58" s="5">
        <f t="shared" si="7"/>
        <v>75</v>
      </c>
      <c r="J58" t="s">
        <v>126</v>
      </c>
    </row>
    <row r="59" spans="1:10" x14ac:dyDescent="0.25">
      <c r="A59" s="1">
        <v>58</v>
      </c>
      <c r="B59" t="s">
        <v>85</v>
      </c>
      <c r="C59" s="9">
        <v>279</v>
      </c>
      <c r="D59" t="s">
        <v>8</v>
      </c>
      <c r="E59" s="9">
        <f t="shared" si="8"/>
        <v>204</v>
      </c>
      <c r="F59" t="s">
        <v>8</v>
      </c>
      <c r="G59" s="5">
        <f t="shared" si="7"/>
        <v>75</v>
      </c>
      <c r="J59" t="s">
        <v>126</v>
      </c>
    </row>
    <row r="60" spans="1:10" x14ac:dyDescent="0.25">
      <c r="A60" s="1">
        <v>59</v>
      </c>
      <c r="B60" t="s">
        <v>86</v>
      </c>
      <c r="C60" s="9">
        <v>228</v>
      </c>
      <c r="D60" t="s">
        <v>8</v>
      </c>
      <c r="E60" s="9">
        <f t="shared" si="8"/>
        <v>153</v>
      </c>
      <c r="F60" t="s">
        <v>8</v>
      </c>
      <c r="G60" s="5">
        <f t="shared" si="7"/>
        <v>75</v>
      </c>
      <c r="J60" t="s">
        <v>126</v>
      </c>
    </row>
    <row r="61" spans="1:10" x14ac:dyDescent="0.25">
      <c r="A61" s="1">
        <v>60</v>
      </c>
      <c r="B61" t="s">
        <v>87</v>
      </c>
      <c r="C61" s="9">
        <v>177</v>
      </c>
      <c r="D61" t="s">
        <v>8</v>
      </c>
      <c r="E61" s="9">
        <f t="shared" si="8"/>
        <v>102</v>
      </c>
      <c r="F61" t="s">
        <v>8</v>
      </c>
      <c r="G61" s="5">
        <f t="shared" si="7"/>
        <v>75</v>
      </c>
      <c r="J61" t="s">
        <v>126</v>
      </c>
    </row>
    <row r="62" spans="1:10" x14ac:dyDescent="0.25">
      <c r="A62" s="1">
        <v>61</v>
      </c>
      <c r="B62" t="s">
        <v>88</v>
      </c>
      <c r="C62" s="9">
        <v>126</v>
      </c>
      <c r="D62" t="s">
        <v>8</v>
      </c>
      <c r="E62" s="9">
        <f t="shared" si="8"/>
        <v>51</v>
      </c>
      <c r="F62" t="s">
        <v>8</v>
      </c>
      <c r="G62" s="5">
        <f t="shared" si="7"/>
        <v>75</v>
      </c>
      <c r="J62" t="s">
        <v>126</v>
      </c>
    </row>
    <row r="63" spans="1:10" x14ac:dyDescent="0.25">
      <c r="A63" s="1">
        <v>62</v>
      </c>
      <c r="B63" t="s">
        <v>57</v>
      </c>
      <c r="C63" s="9">
        <v>75</v>
      </c>
      <c r="D63" t="s">
        <v>8</v>
      </c>
      <c r="E63" s="9">
        <v>1</v>
      </c>
      <c r="F63" t="s">
        <v>8</v>
      </c>
      <c r="G63" s="5">
        <f t="shared" si="7"/>
        <v>74</v>
      </c>
      <c r="J63" t="s">
        <v>126</v>
      </c>
    </row>
    <row r="64" spans="1:10" x14ac:dyDescent="0.25">
      <c r="A64" s="1">
        <v>63</v>
      </c>
      <c r="B64" t="s">
        <v>89</v>
      </c>
      <c r="C64" s="10">
        <f>C65+25</f>
        <v>27</v>
      </c>
      <c r="D64" t="s">
        <v>8</v>
      </c>
      <c r="E64" s="6">
        <v>29</v>
      </c>
      <c r="F64" t="s">
        <v>115</v>
      </c>
      <c r="G64" s="1">
        <f>27+29</f>
        <v>56</v>
      </c>
      <c r="J64" t="s">
        <v>129</v>
      </c>
    </row>
    <row r="65" spans="1:10" x14ac:dyDescent="0.25">
      <c r="A65" s="1">
        <v>64</v>
      </c>
      <c r="B65" t="s">
        <v>90</v>
      </c>
      <c r="C65">
        <v>2</v>
      </c>
      <c r="D65" t="s">
        <v>8</v>
      </c>
      <c r="E65" s="2">
        <v>33</v>
      </c>
      <c r="F65" t="s">
        <v>115</v>
      </c>
      <c r="J65" t="s">
        <v>125</v>
      </c>
    </row>
    <row r="67" spans="1:10" x14ac:dyDescent="0.25">
      <c r="C67" s="2"/>
    </row>
    <row r="69" spans="1:10" x14ac:dyDescent="0.25">
      <c r="C69" s="2"/>
    </row>
    <row r="70" spans="1:10" x14ac:dyDescent="0.25">
      <c r="C70" s="2"/>
    </row>
    <row r="71" spans="1:10" x14ac:dyDescent="0.25">
      <c r="C71" s="2"/>
    </row>
    <row r="72" spans="1:10" x14ac:dyDescent="0.25">
      <c r="C72" s="2"/>
    </row>
  </sheetData>
  <phoneticPr fontId="2" type="noConversion"/>
  <pageMargins left="0.7" right="0.7" top="0.75" bottom="0.75" header="0.3" footer="0.3"/>
  <ignoredErrors>
    <ignoredError sqref="C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576D-26A3-4A83-9468-8565023023B6}">
  <dimension ref="A1:I74"/>
  <sheetViews>
    <sheetView tabSelected="1" topLeftCell="A31" workbookViewId="0">
      <selection activeCell="B35" sqref="B35"/>
    </sheetView>
  </sheetViews>
  <sheetFormatPr defaultRowHeight="15" x14ac:dyDescent="0.25"/>
  <cols>
    <col min="1" max="1" width="5.7109375" customWidth="1"/>
    <col min="2" max="2" width="85.7109375" bestFit="1" customWidth="1"/>
    <col min="4" max="4" width="10" customWidth="1"/>
    <col min="5" max="5" width="23.5703125" bestFit="1" customWidth="1"/>
    <col min="6" max="6" width="14.85546875" customWidth="1"/>
    <col min="7" max="7" width="14.42578125" customWidth="1"/>
    <col min="9" max="9" width="27.5703125" bestFit="1" customWidth="1"/>
  </cols>
  <sheetData>
    <row r="1" spans="1:9" x14ac:dyDescent="0.25">
      <c r="A1" t="s">
        <v>0</v>
      </c>
      <c r="B1" t="s">
        <v>29</v>
      </c>
      <c r="C1" t="s">
        <v>31</v>
      </c>
      <c r="D1" t="s">
        <v>32</v>
      </c>
      <c r="E1" t="s">
        <v>212</v>
      </c>
      <c r="F1" t="s">
        <v>208</v>
      </c>
      <c r="G1" t="s">
        <v>33</v>
      </c>
      <c r="H1" t="s">
        <v>34</v>
      </c>
      <c r="I1" t="s">
        <v>133</v>
      </c>
    </row>
    <row r="2" spans="1:9" x14ac:dyDescent="0.25">
      <c r="A2">
        <v>1</v>
      </c>
      <c r="B2" t="s">
        <v>30</v>
      </c>
      <c r="C2" s="2">
        <f>Lineage!C11-599</f>
        <v>2370</v>
      </c>
      <c r="D2" t="s">
        <v>8</v>
      </c>
      <c r="G2">
        <v>40</v>
      </c>
      <c r="H2" t="s">
        <v>35</v>
      </c>
    </row>
    <row r="3" spans="1:9" x14ac:dyDescent="0.25">
      <c r="A3">
        <v>3</v>
      </c>
      <c r="B3" t="s">
        <v>136</v>
      </c>
      <c r="C3">
        <v>1943</v>
      </c>
      <c r="D3" t="s">
        <v>8</v>
      </c>
    </row>
    <row r="4" spans="1:9" x14ac:dyDescent="0.25">
      <c r="A4">
        <v>4</v>
      </c>
      <c r="B4" t="s">
        <v>137</v>
      </c>
      <c r="C4">
        <v>1695</v>
      </c>
      <c r="D4" t="s">
        <v>8</v>
      </c>
    </row>
    <row r="5" spans="1:9" x14ac:dyDescent="0.25">
      <c r="A5">
        <v>5</v>
      </c>
      <c r="B5" t="s">
        <v>138</v>
      </c>
      <c r="C5">
        <v>1613</v>
      </c>
      <c r="D5" t="s">
        <v>8</v>
      </c>
      <c r="E5" t="s">
        <v>145</v>
      </c>
    </row>
    <row r="6" spans="1:9" x14ac:dyDescent="0.25">
      <c r="A6">
        <v>2</v>
      </c>
      <c r="B6" t="s">
        <v>135</v>
      </c>
      <c r="C6">
        <v>1513</v>
      </c>
      <c r="D6" t="s">
        <v>8</v>
      </c>
      <c r="I6" t="s">
        <v>134</v>
      </c>
    </row>
    <row r="7" spans="1:9" x14ac:dyDescent="0.25">
      <c r="A7">
        <v>6</v>
      </c>
      <c r="B7" t="s">
        <v>139</v>
      </c>
      <c r="C7">
        <v>1473</v>
      </c>
      <c r="D7" t="s">
        <v>8</v>
      </c>
    </row>
    <row r="8" spans="1:9" x14ac:dyDescent="0.25">
      <c r="A8">
        <v>7</v>
      </c>
      <c r="B8" t="s">
        <v>140</v>
      </c>
      <c r="C8">
        <v>1467</v>
      </c>
      <c r="D8" t="s">
        <v>8</v>
      </c>
    </row>
    <row r="9" spans="1:9" x14ac:dyDescent="0.25">
      <c r="B9" t="s">
        <v>211</v>
      </c>
      <c r="C9">
        <v>1117</v>
      </c>
      <c r="D9" t="s">
        <v>8</v>
      </c>
    </row>
    <row r="10" spans="1:9" x14ac:dyDescent="0.25">
      <c r="B10" t="s">
        <v>162</v>
      </c>
      <c r="C10">
        <v>1077</v>
      </c>
      <c r="D10" t="s">
        <v>8</v>
      </c>
      <c r="F10" t="s">
        <v>67</v>
      </c>
    </row>
    <row r="11" spans="1:9" x14ac:dyDescent="0.25">
      <c r="B11" t="s">
        <v>141</v>
      </c>
      <c r="C11">
        <v>1070</v>
      </c>
      <c r="D11" t="s">
        <v>8</v>
      </c>
      <c r="F11" t="s">
        <v>67</v>
      </c>
    </row>
    <row r="12" spans="1:9" x14ac:dyDescent="0.25">
      <c r="B12" t="s">
        <v>163</v>
      </c>
      <c r="C12">
        <v>1070</v>
      </c>
      <c r="D12" t="s">
        <v>8</v>
      </c>
      <c r="F12" t="s">
        <v>67</v>
      </c>
    </row>
    <row r="13" spans="1:9" x14ac:dyDescent="0.25">
      <c r="B13" t="s">
        <v>206</v>
      </c>
      <c r="C13">
        <v>1037</v>
      </c>
      <c r="D13" t="s">
        <v>8</v>
      </c>
    </row>
    <row r="14" spans="1:9" x14ac:dyDescent="0.25">
      <c r="B14" t="s">
        <v>207</v>
      </c>
      <c r="C14">
        <v>1034</v>
      </c>
      <c r="D14" t="s">
        <v>8</v>
      </c>
    </row>
    <row r="15" spans="1:9" x14ac:dyDescent="0.25">
      <c r="B15" t="s">
        <v>142</v>
      </c>
      <c r="C15">
        <v>1027</v>
      </c>
      <c r="D15" t="s">
        <v>8</v>
      </c>
    </row>
    <row r="16" spans="1:9" x14ac:dyDescent="0.25">
      <c r="B16" t="s">
        <v>143</v>
      </c>
      <c r="C16">
        <v>1020</v>
      </c>
      <c r="D16" t="s">
        <v>8</v>
      </c>
      <c r="E16" t="s">
        <v>144</v>
      </c>
    </row>
    <row r="17" spans="2:6" x14ac:dyDescent="0.25">
      <c r="B17" t="s">
        <v>146</v>
      </c>
      <c r="C17">
        <v>997</v>
      </c>
      <c r="D17" t="s">
        <v>8</v>
      </c>
    </row>
    <row r="18" spans="2:6" x14ac:dyDescent="0.25">
      <c r="B18" t="s">
        <v>164</v>
      </c>
      <c r="C18">
        <v>997</v>
      </c>
      <c r="D18" t="s">
        <v>8</v>
      </c>
      <c r="F18" t="s">
        <v>209</v>
      </c>
    </row>
    <row r="19" spans="2:6" x14ac:dyDescent="0.25">
      <c r="B19" t="s">
        <v>184</v>
      </c>
      <c r="C19">
        <v>997</v>
      </c>
      <c r="D19" t="s">
        <v>8</v>
      </c>
      <c r="F19" t="s">
        <v>210</v>
      </c>
    </row>
    <row r="20" spans="2:6" x14ac:dyDescent="0.25">
      <c r="B20" t="s">
        <v>165</v>
      </c>
      <c r="C20">
        <v>980</v>
      </c>
      <c r="D20" t="s">
        <v>8</v>
      </c>
      <c r="F20" t="s">
        <v>209</v>
      </c>
    </row>
    <row r="21" spans="2:6" x14ac:dyDescent="0.25">
      <c r="B21" t="s">
        <v>166</v>
      </c>
      <c r="C21">
        <v>978</v>
      </c>
      <c r="D21" t="s">
        <v>8</v>
      </c>
      <c r="F21" t="s">
        <v>209</v>
      </c>
    </row>
    <row r="22" spans="2:6" x14ac:dyDescent="0.25">
      <c r="B22" t="s">
        <v>185</v>
      </c>
      <c r="C22">
        <v>976</v>
      </c>
      <c r="D22" t="s">
        <v>8</v>
      </c>
      <c r="F22" t="s">
        <v>210</v>
      </c>
    </row>
    <row r="23" spans="2:6" x14ac:dyDescent="0.25">
      <c r="B23" t="s">
        <v>186</v>
      </c>
      <c r="C23">
        <v>975</v>
      </c>
      <c r="D23" t="s">
        <v>8</v>
      </c>
      <c r="F23" t="s">
        <v>210</v>
      </c>
    </row>
    <row r="24" spans="2:6" x14ac:dyDescent="0.25">
      <c r="B24" t="s">
        <v>187</v>
      </c>
      <c r="C24">
        <v>952</v>
      </c>
      <c r="D24" t="s">
        <v>8</v>
      </c>
      <c r="F24" t="s">
        <v>210</v>
      </c>
    </row>
    <row r="25" spans="2:6" x14ac:dyDescent="0.25">
      <c r="B25" t="s">
        <v>188</v>
      </c>
      <c r="C25">
        <v>951</v>
      </c>
      <c r="D25" t="s">
        <v>8</v>
      </c>
      <c r="F25" t="s">
        <v>210</v>
      </c>
    </row>
    <row r="26" spans="2:6" x14ac:dyDescent="0.25">
      <c r="B26" t="s">
        <v>189</v>
      </c>
      <c r="C26">
        <v>951</v>
      </c>
      <c r="D26" t="s">
        <v>8</v>
      </c>
      <c r="F26" t="s">
        <v>210</v>
      </c>
    </row>
    <row r="27" spans="2:6" x14ac:dyDescent="0.25">
      <c r="B27" t="s">
        <v>190</v>
      </c>
      <c r="C27">
        <v>947</v>
      </c>
      <c r="D27" t="s">
        <v>8</v>
      </c>
      <c r="F27" t="s">
        <v>210</v>
      </c>
    </row>
    <row r="28" spans="2:6" x14ac:dyDescent="0.25">
      <c r="B28" t="s">
        <v>191</v>
      </c>
      <c r="C28">
        <v>940</v>
      </c>
      <c r="D28" t="s">
        <v>8</v>
      </c>
      <c r="F28" t="s">
        <v>210</v>
      </c>
    </row>
    <row r="29" spans="2:6" x14ac:dyDescent="0.25">
      <c r="B29" t="s">
        <v>167</v>
      </c>
      <c r="C29">
        <v>937</v>
      </c>
      <c r="D29" t="s">
        <v>8</v>
      </c>
      <c r="F29" t="s">
        <v>209</v>
      </c>
    </row>
    <row r="30" spans="2:6" x14ac:dyDescent="0.25">
      <c r="B30" t="s">
        <v>192</v>
      </c>
      <c r="C30">
        <v>920</v>
      </c>
      <c r="D30" t="s">
        <v>8</v>
      </c>
      <c r="F30" t="s">
        <v>210</v>
      </c>
    </row>
    <row r="31" spans="2:6" x14ac:dyDescent="0.25">
      <c r="B31" t="s">
        <v>193</v>
      </c>
      <c r="C31">
        <v>917</v>
      </c>
      <c r="D31" t="s">
        <v>8</v>
      </c>
      <c r="F31" t="s">
        <v>210</v>
      </c>
    </row>
    <row r="32" spans="2:6" x14ac:dyDescent="0.25">
      <c r="B32" t="s">
        <v>168</v>
      </c>
      <c r="C32">
        <v>913</v>
      </c>
      <c r="D32" t="s">
        <v>8</v>
      </c>
      <c r="F32" t="s">
        <v>209</v>
      </c>
    </row>
    <row r="33" spans="2:6" ht="14.25" customHeight="1" x14ac:dyDescent="0.25">
      <c r="B33" t="s">
        <v>169</v>
      </c>
      <c r="C33">
        <v>906</v>
      </c>
      <c r="D33" t="s">
        <v>8</v>
      </c>
      <c r="F33" t="s">
        <v>209</v>
      </c>
    </row>
    <row r="34" spans="2:6" x14ac:dyDescent="0.25">
      <c r="B34" t="s">
        <v>170</v>
      </c>
      <c r="C34">
        <v>905</v>
      </c>
      <c r="D34" t="s">
        <v>8</v>
      </c>
      <c r="F34" t="s">
        <v>209</v>
      </c>
    </row>
    <row r="35" spans="2:6" x14ac:dyDescent="0.25">
      <c r="B35" t="s">
        <v>194</v>
      </c>
      <c r="C35">
        <v>905</v>
      </c>
      <c r="D35" t="s">
        <v>8</v>
      </c>
      <c r="F35" t="s">
        <v>210</v>
      </c>
    </row>
    <row r="36" spans="2:6" x14ac:dyDescent="0.25">
      <c r="B36" t="s">
        <v>171</v>
      </c>
      <c r="C36">
        <v>898</v>
      </c>
      <c r="D36" t="s">
        <v>8</v>
      </c>
      <c r="F36" t="s">
        <v>209</v>
      </c>
    </row>
    <row r="37" spans="2:6" x14ac:dyDescent="0.25">
      <c r="B37" t="s">
        <v>195</v>
      </c>
      <c r="C37">
        <v>876</v>
      </c>
      <c r="D37" t="s">
        <v>8</v>
      </c>
      <c r="F37" t="s">
        <v>210</v>
      </c>
    </row>
    <row r="38" spans="2:6" x14ac:dyDescent="0.25">
      <c r="B38" t="s">
        <v>196</v>
      </c>
      <c r="C38">
        <v>862</v>
      </c>
      <c r="D38" t="s">
        <v>8</v>
      </c>
      <c r="F38" t="s">
        <v>210</v>
      </c>
    </row>
    <row r="39" spans="2:6" x14ac:dyDescent="0.25">
      <c r="B39" t="s">
        <v>197</v>
      </c>
      <c r="C39">
        <v>859</v>
      </c>
      <c r="D39" t="s">
        <v>8</v>
      </c>
      <c r="F39" t="s">
        <v>210</v>
      </c>
    </row>
    <row r="40" spans="2:6" x14ac:dyDescent="0.25">
      <c r="B40" t="s">
        <v>172</v>
      </c>
      <c r="C40">
        <v>858</v>
      </c>
      <c r="D40" t="s">
        <v>8</v>
      </c>
      <c r="F40" t="s">
        <v>209</v>
      </c>
    </row>
    <row r="41" spans="2:6" x14ac:dyDescent="0.25">
      <c r="B41" t="s">
        <v>198</v>
      </c>
      <c r="C41">
        <v>844</v>
      </c>
      <c r="D41" t="s">
        <v>8</v>
      </c>
      <c r="F41" t="s">
        <v>210</v>
      </c>
    </row>
    <row r="42" spans="2:6" x14ac:dyDescent="0.25">
      <c r="B42" t="s">
        <v>173</v>
      </c>
      <c r="C42">
        <v>829</v>
      </c>
      <c r="D42" t="s">
        <v>8</v>
      </c>
      <c r="F42" t="s">
        <v>209</v>
      </c>
    </row>
    <row r="43" spans="2:6" x14ac:dyDescent="0.25">
      <c r="B43" t="s">
        <v>199</v>
      </c>
      <c r="C43">
        <v>803</v>
      </c>
      <c r="D43" t="s">
        <v>8</v>
      </c>
      <c r="F43" t="s">
        <v>210</v>
      </c>
    </row>
    <row r="44" spans="2:6" x14ac:dyDescent="0.25">
      <c r="B44" t="s">
        <v>200</v>
      </c>
      <c r="C44">
        <v>791</v>
      </c>
      <c r="D44" t="s">
        <v>8</v>
      </c>
      <c r="F44" t="s">
        <v>210</v>
      </c>
    </row>
    <row r="45" spans="2:6" x14ac:dyDescent="0.25">
      <c r="B45" t="s">
        <v>201</v>
      </c>
      <c r="C45">
        <v>791</v>
      </c>
      <c r="D45" t="s">
        <v>8</v>
      </c>
      <c r="F45" t="s">
        <v>210</v>
      </c>
    </row>
    <row r="46" spans="2:6" x14ac:dyDescent="0.25">
      <c r="B46" t="s">
        <v>202</v>
      </c>
      <c r="C46">
        <v>780</v>
      </c>
      <c r="D46" t="s">
        <v>8</v>
      </c>
      <c r="F46" t="s">
        <v>210</v>
      </c>
    </row>
    <row r="47" spans="2:6" x14ac:dyDescent="0.25">
      <c r="B47" t="s">
        <v>203</v>
      </c>
      <c r="C47">
        <v>778</v>
      </c>
      <c r="D47" t="s">
        <v>8</v>
      </c>
      <c r="F47" t="s">
        <v>210</v>
      </c>
    </row>
    <row r="48" spans="2:6" x14ac:dyDescent="0.25">
      <c r="B48" t="s">
        <v>174</v>
      </c>
      <c r="C48">
        <v>777</v>
      </c>
      <c r="D48" t="s">
        <v>8</v>
      </c>
      <c r="F48" t="s">
        <v>209</v>
      </c>
    </row>
    <row r="49" spans="2:6" x14ac:dyDescent="0.25">
      <c r="B49" t="s">
        <v>175</v>
      </c>
      <c r="C49">
        <v>762</v>
      </c>
      <c r="D49" t="s">
        <v>8</v>
      </c>
      <c r="F49" t="s">
        <v>209</v>
      </c>
    </row>
    <row r="50" spans="2:6" x14ac:dyDescent="0.25">
      <c r="B50" t="s">
        <v>204</v>
      </c>
      <c r="C50">
        <v>758</v>
      </c>
      <c r="D50" t="s">
        <v>8</v>
      </c>
      <c r="F50" t="s">
        <v>210</v>
      </c>
    </row>
    <row r="51" spans="2:6" x14ac:dyDescent="0.25">
      <c r="B51" t="s">
        <v>176</v>
      </c>
      <c r="C51">
        <v>746</v>
      </c>
      <c r="D51" t="s">
        <v>8</v>
      </c>
      <c r="F51" t="s">
        <v>209</v>
      </c>
    </row>
    <row r="52" spans="2:6" x14ac:dyDescent="0.25">
      <c r="B52" t="s">
        <v>205</v>
      </c>
      <c r="C52">
        <v>740</v>
      </c>
      <c r="D52" t="s">
        <v>8</v>
      </c>
      <c r="F52" t="s">
        <v>210</v>
      </c>
    </row>
    <row r="53" spans="2:6" x14ac:dyDescent="0.25">
      <c r="B53" t="s">
        <v>147</v>
      </c>
      <c r="C53">
        <v>717</v>
      </c>
      <c r="D53" t="s">
        <v>8</v>
      </c>
    </row>
    <row r="54" spans="2:6" x14ac:dyDescent="0.25">
      <c r="B54" t="s">
        <v>177</v>
      </c>
      <c r="C54">
        <v>716</v>
      </c>
      <c r="D54" t="s">
        <v>8</v>
      </c>
      <c r="F54" t="s">
        <v>209</v>
      </c>
    </row>
    <row r="55" spans="2:6" x14ac:dyDescent="0.25">
      <c r="B55" t="s">
        <v>178</v>
      </c>
      <c r="C55">
        <v>661</v>
      </c>
      <c r="D55" t="s">
        <v>8</v>
      </c>
      <c r="F55" t="s">
        <v>209</v>
      </c>
    </row>
    <row r="56" spans="2:6" x14ac:dyDescent="0.25">
      <c r="B56" t="s">
        <v>179</v>
      </c>
      <c r="C56">
        <v>659</v>
      </c>
      <c r="D56" t="s">
        <v>8</v>
      </c>
      <c r="F56" t="s">
        <v>209</v>
      </c>
    </row>
    <row r="57" spans="2:6" x14ac:dyDescent="0.25">
      <c r="B57" t="s">
        <v>180</v>
      </c>
      <c r="C57">
        <v>628</v>
      </c>
      <c r="D57" t="s">
        <v>8</v>
      </c>
      <c r="F57" t="s">
        <v>209</v>
      </c>
    </row>
    <row r="58" spans="2:6" x14ac:dyDescent="0.25">
      <c r="B58" t="s">
        <v>181</v>
      </c>
      <c r="C58">
        <v>628</v>
      </c>
      <c r="D58" t="s">
        <v>8</v>
      </c>
      <c r="F58" t="s">
        <v>209</v>
      </c>
    </row>
    <row r="59" spans="2:6" x14ac:dyDescent="0.25">
      <c r="B59" t="s">
        <v>182</v>
      </c>
      <c r="C59">
        <v>617</v>
      </c>
      <c r="D59" t="s">
        <v>8</v>
      </c>
      <c r="F59" t="s">
        <v>209</v>
      </c>
    </row>
    <row r="60" spans="2:6" x14ac:dyDescent="0.25">
      <c r="B60" t="s">
        <v>148</v>
      </c>
      <c r="C60">
        <v>607</v>
      </c>
      <c r="D60" t="s">
        <v>8</v>
      </c>
    </row>
    <row r="61" spans="2:6" x14ac:dyDescent="0.25">
      <c r="B61" t="s">
        <v>183</v>
      </c>
      <c r="C61">
        <v>607</v>
      </c>
      <c r="D61" t="s">
        <v>8</v>
      </c>
      <c r="F61" t="s">
        <v>209</v>
      </c>
    </row>
    <row r="62" spans="2:6" x14ac:dyDescent="0.25">
      <c r="B62" t="s">
        <v>149</v>
      </c>
      <c r="C62">
        <v>539</v>
      </c>
      <c r="D62" t="s">
        <v>8</v>
      </c>
    </row>
    <row r="63" spans="2:6" x14ac:dyDescent="0.25">
      <c r="B63" t="s">
        <v>150</v>
      </c>
      <c r="C63">
        <v>537</v>
      </c>
      <c r="D63" t="s">
        <v>8</v>
      </c>
    </row>
    <row r="64" spans="2:6" x14ac:dyDescent="0.25">
      <c r="B64" t="s">
        <v>156</v>
      </c>
      <c r="C64">
        <v>536</v>
      </c>
      <c r="D64" t="s">
        <v>8</v>
      </c>
      <c r="E64" t="s">
        <v>157</v>
      </c>
    </row>
    <row r="65" spans="2:5" x14ac:dyDescent="0.25">
      <c r="B65" t="s">
        <v>158</v>
      </c>
      <c r="C65">
        <v>522</v>
      </c>
      <c r="D65" t="s">
        <v>8</v>
      </c>
    </row>
    <row r="66" spans="2:5" x14ac:dyDescent="0.25">
      <c r="B66" t="s">
        <v>159</v>
      </c>
      <c r="C66">
        <v>520</v>
      </c>
      <c r="D66" t="s">
        <v>8</v>
      </c>
    </row>
    <row r="67" spans="2:5" x14ac:dyDescent="0.25">
      <c r="B67" t="s">
        <v>160</v>
      </c>
      <c r="C67">
        <v>515</v>
      </c>
      <c r="D67" t="s">
        <v>8</v>
      </c>
    </row>
    <row r="68" spans="2:5" x14ac:dyDescent="0.25">
      <c r="B68" t="s">
        <v>151</v>
      </c>
      <c r="C68">
        <v>455</v>
      </c>
      <c r="D68" t="s">
        <v>8</v>
      </c>
    </row>
    <row r="69" spans="2:5" x14ac:dyDescent="0.25">
      <c r="B69" t="s">
        <v>153</v>
      </c>
      <c r="C69">
        <v>443</v>
      </c>
      <c r="D69" t="s">
        <v>8</v>
      </c>
      <c r="E69" t="s">
        <v>152</v>
      </c>
    </row>
    <row r="70" spans="2:5" x14ac:dyDescent="0.25">
      <c r="B70" t="s">
        <v>155</v>
      </c>
      <c r="C70">
        <v>29</v>
      </c>
      <c r="D70" t="s">
        <v>115</v>
      </c>
    </row>
    <row r="71" spans="2:5" x14ac:dyDescent="0.25">
      <c r="B71" t="s">
        <v>154</v>
      </c>
      <c r="C71">
        <v>2</v>
      </c>
      <c r="D71" t="s">
        <v>115</v>
      </c>
      <c r="E71" t="s">
        <v>144</v>
      </c>
    </row>
    <row r="72" spans="2:5" x14ac:dyDescent="0.25">
      <c r="B72" t="s">
        <v>213</v>
      </c>
      <c r="C72">
        <v>331</v>
      </c>
      <c r="D72" t="s">
        <v>8</v>
      </c>
    </row>
    <row r="73" spans="2:5" x14ac:dyDescent="0.25">
      <c r="B73" t="s">
        <v>214</v>
      </c>
      <c r="C73">
        <v>63</v>
      </c>
      <c r="D73" t="s">
        <v>8</v>
      </c>
    </row>
    <row r="74" spans="2:5" x14ac:dyDescent="0.25">
      <c r="B74" t="s">
        <v>215</v>
      </c>
      <c r="C74">
        <v>642</v>
      </c>
      <c r="D74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7016-1E11-4422-985B-FAA5A619DBE6}">
  <dimension ref="A1:K36"/>
  <sheetViews>
    <sheetView workbookViewId="0">
      <selection activeCell="G37" sqref="G37"/>
    </sheetView>
  </sheetViews>
  <sheetFormatPr defaultRowHeight="15" x14ac:dyDescent="0.25"/>
  <cols>
    <col min="1" max="1" width="3.5703125" bestFit="1" customWidth="1"/>
    <col min="2" max="2" width="54" bestFit="1" customWidth="1"/>
    <col min="3" max="3" width="9.28515625" bestFit="1" customWidth="1"/>
    <col min="4" max="4" width="12" bestFit="1" customWidth="1"/>
    <col min="5" max="5" width="8.42578125" bestFit="1" customWidth="1"/>
    <col min="6" max="6" width="11.140625" bestFit="1" customWidth="1"/>
    <col min="7" max="7" width="20.42578125" bestFit="1" customWidth="1"/>
    <col min="8" max="8" width="12.7109375" bestFit="1" customWidth="1"/>
    <col min="9" max="9" width="9" bestFit="1" customWidth="1"/>
    <col min="10" max="10" width="7.28515625" bestFit="1" customWidth="1"/>
    <col min="11" max="11" width="5.71093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6</v>
      </c>
      <c r="E1" s="4" t="s">
        <v>3</v>
      </c>
      <c r="F1" s="3" t="s">
        <v>7</v>
      </c>
      <c r="G1" s="3" t="s">
        <v>225</v>
      </c>
      <c r="H1" s="3" t="s">
        <v>4</v>
      </c>
      <c r="I1" s="3" t="s">
        <v>28</v>
      </c>
      <c r="J1" s="3" t="s">
        <v>123</v>
      </c>
      <c r="K1" s="3" t="s">
        <v>124</v>
      </c>
    </row>
    <row r="2" spans="1:11" x14ac:dyDescent="0.25">
      <c r="B2" t="s">
        <v>222</v>
      </c>
      <c r="C2">
        <v>883</v>
      </c>
      <c r="D2" t="s">
        <v>8</v>
      </c>
      <c r="E2">
        <v>859</v>
      </c>
      <c r="F2" t="s">
        <v>8</v>
      </c>
      <c r="G2" t="s">
        <v>226</v>
      </c>
    </row>
    <row r="3" spans="1:11" x14ac:dyDescent="0.25">
      <c r="B3" t="s">
        <v>216</v>
      </c>
      <c r="C3">
        <v>859</v>
      </c>
      <c r="D3" t="s">
        <v>8</v>
      </c>
      <c r="E3">
        <v>824</v>
      </c>
      <c r="F3" t="s">
        <v>8</v>
      </c>
      <c r="G3" t="s">
        <v>226</v>
      </c>
    </row>
    <row r="4" spans="1:11" x14ac:dyDescent="0.25">
      <c r="B4" t="s">
        <v>217</v>
      </c>
      <c r="C4">
        <v>824</v>
      </c>
      <c r="D4" t="s">
        <v>8</v>
      </c>
      <c r="E4">
        <v>811</v>
      </c>
      <c r="F4" t="s">
        <v>8</v>
      </c>
      <c r="G4" t="s">
        <v>226</v>
      </c>
    </row>
    <row r="5" spans="1:11" x14ac:dyDescent="0.25">
      <c r="B5" t="s">
        <v>218</v>
      </c>
      <c r="C5">
        <v>811</v>
      </c>
      <c r="D5" t="s">
        <v>8</v>
      </c>
      <c r="E5">
        <v>783</v>
      </c>
      <c r="F5" t="s">
        <v>8</v>
      </c>
      <c r="G5" t="s">
        <v>226</v>
      </c>
    </row>
    <row r="6" spans="1:11" x14ac:dyDescent="0.25">
      <c r="B6" t="s">
        <v>219</v>
      </c>
      <c r="C6">
        <v>783</v>
      </c>
      <c r="D6" t="s">
        <v>8</v>
      </c>
      <c r="E6">
        <v>773</v>
      </c>
      <c r="F6" t="s">
        <v>8</v>
      </c>
      <c r="G6" t="s">
        <v>226</v>
      </c>
    </row>
    <row r="7" spans="1:11" x14ac:dyDescent="0.25">
      <c r="B7" t="s">
        <v>220</v>
      </c>
      <c r="C7">
        <v>773</v>
      </c>
      <c r="D7" t="s">
        <v>8</v>
      </c>
      <c r="E7">
        <v>755</v>
      </c>
      <c r="F7" t="s">
        <v>8</v>
      </c>
      <c r="G7" t="s">
        <v>226</v>
      </c>
    </row>
    <row r="8" spans="1:11" x14ac:dyDescent="0.25">
      <c r="B8" t="s">
        <v>221</v>
      </c>
      <c r="C8">
        <v>755</v>
      </c>
      <c r="D8" t="s">
        <v>8</v>
      </c>
      <c r="E8">
        <v>745</v>
      </c>
      <c r="F8" t="s">
        <v>8</v>
      </c>
      <c r="G8" t="s">
        <v>226</v>
      </c>
    </row>
    <row r="9" spans="1:11" x14ac:dyDescent="0.25">
      <c r="B9" t="s">
        <v>223</v>
      </c>
      <c r="C9">
        <v>745</v>
      </c>
      <c r="D9" t="s">
        <v>8</v>
      </c>
      <c r="E9">
        <v>727</v>
      </c>
      <c r="F9" t="s">
        <v>8</v>
      </c>
      <c r="G9" t="s">
        <v>226</v>
      </c>
    </row>
    <row r="10" spans="1:11" x14ac:dyDescent="0.25">
      <c r="B10" t="s">
        <v>224</v>
      </c>
      <c r="C10">
        <v>727</v>
      </c>
      <c r="D10" t="s">
        <v>8</v>
      </c>
      <c r="E10">
        <v>722</v>
      </c>
      <c r="F10" t="s">
        <v>8</v>
      </c>
      <c r="G10" t="s">
        <v>226</v>
      </c>
    </row>
    <row r="11" spans="1:11" x14ac:dyDescent="0.25">
      <c r="B11" t="s">
        <v>227</v>
      </c>
      <c r="C11">
        <v>722</v>
      </c>
      <c r="D11" t="s">
        <v>8</v>
      </c>
      <c r="E11">
        <v>705</v>
      </c>
      <c r="F11" t="s">
        <v>8</v>
      </c>
      <c r="G11" t="s">
        <v>226</v>
      </c>
    </row>
    <row r="12" spans="1:11" x14ac:dyDescent="0.25">
      <c r="B12" t="s">
        <v>228</v>
      </c>
      <c r="C12">
        <v>705</v>
      </c>
      <c r="D12" t="s">
        <v>8</v>
      </c>
      <c r="E12">
        <v>681</v>
      </c>
      <c r="F12" t="s">
        <v>8</v>
      </c>
      <c r="G12" t="s">
        <v>226</v>
      </c>
    </row>
    <row r="13" spans="1:11" x14ac:dyDescent="0.25">
      <c r="B13" t="s">
        <v>229</v>
      </c>
      <c r="C13">
        <v>681</v>
      </c>
      <c r="D13" t="s">
        <v>8</v>
      </c>
      <c r="E13">
        <v>669</v>
      </c>
      <c r="F13" t="s">
        <v>8</v>
      </c>
      <c r="G13" t="s">
        <v>226</v>
      </c>
    </row>
    <row r="14" spans="1:11" x14ac:dyDescent="0.25">
      <c r="B14" t="s">
        <v>230</v>
      </c>
      <c r="C14">
        <v>669</v>
      </c>
      <c r="D14" t="s">
        <v>8</v>
      </c>
      <c r="E14">
        <v>631</v>
      </c>
      <c r="F14" t="s">
        <v>8</v>
      </c>
      <c r="G14" t="s">
        <v>226</v>
      </c>
    </row>
    <row r="15" spans="1:11" x14ac:dyDescent="0.25">
      <c r="B15" t="s">
        <v>231</v>
      </c>
      <c r="C15">
        <v>631</v>
      </c>
      <c r="D15" t="s">
        <v>8</v>
      </c>
      <c r="E15">
        <v>626</v>
      </c>
      <c r="F15" t="s">
        <v>8</v>
      </c>
      <c r="G15" t="s">
        <v>226</v>
      </c>
    </row>
    <row r="16" spans="1:11" x14ac:dyDescent="0.25">
      <c r="B16" t="s">
        <v>232</v>
      </c>
      <c r="C16">
        <v>626</v>
      </c>
      <c r="D16" t="s">
        <v>8</v>
      </c>
      <c r="E16">
        <v>627</v>
      </c>
      <c r="F16" t="s">
        <v>8</v>
      </c>
      <c r="G16" t="s">
        <v>226</v>
      </c>
    </row>
    <row r="17" spans="2:7" x14ac:dyDescent="0.25">
      <c r="B17" t="s">
        <v>233</v>
      </c>
      <c r="C17">
        <v>627</v>
      </c>
      <c r="D17" t="s">
        <v>8</v>
      </c>
      <c r="E17">
        <v>612</v>
      </c>
      <c r="F17" t="s">
        <v>8</v>
      </c>
      <c r="G17" t="s">
        <v>226</v>
      </c>
    </row>
    <row r="18" spans="2:7" x14ac:dyDescent="0.25">
      <c r="B18" t="s">
        <v>234</v>
      </c>
      <c r="C18">
        <v>612</v>
      </c>
      <c r="D18" t="s">
        <v>8</v>
      </c>
      <c r="E18">
        <v>609</v>
      </c>
      <c r="F18" t="s">
        <v>8</v>
      </c>
      <c r="G18" t="s">
        <v>226</v>
      </c>
    </row>
    <row r="19" spans="2:7" x14ac:dyDescent="0.25">
      <c r="B19" t="s">
        <v>235</v>
      </c>
      <c r="C19">
        <v>626</v>
      </c>
      <c r="D19" t="s">
        <v>8</v>
      </c>
      <c r="E19">
        <v>605</v>
      </c>
      <c r="F19" t="s">
        <v>8</v>
      </c>
      <c r="G19" t="s">
        <v>236</v>
      </c>
    </row>
    <row r="20" spans="2:7" x14ac:dyDescent="0.25">
      <c r="B20" t="s">
        <v>237</v>
      </c>
      <c r="C20">
        <v>605</v>
      </c>
      <c r="D20" t="s">
        <v>8</v>
      </c>
      <c r="E20">
        <v>562</v>
      </c>
      <c r="F20" t="s">
        <v>8</v>
      </c>
      <c r="G20" t="s">
        <v>236</v>
      </c>
    </row>
    <row r="21" spans="2:7" x14ac:dyDescent="0.25">
      <c r="B21" t="s">
        <v>238</v>
      </c>
      <c r="C21">
        <v>562</v>
      </c>
      <c r="D21" t="s">
        <v>8</v>
      </c>
      <c r="E21">
        <v>560</v>
      </c>
      <c r="F21" t="s">
        <v>8</v>
      </c>
      <c r="G21" t="s">
        <v>236</v>
      </c>
    </row>
    <row r="22" spans="2:7" x14ac:dyDescent="0.25">
      <c r="B22" t="s">
        <v>239</v>
      </c>
      <c r="C22">
        <v>560</v>
      </c>
      <c r="D22" t="s">
        <v>8</v>
      </c>
      <c r="E22">
        <v>556</v>
      </c>
      <c r="F22" t="s">
        <v>8</v>
      </c>
      <c r="G22" t="s">
        <v>236</v>
      </c>
    </row>
    <row r="23" spans="2:7" x14ac:dyDescent="0.25">
      <c r="B23" t="s">
        <v>240</v>
      </c>
      <c r="C23">
        <v>556</v>
      </c>
      <c r="D23" t="s">
        <v>8</v>
      </c>
      <c r="E23">
        <v>556</v>
      </c>
      <c r="F23" t="s">
        <v>8</v>
      </c>
      <c r="G23" t="s">
        <v>236</v>
      </c>
    </row>
    <row r="24" spans="2:7" x14ac:dyDescent="0.25">
      <c r="B24" t="s">
        <v>241</v>
      </c>
      <c r="C24">
        <v>556</v>
      </c>
      <c r="D24" t="s">
        <v>8</v>
      </c>
      <c r="E24">
        <v>539</v>
      </c>
      <c r="F24" t="s">
        <v>8</v>
      </c>
      <c r="G24" t="s">
        <v>236</v>
      </c>
    </row>
    <row r="25" spans="2:7" x14ac:dyDescent="0.25">
      <c r="B25" t="s">
        <v>242</v>
      </c>
      <c r="C25">
        <v>539</v>
      </c>
      <c r="D25" t="s">
        <v>8</v>
      </c>
      <c r="E25">
        <v>539</v>
      </c>
      <c r="F25" t="s">
        <v>8</v>
      </c>
      <c r="G25" t="s">
        <v>236</v>
      </c>
    </row>
    <row r="26" spans="2:7" x14ac:dyDescent="0.25">
      <c r="B26" t="s">
        <v>244</v>
      </c>
      <c r="C26">
        <v>539</v>
      </c>
      <c r="D26" t="s">
        <v>8</v>
      </c>
      <c r="E26">
        <v>530</v>
      </c>
      <c r="F26" t="s">
        <v>8</v>
      </c>
      <c r="G26" t="s">
        <v>243</v>
      </c>
    </row>
    <row r="27" spans="2:7" x14ac:dyDescent="0.25">
      <c r="B27" t="s">
        <v>245</v>
      </c>
      <c r="C27">
        <v>530</v>
      </c>
      <c r="D27" t="s">
        <v>8</v>
      </c>
      <c r="E27">
        <v>522</v>
      </c>
      <c r="F27" t="s">
        <v>8</v>
      </c>
      <c r="G27" t="s">
        <v>243</v>
      </c>
    </row>
    <row r="28" spans="2:7" x14ac:dyDescent="0.25">
      <c r="B28" t="s">
        <v>246</v>
      </c>
      <c r="C28">
        <v>522</v>
      </c>
      <c r="D28" t="s">
        <v>8</v>
      </c>
      <c r="E28">
        <v>522</v>
      </c>
      <c r="F28" t="s">
        <v>8</v>
      </c>
      <c r="G28" t="s">
        <v>243</v>
      </c>
    </row>
    <row r="29" spans="2:7" x14ac:dyDescent="0.25">
      <c r="B29" t="s">
        <v>247</v>
      </c>
      <c r="C29">
        <v>521</v>
      </c>
      <c r="D29" t="s">
        <v>8</v>
      </c>
      <c r="E29">
        <v>486</v>
      </c>
      <c r="F29" t="s">
        <v>8</v>
      </c>
      <c r="G29" t="s">
        <v>243</v>
      </c>
    </row>
    <row r="30" spans="2:7" x14ac:dyDescent="0.25">
      <c r="B30" t="s">
        <v>248</v>
      </c>
      <c r="C30">
        <v>486</v>
      </c>
      <c r="D30" t="s">
        <v>8</v>
      </c>
      <c r="E30">
        <v>474</v>
      </c>
      <c r="F30" t="s">
        <v>8</v>
      </c>
      <c r="G30" t="s">
        <v>243</v>
      </c>
    </row>
    <row r="31" spans="2:7" x14ac:dyDescent="0.25">
      <c r="B31" t="s">
        <v>249</v>
      </c>
      <c r="C31">
        <v>474</v>
      </c>
      <c r="D31" t="s">
        <v>8</v>
      </c>
      <c r="E31">
        <v>423</v>
      </c>
      <c r="F31" t="s">
        <v>8</v>
      </c>
      <c r="G31" t="s">
        <v>243</v>
      </c>
    </row>
    <row r="32" spans="2:7" x14ac:dyDescent="0.25">
      <c r="B32" t="s">
        <v>250</v>
      </c>
      <c r="C32">
        <v>423</v>
      </c>
      <c r="D32" t="s">
        <v>8</v>
      </c>
      <c r="E32">
        <v>404</v>
      </c>
      <c r="F32" t="s">
        <v>8</v>
      </c>
      <c r="G32" t="s">
        <v>243</v>
      </c>
    </row>
    <row r="33" spans="2:7" x14ac:dyDescent="0.25">
      <c r="B33" t="s">
        <v>251</v>
      </c>
      <c r="C33">
        <v>404</v>
      </c>
      <c r="D33" t="s">
        <v>8</v>
      </c>
      <c r="E33">
        <v>359</v>
      </c>
      <c r="F33" t="s">
        <v>8</v>
      </c>
      <c r="G33" t="s">
        <v>243</v>
      </c>
    </row>
    <row r="34" spans="2:7" x14ac:dyDescent="0.25">
      <c r="B34" t="s">
        <v>252</v>
      </c>
      <c r="C34">
        <v>359</v>
      </c>
      <c r="D34" t="s">
        <v>8</v>
      </c>
      <c r="E34">
        <v>338</v>
      </c>
      <c r="F34" t="s">
        <v>8</v>
      </c>
      <c r="G34" t="s">
        <v>243</v>
      </c>
    </row>
    <row r="35" spans="2:7" x14ac:dyDescent="0.25">
      <c r="B35" t="s">
        <v>253</v>
      </c>
      <c r="C35">
        <v>338</v>
      </c>
      <c r="D35" t="s">
        <v>8</v>
      </c>
      <c r="E35">
        <v>336</v>
      </c>
      <c r="F35" t="s">
        <v>8</v>
      </c>
      <c r="G35" t="s">
        <v>243</v>
      </c>
    </row>
    <row r="36" spans="2:7" x14ac:dyDescent="0.25">
      <c r="B36" t="s">
        <v>254</v>
      </c>
      <c r="C36">
        <v>336</v>
      </c>
      <c r="D36" t="s">
        <v>8</v>
      </c>
      <c r="E36">
        <v>331</v>
      </c>
      <c r="F36" t="s">
        <v>8</v>
      </c>
      <c r="G36" t="s">
        <v>243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Lineage</vt:lpstr>
      <vt:lpstr>Events</vt:lpstr>
      <vt:lpstr>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Wiggins, Brian</dc:creator>
  <cp:lastModifiedBy>Brian Wiggins</cp:lastModifiedBy>
  <dcterms:created xsi:type="dcterms:W3CDTF">2023-12-12T17:33:24Z</dcterms:created>
  <dcterms:modified xsi:type="dcterms:W3CDTF">2023-12-19T21:56:25Z</dcterms:modified>
</cp:coreProperties>
</file>