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295" windowHeight="3690" activeTab="2"/>
  </bookViews>
  <sheets>
    <sheet name="Funded Startups" sheetId="9" r:id="rId1"/>
    <sheet name="Sheet1" sheetId="11" r:id="rId2"/>
    <sheet name="Funding_Startup" sheetId="6" r:id="rId3"/>
    <sheet name="FAwI_Pivot" sheetId="12" r:id="rId4"/>
    <sheet name="Funding Activity - w Investors" sheetId="4" r:id="rId5"/>
    <sheet name="Funding_Clean" sheetId="13" r:id="rId6"/>
    <sheet name="Fund_clean_work" sheetId="14" r:id="rId7"/>
    <sheet name="M&amp;A activity - By Startup" sheetId="10" r:id="rId8"/>
    <sheet name="TechIndex Startups" sheetId="2" r:id="rId9"/>
    <sheet name="Lists" sheetId="8" r:id="rId10"/>
    <sheet name="Parking Lot Pivot" sheetId="7" r:id="rId11"/>
  </sheets>
  <definedNames>
    <definedName name="_xlnm._FilterDatabase" localSheetId="6" hidden="1">Fund_clean_work!$A$1:$A$1134</definedName>
    <definedName name="_xlnm._FilterDatabase" localSheetId="0" hidden="1">'Funded Startups'!$B$3:$S$342</definedName>
    <definedName name="_xlnm._FilterDatabase" localSheetId="4" hidden="1">'Funding Activity - w Investors'!$A$1:$L$1290</definedName>
    <definedName name="_xlnm._FilterDatabase" localSheetId="5" hidden="1">Funding_Clean!$A$1:$O$1134</definedName>
    <definedName name="_xlnm._FilterDatabase" localSheetId="2" hidden="1">Funding_Startup!$A$1:$K$542</definedName>
    <definedName name="_xlnm._FilterDatabase" localSheetId="8" hidden="1">'TechIndex Startups'!$B$1:$B$695</definedName>
    <definedName name="DealCos">Lists!$C$4:$C$236</definedName>
    <definedName name="_xlnm.Extract" localSheetId="6">Fund_clean_work!#REF!</definedName>
  </definedNames>
  <calcPr calcId="125725"/>
  <pivotCaches>
    <pivotCache cacheId="7" r:id="rId12"/>
    <pivotCache cacheId="11" r:id="rId13"/>
    <pivotCache cacheId="16" r:id="rId14"/>
  </pivotCaches>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563" i="14"/>
  <c r="B562"/>
  <c r="H1132" i="13" s="1"/>
  <c r="B561" i="14"/>
  <c r="H1131" i="13" s="1"/>
  <c r="B560" i="14"/>
  <c r="H1130" i="13" s="1"/>
  <c r="B559" i="14"/>
  <c r="H1129" i="13" s="1"/>
  <c r="B558" i="14"/>
  <c r="H1128" i="13" s="1"/>
  <c r="B557" i="14"/>
  <c r="H1126" i="13" s="1"/>
  <c r="B556" i="14"/>
  <c r="H1125" i="13" s="1"/>
  <c r="B555" i="14"/>
  <c r="H1124" i="13" s="1"/>
  <c r="B554" i="14"/>
  <c r="H1123" i="13" s="1"/>
  <c r="B553" i="14"/>
  <c r="H1122" i="13" s="1"/>
  <c r="B552" i="14"/>
  <c r="H1121" i="13" s="1"/>
  <c r="B551" i="14"/>
  <c r="H1119" i="13" s="1"/>
  <c r="B550" i="14"/>
  <c r="B549"/>
  <c r="H1114" i="13" s="1"/>
  <c r="B548" i="14"/>
  <c r="B547"/>
  <c r="H1111" i="13" s="1"/>
  <c r="B546" i="14"/>
  <c r="H1103" i="13" s="1"/>
  <c r="B545" i="14"/>
  <c r="H1099" i="13" s="1"/>
  <c r="B544" i="14"/>
  <c r="H1094" i="13" s="1"/>
  <c r="B543" i="14"/>
  <c r="B542"/>
  <c r="H1091" i="13" s="1"/>
  <c r="B541" i="14"/>
  <c r="H1090" i="13" s="1"/>
  <c r="B540" i="14"/>
  <c r="H1089" i="13" s="1"/>
  <c r="B539" i="14"/>
  <c r="H1088" i="13" s="1"/>
  <c r="B538" i="14"/>
  <c r="H1086" i="13" s="1"/>
  <c r="B537" i="14"/>
  <c r="H1085" i="13" s="1"/>
  <c r="B536" i="14"/>
  <c r="H1084" i="13" s="1"/>
  <c r="B535" i="14"/>
  <c r="H1082" i="13" s="1"/>
  <c r="B534" i="14"/>
  <c r="H1081" i="13" s="1"/>
  <c r="B533" i="14"/>
  <c r="H1080" i="13" s="1"/>
  <c r="B532" i="14"/>
  <c r="H1078" i="13" s="1"/>
  <c r="B531" i="14"/>
  <c r="H1077" i="13" s="1"/>
  <c r="B530" i="14"/>
  <c r="H1076" i="13" s="1"/>
  <c r="B529" i="14"/>
  <c r="H1075" i="13" s="1"/>
  <c r="B528" i="14"/>
  <c r="H1074" i="13" s="1"/>
  <c r="B527" i="14"/>
  <c r="H1071" i="13" s="1"/>
  <c r="B526" i="14"/>
  <c r="H1069" i="13" s="1"/>
  <c r="B525" i="14"/>
  <c r="H1068" i="13" s="1"/>
  <c r="B524" i="14"/>
  <c r="H1063" i="13" s="1"/>
  <c r="B523" i="14"/>
  <c r="H1061" i="13" s="1"/>
  <c r="B522" i="14"/>
  <c r="H1060" i="13" s="1"/>
  <c r="B521" i="14"/>
  <c r="B520"/>
  <c r="H1055" i="13" s="1"/>
  <c r="B519" i="14"/>
  <c r="H1054" i="13" s="1"/>
  <c r="B518" i="14"/>
  <c r="H1053" i="13" s="1"/>
  <c r="B517" i="14"/>
  <c r="H1051" i="13" s="1"/>
  <c r="B516" i="14"/>
  <c r="B515"/>
  <c r="H1039" i="13" s="1"/>
  <c r="B514" i="14"/>
  <c r="H1036" i="13" s="1"/>
  <c r="B513" i="14"/>
  <c r="H1034" i="13" s="1"/>
  <c r="B512" i="14"/>
  <c r="H1031" i="13" s="1"/>
  <c r="B511" i="14"/>
  <c r="H1027" i="13" s="1"/>
  <c r="B510" i="14"/>
  <c r="H1026" i="13" s="1"/>
  <c r="B509" i="14"/>
  <c r="H1025" i="13" s="1"/>
  <c r="B508" i="14"/>
  <c r="H1024" i="13" s="1"/>
  <c r="B507" i="14"/>
  <c r="H1023" i="13" s="1"/>
  <c r="B506" i="14"/>
  <c r="B505"/>
  <c r="H1019" i="13" s="1"/>
  <c r="B504" i="14"/>
  <c r="H1018" i="13" s="1"/>
  <c r="B503" i="14"/>
  <c r="H1017" i="13" s="1"/>
  <c r="B502" i="14"/>
  <c r="H1016" i="13" s="1"/>
  <c r="B501" i="14"/>
  <c r="H1014" i="13" s="1"/>
  <c r="B500" i="14"/>
  <c r="H1013" i="13" s="1"/>
  <c r="B499" i="14"/>
  <c r="H1012" i="13" s="1"/>
  <c r="B498" i="14"/>
  <c r="H1010" i="13" s="1"/>
  <c r="B497" i="14"/>
  <c r="H1009" i="13" s="1"/>
  <c r="B496" i="14"/>
  <c r="H1008" i="13" s="1"/>
  <c r="B495" i="14"/>
  <c r="B494"/>
  <c r="H1004" i="13" s="1"/>
  <c r="B493" i="14"/>
  <c r="H1003" i="13" s="1"/>
  <c r="B492" i="14"/>
  <c r="B491"/>
  <c r="H999" i="13" s="1"/>
  <c r="B490" i="14"/>
  <c r="H998" i="13" s="1"/>
  <c r="B489" i="14"/>
  <c r="H997" i="13" s="1"/>
  <c r="B488" i="14"/>
  <c r="H996" i="13" s="1"/>
  <c r="B487" i="14"/>
  <c r="B486"/>
  <c r="H992" i="13" s="1"/>
  <c r="B485" i="14"/>
  <c r="H991" i="13" s="1"/>
  <c r="B484" i="14"/>
  <c r="H987" i="13" s="1"/>
  <c r="B483" i="14"/>
  <c r="B482"/>
  <c r="H983" i="13" s="1"/>
  <c r="B481" i="14"/>
  <c r="H982" i="13" s="1"/>
  <c r="B480" i="14"/>
  <c r="H981" i="13" s="1"/>
  <c r="B479" i="14"/>
  <c r="H980" i="13" s="1"/>
  <c r="B478" i="14"/>
  <c r="B477"/>
  <c r="H976" i="13" s="1"/>
  <c r="B476" i="14"/>
  <c r="H971" i="13" s="1"/>
  <c r="B475" i="14"/>
  <c r="H968" i="13" s="1"/>
  <c r="B474" i="14"/>
  <c r="H967" i="13" s="1"/>
  <c r="B473" i="14"/>
  <c r="H966" i="13" s="1"/>
  <c r="B472" i="14"/>
  <c r="H965" i="13" s="1"/>
  <c r="B471" i="14"/>
  <c r="H964" i="13" s="1"/>
  <c r="B470" i="14"/>
  <c r="H962" i="13" s="1"/>
  <c r="B469" i="14"/>
  <c r="B468"/>
  <c r="H958" i="13" s="1"/>
  <c r="B467" i="14"/>
  <c r="B466"/>
  <c r="B465"/>
  <c r="H949" i="13" s="1"/>
  <c r="B464" i="14"/>
  <c r="H948" i="13" s="1"/>
  <c r="B463" i="14"/>
  <c r="B462"/>
  <c r="B461"/>
  <c r="B460"/>
  <c r="H936" i="13" s="1"/>
  <c r="B459" i="14"/>
  <c r="H935" i="13" s="1"/>
  <c r="B458" i="14"/>
  <c r="B457"/>
  <c r="B456"/>
  <c r="H929" i="13" s="1"/>
  <c r="B455" i="14"/>
  <c r="H928" i="13" s="1"/>
  <c r="B454" i="14"/>
  <c r="H927" i="13" s="1"/>
  <c r="B453" i="14"/>
  <c r="H926" i="13" s="1"/>
  <c r="B452" i="14"/>
  <c r="B451"/>
  <c r="H922" i="13" s="1"/>
  <c r="B450" i="14"/>
  <c r="B449"/>
  <c r="H918" i="13" s="1"/>
  <c r="B448" i="14"/>
  <c r="B447"/>
  <c r="H914" i="13" s="1"/>
  <c r="B446" i="14"/>
  <c r="H911" i="13" s="1"/>
  <c r="B445" i="14"/>
  <c r="H910" i="13" s="1"/>
  <c r="B444" i="14"/>
  <c r="H909" i="13" s="1"/>
  <c r="B443" i="14"/>
  <c r="H908" i="13" s="1"/>
  <c r="B442" i="14"/>
  <c r="H907" i="13" s="1"/>
  <c r="B441" i="14"/>
  <c r="B440"/>
  <c r="H901" i="13" s="1"/>
  <c r="B439" i="14"/>
  <c r="H900" i="13" s="1"/>
  <c r="B438" i="14"/>
  <c r="H899" i="13" s="1"/>
  <c r="B437" i="14"/>
  <c r="H895" i="13" s="1"/>
  <c r="B436" i="14"/>
  <c r="H887" i="13" s="1"/>
  <c r="B435" i="14"/>
  <c r="H886" i="13" s="1"/>
  <c r="B434" i="14"/>
  <c r="H885" i="13" s="1"/>
  <c r="B433" i="14"/>
  <c r="H884" i="13" s="1"/>
  <c r="B432" i="14"/>
  <c r="H883" i="13" s="1"/>
  <c r="B431" i="14"/>
  <c r="H882" i="13" s="1"/>
  <c r="B430" i="14"/>
  <c r="H881" i="13" s="1"/>
  <c r="B429" i="14"/>
  <c r="H880" i="13" s="1"/>
  <c r="B428" i="14"/>
  <c r="H878" i="13" s="1"/>
  <c r="B427" i="14"/>
  <c r="B426"/>
  <c r="H875" i="13" s="1"/>
  <c r="B425" i="14"/>
  <c r="B424"/>
  <c r="H870" i="13" s="1"/>
  <c r="B423" i="14"/>
  <c r="B422"/>
  <c r="H863" i="13" s="1"/>
  <c r="B421" i="14"/>
  <c r="H861" i="13" s="1"/>
  <c r="B420" i="14"/>
  <c r="H859" i="13" s="1"/>
  <c r="B419" i="14"/>
  <c r="H856" i="13" s="1"/>
  <c r="B418" i="14"/>
  <c r="H855" i="13" s="1"/>
  <c r="B417" i="14"/>
  <c r="B416"/>
  <c r="H847" i="13" s="1"/>
  <c r="B415" i="14"/>
  <c r="H844" i="13" s="1"/>
  <c r="B414" i="14"/>
  <c r="H842" i="13" s="1"/>
  <c r="B413" i="14"/>
  <c r="B412"/>
  <c r="B411"/>
  <c r="H835" i="13" s="1"/>
  <c r="B410" i="14"/>
  <c r="B409"/>
  <c r="H832" i="13" s="1"/>
  <c r="B408" i="14"/>
  <c r="H830" i="13" s="1"/>
  <c r="B407" i="14"/>
  <c r="H829" i="13" s="1"/>
  <c r="B406" i="14"/>
  <c r="H828" i="13" s="1"/>
  <c r="B405" i="14"/>
  <c r="H826" i="13" s="1"/>
  <c r="B404" i="14"/>
  <c r="H825" i="13" s="1"/>
  <c r="B403" i="14"/>
  <c r="H824" i="13" s="1"/>
  <c r="B402" i="14"/>
  <c r="H823" i="13" s="1"/>
  <c r="B401" i="14"/>
  <c r="H822" i="13" s="1"/>
  <c r="B400" i="14"/>
  <c r="H815" i="13" s="1"/>
  <c r="B399" i="14"/>
  <c r="H811" i="13" s="1"/>
  <c r="B398" i="14"/>
  <c r="B397"/>
  <c r="H799" i="13" s="1"/>
  <c r="B396" i="14"/>
  <c r="H795" i="13" s="1"/>
  <c r="B395" i="14"/>
  <c r="H791" i="13" s="1"/>
  <c r="B394" i="14"/>
  <c r="H790" i="13" s="1"/>
  <c r="B393" i="14"/>
  <c r="B392"/>
  <c r="H783" i="13" s="1"/>
  <c r="B391" i="14"/>
  <c r="H779" i="13" s="1"/>
  <c r="B390" i="14"/>
  <c r="B389"/>
  <c r="B388"/>
  <c r="H767" i="13" s="1"/>
  <c r="B387" i="14"/>
  <c r="B386"/>
  <c r="B385"/>
  <c r="B384"/>
  <c r="H758" i="13" s="1"/>
  <c r="B383" i="14"/>
  <c r="B382"/>
  <c r="H737" i="13" s="1"/>
  <c r="B381" i="14"/>
  <c r="H736" i="13" s="1"/>
  <c r="B380" i="14"/>
  <c r="H735" i="13" s="1"/>
  <c r="B379" i="14"/>
  <c r="H731" i="13" s="1"/>
  <c r="B378" i="14"/>
  <c r="B377"/>
  <c r="B376"/>
  <c r="H723" i="13" s="1"/>
  <c r="B375" i="14"/>
  <c r="H722" i="13" s="1"/>
  <c r="B374" i="14"/>
  <c r="H721" i="13" s="1"/>
  <c r="B373" i="14"/>
  <c r="H720" i="13" s="1"/>
  <c r="B372" i="14"/>
  <c r="H719" i="13" s="1"/>
  <c r="B371" i="14"/>
  <c r="B370"/>
  <c r="B369"/>
  <c r="B368"/>
  <c r="H711" i="13" s="1"/>
  <c r="B367" i="14"/>
  <c r="H708" i="13" s="1"/>
  <c r="B366" i="14"/>
  <c r="B365"/>
  <c r="H704" i="13" s="1"/>
  <c r="B364" i="14"/>
  <c r="H703" i="13" s="1"/>
  <c r="B363" i="14"/>
  <c r="H702" i="13" s="1"/>
  <c r="B362" i="14"/>
  <c r="H701" i="13" s="1"/>
  <c r="B361" i="14"/>
  <c r="H699" i="13" s="1"/>
  <c r="B360" i="14"/>
  <c r="H696" i="13" s="1"/>
  <c r="B359" i="14"/>
  <c r="H694" i="13" s="1"/>
  <c r="B358" i="14"/>
  <c r="H693" i="13" s="1"/>
  <c r="B357" i="14"/>
  <c r="B356"/>
  <c r="H687" i="13" s="1"/>
  <c r="B355" i="14"/>
  <c r="H683" i="13" s="1"/>
  <c r="B354" i="14"/>
  <c r="H681" i="13" s="1"/>
  <c r="B353" i="14"/>
  <c r="H680" i="13" s="1"/>
  <c r="B352" i="14"/>
  <c r="H678" i="13" s="1"/>
  <c r="B351" i="14"/>
  <c r="B350"/>
  <c r="H674" i="13" s="1"/>
  <c r="B349" i="14"/>
  <c r="H673" i="13" s="1"/>
  <c r="B348" i="14"/>
  <c r="H672" i="13" s="1"/>
  <c r="B347" i="14"/>
  <c r="H671" i="13" s="1"/>
  <c r="B346" i="14"/>
  <c r="B345"/>
  <c r="H667" i="13" s="1"/>
  <c r="B344" i="14"/>
  <c r="H663" i="13" s="1"/>
  <c r="B343" i="14"/>
  <c r="H662" i="13" s="1"/>
  <c r="B342" i="14"/>
  <c r="H661" i="13" s="1"/>
  <c r="B341" i="14"/>
  <c r="H660" i="13" s="1"/>
  <c r="B340" i="14"/>
  <c r="H659" i="13" s="1"/>
  <c r="B339" i="14"/>
  <c r="H658" i="13" s="1"/>
  <c r="B338" i="14"/>
  <c r="H657" i="13" s="1"/>
  <c r="B337" i="14"/>
  <c r="H656" i="13" s="1"/>
  <c r="B336" i="14"/>
  <c r="H654" i="13" s="1"/>
  <c r="B335" i="14"/>
  <c r="H653" i="13" s="1"/>
  <c r="B334" i="14"/>
  <c r="B333"/>
  <c r="B332"/>
  <c r="H639" i="13" s="1"/>
  <c r="B331" i="14"/>
  <c r="B330"/>
  <c r="H635" i="13" s="1"/>
  <c r="B329" i="14"/>
  <c r="B328"/>
  <c r="H630" i="13" s="1"/>
  <c r="B327" i="14"/>
  <c r="H629" i="13" s="1"/>
  <c r="B326" i="14"/>
  <c r="H628" i="13" s="1"/>
  <c r="B325" i="14"/>
  <c r="H627" i="13" s="1"/>
  <c r="B324" i="14"/>
  <c r="B323"/>
  <c r="H624" i="13" s="1"/>
  <c r="B322" i="14"/>
  <c r="B321"/>
  <c r="H614" i="13" s="1"/>
  <c r="B320" i="14"/>
  <c r="B319"/>
  <c r="H607" i="13" s="1"/>
  <c r="B318" i="14"/>
  <c r="H606" i="13" s="1"/>
  <c r="B317" i="14"/>
  <c r="H605" i="13" s="1"/>
  <c r="B316" i="14"/>
  <c r="H604" i="13" s="1"/>
  <c r="B315" i="14"/>
  <c r="H599" i="13" s="1"/>
  <c r="B314" i="14"/>
  <c r="H590" i="13" s="1"/>
  <c r="B313" i="14"/>
  <c r="H589" i="13" s="1"/>
  <c r="B312" i="14"/>
  <c r="H587" i="13" s="1"/>
  <c r="B311" i="14"/>
  <c r="H585" i="13" s="1"/>
  <c r="B310" i="14"/>
  <c r="H584" i="13" s="1"/>
  <c r="B309" i="14"/>
  <c r="H583" i="13" s="1"/>
  <c r="B308" i="14"/>
  <c r="B307"/>
  <c r="H580" i="13" s="1"/>
  <c r="B306" i="14"/>
  <c r="H578" i="13" s="1"/>
  <c r="B305" i="14"/>
  <c r="H577" i="13" s="1"/>
  <c r="B304" i="14"/>
  <c r="H576" i="13" s="1"/>
  <c r="B303" i="14"/>
  <c r="H575" i="13" s="1"/>
  <c r="B302" i="14"/>
  <c r="B301"/>
  <c r="H571" i="13" s="1"/>
  <c r="B300" i="14"/>
  <c r="H568" i="13" s="1"/>
  <c r="B299" i="14"/>
  <c r="B298"/>
  <c r="H564" i="13" s="1"/>
  <c r="B297" i="14"/>
  <c r="H563" i="13" s="1"/>
  <c r="B296" i="14"/>
  <c r="H562" i="13" s="1"/>
  <c r="B295" i="14"/>
  <c r="B294"/>
  <c r="H556" i="13" s="1"/>
  <c r="B293" i="14"/>
  <c r="H554" i="13" s="1"/>
  <c r="B292" i="14"/>
  <c r="H551" i="13" s="1"/>
  <c r="B291" i="14"/>
  <c r="H547" i="13" s="1"/>
  <c r="B290" i="14"/>
  <c r="H546" i="13" s="1"/>
  <c r="B289" i="14"/>
  <c r="H545" i="13" s="1"/>
  <c r="B288" i="14"/>
  <c r="H544" i="13" s="1"/>
  <c r="B287" i="14"/>
  <c r="H543" i="13" s="1"/>
  <c r="B286" i="14"/>
  <c r="H542" i="13" s="1"/>
  <c r="B285" i="14"/>
  <c r="H541" i="13" s="1"/>
  <c r="B284" i="14"/>
  <c r="H539" i="13" s="1"/>
  <c r="B283" i="14"/>
  <c r="H537" i="13" s="1"/>
  <c r="B282" i="14"/>
  <c r="B281"/>
  <c r="H528" i="13" s="1"/>
  <c r="B280" i="14"/>
  <c r="H523" i="13" s="1"/>
  <c r="B279" i="14"/>
  <c r="H521" i="13" s="1"/>
  <c r="B278" i="14"/>
  <c r="H520" i="13" s="1"/>
  <c r="B277" i="14"/>
  <c r="B276"/>
  <c r="B275"/>
  <c r="B274"/>
  <c r="H509" i="13" s="1"/>
  <c r="B273" i="14"/>
  <c r="H507" i="13" s="1"/>
  <c r="B272" i="14"/>
  <c r="H504" i="13" s="1"/>
  <c r="B271" i="14"/>
  <c r="H503" i="13" s="1"/>
  <c r="B270" i="14"/>
  <c r="H502" i="13" s="1"/>
  <c r="B269" i="14"/>
  <c r="H501" i="13" s="1"/>
  <c r="B268" i="14"/>
  <c r="H500" i="13" s="1"/>
  <c r="B267" i="14"/>
  <c r="B266"/>
  <c r="H496" i="13" s="1"/>
  <c r="B265" i="14"/>
  <c r="H493" i="13" s="1"/>
  <c r="B264" i="14"/>
  <c r="H487" i="13" s="1"/>
  <c r="B263" i="14"/>
  <c r="H479" i="13" s="1"/>
  <c r="B262" i="14"/>
  <c r="H478" i="13" s="1"/>
  <c r="B261" i="14"/>
  <c r="H477" i="13" s="1"/>
  <c r="B260" i="14"/>
  <c r="H476" i="13" s="1"/>
  <c r="B259" i="14"/>
  <c r="H475" i="13" s="1"/>
  <c r="B258" i="14"/>
  <c r="H474" i="13" s="1"/>
  <c r="B257" i="14"/>
  <c r="H473" i="13" s="1"/>
  <c r="B256" i="14"/>
  <c r="H472" i="13" s="1"/>
  <c r="B255" i="14"/>
  <c r="H471" i="13" s="1"/>
  <c r="B254" i="14"/>
  <c r="B253"/>
  <c r="H467" i="13" s="1"/>
  <c r="B252" i="14"/>
  <c r="H466" i="13" s="1"/>
  <c r="B251" i="14"/>
  <c r="H465" i="13" s="1"/>
  <c r="B250" i="14"/>
  <c r="H464" i="13" s="1"/>
  <c r="B249" i="14"/>
  <c r="H462" i="13" s="1"/>
  <c r="B248" i="14"/>
  <c r="H461" i="13" s="1"/>
  <c r="B247" i="14"/>
  <c r="H460" i="13" s="1"/>
  <c r="B246" i="14"/>
  <c r="B245"/>
  <c r="B244"/>
  <c r="H448" i="13" s="1"/>
  <c r="B243" i="14"/>
  <c r="H446" i="13" s="1"/>
  <c r="B242" i="14"/>
  <c r="H445" i="13" s="1"/>
  <c r="B241" i="14"/>
  <c r="H444" i="13" s="1"/>
  <c r="B240" i="14"/>
  <c r="H443" i="13" s="1"/>
  <c r="B239" i="14"/>
  <c r="H442" i="13" s="1"/>
  <c r="B238" i="14"/>
  <c r="B237"/>
  <c r="H434" i="13" s="1"/>
  <c r="B236" i="14"/>
  <c r="H433" i="13" s="1"/>
  <c r="B235" i="14"/>
  <c r="H432" i="13" s="1"/>
  <c r="B234" i="14"/>
  <c r="H431" i="13" s="1"/>
  <c r="B233" i="14"/>
  <c r="H430" i="13" s="1"/>
  <c r="B232" i="14"/>
  <c r="H429" i="13" s="1"/>
  <c r="B231" i="14"/>
  <c r="H428" i="13" s="1"/>
  <c r="B230" i="14"/>
  <c r="B229"/>
  <c r="H421" i="13" s="1"/>
  <c r="B228" i="14"/>
  <c r="H420" i="13" s="1"/>
  <c r="B227" i="14"/>
  <c r="B226"/>
  <c r="H408" i="13" s="1"/>
  <c r="B225" i="14"/>
  <c r="H407" i="13" s="1"/>
  <c r="B224" i="14"/>
  <c r="B223"/>
  <c r="H399" i="13" s="1"/>
  <c r="B222" i="14"/>
  <c r="H392" i="13" s="1"/>
  <c r="B221" i="14"/>
  <c r="H391" i="13" s="1"/>
  <c r="B220" i="14"/>
  <c r="H390" i="13" s="1"/>
  <c r="B219" i="14"/>
  <c r="H389" i="13" s="1"/>
  <c r="B218" i="14"/>
  <c r="H388" i="13" s="1"/>
  <c r="B217" i="14"/>
  <c r="H387" i="13" s="1"/>
  <c r="B216" i="14"/>
  <c r="H386" i="13" s="1"/>
  <c r="B215" i="14"/>
  <c r="H385" i="13" s="1"/>
  <c r="B214" i="14"/>
  <c r="H383" i="13" s="1"/>
  <c r="B213" i="14"/>
  <c r="H381" i="13" s="1"/>
  <c r="B212" i="14"/>
  <c r="H380" i="13" s="1"/>
  <c r="B211" i="14"/>
  <c r="H375" i="13" s="1"/>
  <c r="B210" i="14"/>
  <c r="H374" i="13" s="1"/>
  <c r="B209" i="14"/>
  <c r="H373" i="13" s="1"/>
  <c r="B208" i="14"/>
  <c r="H372" i="13" s="1"/>
  <c r="B207" i="14"/>
  <c r="H370" i="13" s="1"/>
  <c r="B206" i="14"/>
  <c r="H369" i="13" s="1"/>
  <c r="B205" i="14"/>
  <c r="H368" i="13" s="1"/>
  <c r="B204" i="14"/>
  <c r="H367" i="13" s="1"/>
  <c r="B203" i="14"/>
  <c r="H366" i="13" s="1"/>
  <c r="B202" i="14"/>
  <c r="B201"/>
  <c r="H363" i="13" s="1"/>
  <c r="B200" i="14"/>
  <c r="H362" i="13" s="1"/>
  <c r="B199" i="14"/>
  <c r="H361" i="13" s="1"/>
  <c r="B198" i="14"/>
  <c r="H360" i="13" s="1"/>
  <c r="B197" i="14"/>
  <c r="H358" i="13" s="1"/>
  <c r="B196" i="14"/>
  <c r="H351" i="13" s="1"/>
  <c r="B195" i="14"/>
  <c r="H350" i="13" s="1"/>
  <c r="B194" i="14"/>
  <c r="H349" i="13" s="1"/>
  <c r="B193" i="14"/>
  <c r="H348" i="13" s="1"/>
  <c r="B192" i="14"/>
  <c r="H347" i="13" s="1"/>
  <c r="B191" i="14"/>
  <c r="H343" i="13" s="1"/>
  <c r="B190" i="14"/>
  <c r="H342" i="13" s="1"/>
  <c r="B189" i="14"/>
  <c r="H341" i="13" s="1"/>
  <c r="B188" i="14"/>
  <c r="H340" i="13" s="1"/>
  <c r="B187" i="14"/>
  <c r="H339" i="13" s="1"/>
  <c r="B186" i="14"/>
  <c r="B185"/>
  <c r="H336" i="13" s="1"/>
  <c r="B184" i="14"/>
  <c r="H334" i="13" s="1"/>
  <c r="B183" i="14"/>
  <c r="H333" i="13" s="1"/>
  <c r="B182" i="14"/>
  <c r="H332" i="13" s="1"/>
  <c r="B181" i="14"/>
  <c r="B180"/>
  <c r="B179"/>
  <c r="H322" i="13" s="1"/>
  <c r="B178" i="14"/>
  <c r="H321" i="13" s="1"/>
  <c r="B177" i="14"/>
  <c r="H315" i="13" s="1"/>
  <c r="B176" i="14"/>
  <c r="H306" i="13" s="1"/>
  <c r="B175" i="14"/>
  <c r="H305" i="13" s="1"/>
  <c r="B174" i="14"/>
  <c r="H304" i="13" s="1"/>
  <c r="B173" i="14"/>
  <c r="H302" i="13" s="1"/>
  <c r="B172" i="14"/>
  <c r="H299" i="13" s="1"/>
  <c r="B171" i="14"/>
  <c r="H298" i="13" s="1"/>
  <c r="B170" i="14"/>
  <c r="B169"/>
  <c r="H293" i="13" s="1"/>
  <c r="B168" i="14"/>
  <c r="H292" i="13" s="1"/>
  <c r="B167" i="14"/>
  <c r="H291" i="13" s="1"/>
  <c r="B166" i="14"/>
  <c r="B165"/>
  <c r="H287" i="13" s="1"/>
  <c r="B164" i="14"/>
  <c r="B163"/>
  <c r="H284" i="13" s="1"/>
  <c r="B162" i="14"/>
  <c r="H283" i="13" s="1"/>
  <c r="B161" i="14"/>
  <c r="H282" i="13" s="1"/>
  <c r="B160" i="14"/>
  <c r="H281" i="13" s="1"/>
  <c r="B159" i="14"/>
  <c r="B158"/>
  <c r="H277" i="13" s="1"/>
  <c r="B157" i="14"/>
  <c r="H271" i="13" s="1"/>
  <c r="B156" i="14"/>
  <c r="H270" i="13" s="1"/>
  <c r="B155" i="14"/>
  <c r="H269" i="13" s="1"/>
  <c r="B154" i="14"/>
  <c r="H268" i="13" s="1"/>
  <c r="B153" i="14"/>
  <c r="H267" i="13" s="1"/>
  <c r="B152" i="14"/>
  <c r="H266" i="13" s="1"/>
  <c r="B151" i="14"/>
  <c r="H265" i="13" s="1"/>
  <c r="B150" i="14"/>
  <c r="H264" i="13" s="1"/>
  <c r="B149" i="14"/>
  <c r="H263" i="13" s="1"/>
  <c r="B148" i="14"/>
  <c r="H262" i="13" s="1"/>
  <c r="B147" i="14"/>
  <c r="B146"/>
  <c r="H255" i="13" s="1"/>
  <c r="B145" i="14"/>
  <c r="H251" i="13" s="1"/>
  <c r="B144" i="14"/>
  <c r="H243" i="13" s="1"/>
  <c r="B143" i="14"/>
  <c r="B142"/>
  <c r="H239" i="13" s="1"/>
  <c r="B141" i="14"/>
  <c r="H236" i="13" s="1"/>
  <c r="B140" i="14"/>
  <c r="H235" i="13" s="1"/>
  <c r="B139" i="14"/>
  <c r="H234" i="13" s="1"/>
  <c r="B138" i="14"/>
  <c r="H233" i="13" s="1"/>
  <c r="B137" i="14"/>
  <c r="H223" i="13" s="1"/>
  <c r="B136" i="14"/>
  <c r="H222" i="13" s="1"/>
  <c r="B135" i="14"/>
  <c r="H221" i="13" s="1"/>
  <c r="B134" i="14"/>
  <c r="H220" i="13" s="1"/>
  <c r="B133" i="14"/>
  <c r="H219" i="13" s="1"/>
  <c r="B132" i="14"/>
  <c r="H212" i="13" s="1"/>
  <c r="B131" i="14"/>
  <c r="H211" i="13" s="1"/>
  <c r="B130" i="14"/>
  <c r="H209" i="13" s="1"/>
  <c r="B129" i="14"/>
  <c r="H208" i="13" s="1"/>
  <c r="B128" i="14"/>
  <c r="H207" i="13" s="1"/>
  <c r="B127" i="14"/>
  <c r="H206" i="13" s="1"/>
  <c r="B126" i="14"/>
  <c r="H205" i="13" s="1"/>
  <c r="B125" i="14"/>
  <c r="H204" i="13" s="1"/>
  <c r="B124" i="14"/>
  <c r="H203" i="13" s="1"/>
  <c r="B123" i="14"/>
  <c r="H202" i="13" s="1"/>
  <c r="B122" i="14"/>
  <c r="H201" i="13" s="1"/>
  <c r="B121" i="14"/>
  <c r="H200" i="13" s="1"/>
  <c r="B120" i="14"/>
  <c r="H198" i="13" s="1"/>
  <c r="B119" i="14"/>
  <c r="H194" i="13" s="1"/>
  <c r="B118" i="14"/>
  <c r="H192" i="13" s="1"/>
  <c r="B117" i="14"/>
  <c r="H191" i="13" s="1"/>
  <c r="B116" i="14"/>
  <c r="B115"/>
  <c r="H187" i="13" s="1"/>
  <c r="B114" i="14"/>
  <c r="H186" i="13" s="1"/>
  <c r="B113" i="14"/>
  <c r="H185" i="13" s="1"/>
  <c r="B112" i="14"/>
  <c r="H184" i="13" s="1"/>
  <c r="B111" i="14"/>
  <c r="H183" i="13" s="1"/>
  <c r="B110" i="14"/>
  <c r="H182" i="13" s="1"/>
  <c r="B109" i="14"/>
  <c r="H181" i="13" s="1"/>
  <c r="B108" i="14"/>
  <c r="H180" i="13" s="1"/>
  <c r="B107" i="14"/>
  <c r="H179" i="13" s="1"/>
  <c r="B106" i="14"/>
  <c r="H178" i="13" s="1"/>
  <c r="B105" i="14"/>
  <c r="H177" i="13" s="1"/>
  <c r="B104" i="14"/>
  <c r="H176" i="13" s="1"/>
  <c r="B103" i="14"/>
  <c r="H175" i="13" s="1"/>
  <c r="B102" i="14"/>
  <c r="H174" i="13" s="1"/>
  <c r="B101" i="14"/>
  <c r="H173" i="13" s="1"/>
  <c r="B100" i="14"/>
  <c r="H172" i="13" s="1"/>
  <c r="B99" i="14"/>
  <c r="H170" i="13" s="1"/>
  <c r="B98" i="14"/>
  <c r="H169" i="13" s="1"/>
  <c r="B97" i="14"/>
  <c r="H168" i="13" s="1"/>
  <c r="B96" i="14"/>
  <c r="H167" i="13" s="1"/>
  <c r="B95" i="14"/>
  <c r="H161" i="13" s="1"/>
  <c r="B94" i="14"/>
  <c r="H160" i="13" s="1"/>
  <c r="B93" i="14"/>
  <c r="H158" i="13" s="1"/>
  <c r="B92" i="14"/>
  <c r="H156" i="13" s="1"/>
  <c r="B91" i="14"/>
  <c r="H155" i="13" s="1"/>
  <c r="B90" i="14"/>
  <c r="H154" i="13" s="1"/>
  <c r="B89" i="14"/>
  <c r="H152" i="13" s="1"/>
  <c r="B88" i="14"/>
  <c r="H151" i="13" s="1"/>
  <c r="B87" i="14"/>
  <c r="H150" i="13" s="1"/>
  <c r="B86" i="14"/>
  <c r="H148" i="13" s="1"/>
  <c r="B85" i="14"/>
  <c r="H146" i="13" s="1"/>
  <c r="B84" i="14"/>
  <c r="H138" i="13" s="1"/>
  <c r="B83" i="14"/>
  <c r="H135" i="13" s="1"/>
  <c r="B82" i="14"/>
  <c r="H134" i="13" s="1"/>
  <c r="B81" i="14"/>
  <c r="H131" i="13" s="1"/>
  <c r="B80" i="14"/>
  <c r="H130" i="13" s="1"/>
  <c r="B79" i="14"/>
  <c r="H129" i="13" s="1"/>
  <c r="B78" i="14"/>
  <c r="H128" i="13" s="1"/>
  <c r="B77" i="14"/>
  <c r="H127" i="13" s="1"/>
  <c r="B76" i="14"/>
  <c r="H126" i="13" s="1"/>
  <c r="B75" i="14"/>
  <c r="H124" i="13" s="1"/>
  <c r="B74" i="14"/>
  <c r="H123" i="13" s="1"/>
  <c r="B73" i="14"/>
  <c r="H122" i="13" s="1"/>
  <c r="B72" i="14"/>
  <c r="H121" i="13" s="1"/>
  <c r="B71" i="14"/>
  <c r="H120" i="13" s="1"/>
  <c r="B70" i="14"/>
  <c r="H119" i="13" s="1"/>
  <c r="B69" i="14"/>
  <c r="H118" i="13" s="1"/>
  <c r="B68" i="14"/>
  <c r="H114" i="13" s="1"/>
  <c r="B67" i="14"/>
  <c r="H111" i="13" s="1"/>
  <c r="B66" i="14"/>
  <c r="H110" i="13" s="1"/>
  <c r="B65" i="14"/>
  <c r="H106" i="13" s="1"/>
  <c r="B64" i="14"/>
  <c r="H104" i="13" s="1"/>
  <c r="B63" i="14"/>
  <c r="H103" i="13" s="1"/>
  <c r="B62" i="14"/>
  <c r="H102" i="13" s="1"/>
  <c r="B61" i="14"/>
  <c r="H101" i="13" s="1"/>
  <c r="B60" i="14"/>
  <c r="H100" i="13" s="1"/>
  <c r="B59" i="14"/>
  <c r="H99" i="13" s="1"/>
  <c r="B58" i="14"/>
  <c r="H98" i="13" s="1"/>
  <c r="B57" i="14"/>
  <c r="H96" i="13" s="1"/>
  <c r="B56" i="14"/>
  <c r="H95" i="13" s="1"/>
  <c r="B55" i="14"/>
  <c r="H94" i="13" s="1"/>
  <c r="B54" i="14"/>
  <c r="H93" i="13" s="1"/>
  <c r="B53" i="14"/>
  <c r="H92" i="13" s="1"/>
  <c r="B52" i="14"/>
  <c r="H90" i="13" s="1"/>
  <c r="B51" i="14"/>
  <c r="H86" i="13" s="1"/>
  <c r="B50" i="14"/>
  <c r="H85" i="13" s="1"/>
  <c r="B49" i="14"/>
  <c r="H84" i="13" s="1"/>
  <c r="B48" i="14"/>
  <c r="H83" i="13" s="1"/>
  <c r="B47" i="14"/>
  <c r="H82" i="13" s="1"/>
  <c r="B46" i="14"/>
  <c r="H81" i="13" s="1"/>
  <c r="B45" i="14"/>
  <c r="H78" i="13" s="1"/>
  <c r="B44" i="14"/>
  <c r="H76" i="13" s="1"/>
  <c r="B43" i="14"/>
  <c r="H75" i="13" s="1"/>
  <c r="B42" i="14"/>
  <c r="H74" i="13" s="1"/>
  <c r="B41" i="14"/>
  <c r="H72" i="13" s="1"/>
  <c r="B40" i="14"/>
  <c r="H71" i="13" s="1"/>
  <c r="B39" i="14"/>
  <c r="H70" i="13" s="1"/>
  <c r="B38" i="14"/>
  <c r="H69" i="13" s="1"/>
  <c r="B37" i="14"/>
  <c r="H68" i="13" s="1"/>
  <c r="B36" i="14"/>
  <c r="H67" i="13" s="1"/>
  <c r="B35" i="14"/>
  <c r="H66" i="13" s="1"/>
  <c r="B34" i="14"/>
  <c r="H62" i="13" s="1"/>
  <c r="B33" i="14"/>
  <c r="H61" i="13" s="1"/>
  <c r="B32" i="14"/>
  <c r="H60" i="13" s="1"/>
  <c r="B31" i="14"/>
  <c r="H59" i="13" s="1"/>
  <c r="B30" i="14"/>
  <c r="H58" i="13" s="1"/>
  <c r="B29" i="14"/>
  <c r="H56" i="13" s="1"/>
  <c r="B28" i="14"/>
  <c r="H54" i="13" s="1"/>
  <c r="B27" i="14"/>
  <c r="H50" i="13" s="1"/>
  <c r="B26" i="14"/>
  <c r="H48" i="13" s="1"/>
  <c r="B25" i="14"/>
  <c r="H47" i="13" s="1"/>
  <c r="B24" i="14"/>
  <c r="H46" i="13" s="1"/>
  <c r="B23" i="14"/>
  <c r="H45" i="13" s="1"/>
  <c r="B22" i="14"/>
  <c r="H42" i="13" s="1"/>
  <c r="B21" i="14"/>
  <c r="H39" i="13" s="1"/>
  <c r="B20" i="14"/>
  <c r="H38" i="13" s="1"/>
  <c r="B19" i="14"/>
  <c r="H36" i="13" s="1"/>
  <c r="B18" i="14"/>
  <c r="H35" i="13" s="1"/>
  <c r="B17" i="14"/>
  <c r="H34" i="13" s="1"/>
  <c r="B16" i="14"/>
  <c r="H30" i="13" s="1"/>
  <c r="B15" i="14"/>
  <c r="H26" i="13" s="1"/>
  <c r="B14" i="14"/>
  <c r="H24" i="13" s="1"/>
  <c r="B13" i="14"/>
  <c r="H22" i="13" s="1"/>
  <c r="B12" i="14"/>
  <c r="H20" i="13" s="1"/>
  <c r="B11" i="14"/>
  <c r="H18" i="13" s="1"/>
  <c r="B10" i="14"/>
  <c r="H16" i="13" s="1"/>
  <c r="B9" i="14"/>
  <c r="H15" i="13" s="1"/>
  <c r="B8" i="14"/>
  <c r="H14" i="13" s="1"/>
  <c r="B7" i="14"/>
  <c r="H13" i="13" s="1"/>
  <c r="B6" i="14"/>
  <c r="H11" i="13" s="1"/>
  <c r="B5" i="14"/>
  <c r="H10" i="13" s="1"/>
  <c r="B4" i="14"/>
  <c r="H8" i="13" s="1"/>
  <c r="B3" i="14"/>
  <c r="H7" i="13" s="1"/>
  <c r="B2" i="14"/>
  <c r="H6" i="13" s="1"/>
  <c r="G1133"/>
  <c r="G1132"/>
  <c r="I1132" s="1"/>
  <c r="G1131"/>
  <c r="G1130"/>
  <c r="I1130" s="1"/>
  <c r="G1129"/>
  <c r="G1127"/>
  <c r="G1126"/>
  <c r="I1126" s="1"/>
  <c r="G1125"/>
  <c r="I1125" s="1"/>
  <c r="G1124"/>
  <c r="G1123"/>
  <c r="G1122"/>
  <c r="I1122" s="1"/>
  <c r="G1121"/>
  <c r="I1121" s="1"/>
  <c r="G1118"/>
  <c r="G1119" s="1"/>
  <c r="G1116"/>
  <c r="G1114"/>
  <c r="I1114" s="1"/>
  <c r="G1112"/>
  <c r="G1111"/>
  <c r="G1101"/>
  <c r="G1095"/>
  <c r="G1094"/>
  <c r="I1094" s="1"/>
  <c r="G1092"/>
  <c r="G1091"/>
  <c r="G1089"/>
  <c r="G1088"/>
  <c r="G1086"/>
  <c r="I1086" s="1"/>
  <c r="G1085"/>
  <c r="I1085" s="1"/>
  <c r="G1083"/>
  <c r="G1082"/>
  <c r="G1081"/>
  <c r="I1081" s="1"/>
  <c r="G1080"/>
  <c r="I1080" s="1"/>
  <c r="G1078"/>
  <c r="G1079" s="1"/>
  <c r="G1077"/>
  <c r="G1076"/>
  <c r="I1076" s="1"/>
  <c r="G1075"/>
  <c r="G1074"/>
  <c r="I1074" s="1"/>
  <c r="G1070"/>
  <c r="G1071" s="1"/>
  <c r="G1069"/>
  <c r="I1069" s="1"/>
  <c r="G1067"/>
  <c r="G1062"/>
  <c r="G1063" s="1"/>
  <c r="G1061"/>
  <c r="I1061" s="1"/>
  <c r="G1060"/>
  <c r="I1060" s="1"/>
  <c r="G1056"/>
  <c r="G1055"/>
  <c r="G1054"/>
  <c r="I1054" s="1"/>
  <c r="G1053"/>
  <c r="I1053" s="1"/>
  <c r="G1045"/>
  <c r="G1040"/>
  <c r="G1037"/>
  <c r="G1035"/>
  <c r="G1034"/>
  <c r="I1034" s="1"/>
  <c r="G1028"/>
  <c r="G1027"/>
  <c r="G1026"/>
  <c r="I1026" s="1"/>
  <c r="G1025"/>
  <c r="I1025" s="1"/>
  <c r="G1024"/>
  <c r="I1024" s="1"/>
  <c r="G1023"/>
  <c r="G1020"/>
  <c r="G1019"/>
  <c r="G1018"/>
  <c r="I1018" s="1"/>
  <c r="G1017"/>
  <c r="I1017" s="1"/>
  <c r="G1016"/>
  <c r="I1016" s="1"/>
  <c r="G1014"/>
  <c r="I1014" s="1"/>
  <c r="G1013"/>
  <c r="I1013" s="1"/>
  <c r="G1011"/>
  <c r="G1010"/>
  <c r="I1010" s="1"/>
  <c r="G1009"/>
  <c r="I1009" s="1"/>
  <c r="G1007"/>
  <c r="G1005"/>
  <c r="G1004"/>
  <c r="I1004" s="1"/>
  <c r="G1003"/>
  <c r="G1000"/>
  <c r="G999"/>
  <c r="G998"/>
  <c r="I998" s="1"/>
  <c r="G997"/>
  <c r="I997" s="1"/>
  <c r="G996"/>
  <c r="I996" s="1"/>
  <c r="G993"/>
  <c r="G992"/>
  <c r="I992" s="1"/>
  <c r="G991"/>
  <c r="G986"/>
  <c r="G987" s="1"/>
  <c r="G984"/>
  <c r="G983"/>
  <c r="G982"/>
  <c r="I982" s="1"/>
  <c r="G981"/>
  <c r="I981" s="1"/>
  <c r="G980"/>
  <c r="G977"/>
  <c r="G975"/>
  <c r="G969"/>
  <c r="G968"/>
  <c r="G967"/>
  <c r="G966"/>
  <c r="I966" s="1"/>
  <c r="G965"/>
  <c r="I965" s="1"/>
  <c r="G964"/>
  <c r="G962"/>
  <c r="I962" s="1"/>
  <c r="G960"/>
  <c r="G958"/>
  <c r="I958" s="1"/>
  <c r="G957"/>
  <c r="G954"/>
  <c r="G955" s="1"/>
  <c r="G952"/>
  <c r="G950"/>
  <c r="G951" s="1"/>
  <c r="G949"/>
  <c r="I949" s="1"/>
  <c r="G947"/>
  <c r="G943"/>
  <c r="G939"/>
  <c r="G937"/>
  <c r="G936"/>
  <c r="I936" s="1"/>
  <c r="G935"/>
  <c r="G933"/>
  <c r="G930"/>
  <c r="G931" s="1"/>
  <c r="G929"/>
  <c r="I929" s="1"/>
  <c r="G928"/>
  <c r="G927"/>
  <c r="G926"/>
  <c r="I926" s="1"/>
  <c r="G924"/>
  <c r="G922"/>
  <c r="I922" s="1"/>
  <c r="G920"/>
  <c r="G918"/>
  <c r="G919" s="1"/>
  <c r="G916"/>
  <c r="G914"/>
  <c r="G915" s="1"/>
  <c r="G911"/>
  <c r="G910"/>
  <c r="I910" s="1"/>
  <c r="G909"/>
  <c r="I909" s="1"/>
  <c r="G908"/>
  <c r="G907"/>
  <c r="G902"/>
  <c r="G901"/>
  <c r="I901" s="1"/>
  <c r="G900"/>
  <c r="G899"/>
  <c r="G892"/>
  <c r="G887"/>
  <c r="G886"/>
  <c r="G885"/>
  <c r="I885" s="1"/>
  <c r="G884"/>
  <c r="I884" s="1"/>
  <c r="G883"/>
  <c r="G882"/>
  <c r="G881"/>
  <c r="I881" s="1"/>
  <c r="G880"/>
  <c r="I880" s="1"/>
  <c r="G878"/>
  <c r="G879" s="1"/>
  <c r="G876"/>
  <c r="G875"/>
  <c r="G872"/>
  <c r="G870"/>
  <c r="I870" s="1"/>
  <c r="G865"/>
  <c r="G862"/>
  <c r="G863" s="1"/>
  <c r="G861"/>
  <c r="I861" s="1"/>
  <c r="G857"/>
  <c r="G856"/>
  <c r="G855"/>
  <c r="G848"/>
  <c r="G845"/>
  <c r="G844"/>
  <c r="G843"/>
  <c r="G839"/>
  <c r="G837"/>
  <c r="G835"/>
  <c r="G833"/>
  <c r="G831"/>
  <c r="G830"/>
  <c r="I830" s="1"/>
  <c r="G829"/>
  <c r="G828"/>
  <c r="I828" s="1"/>
  <c r="G826"/>
  <c r="I826" s="1"/>
  <c r="G825"/>
  <c r="I825" s="1"/>
  <c r="G824"/>
  <c r="I824" s="1"/>
  <c r="G823"/>
  <c r="G822"/>
  <c r="I822" s="1"/>
  <c r="G821"/>
  <c r="G809"/>
  <c r="G803"/>
  <c r="G798"/>
  <c r="G796"/>
  <c r="G793"/>
  <c r="G791"/>
  <c r="G790"/>
  <c r="I790" s="1"/>
  <c r="G789"/>
  <c r="G784"/>
  <c r="G779"/>
  <c r="G774"/>
  <c r="G775" s="1"/>
  <c r="G770"/>
  <c r="G771" s="1"/>
  <c r="G767"/>
  <c r="G765"/>
  <c r="G762"/>
  <c r="G763" s="1"/>
  <c r="G761"/>
  <c r="G758"/>
  <c r="I758" s="1"/>
  <c r="G738"/>
  <c r="G739" s="1"/>
  <c r="G737"/>
  <c r="I737" s="1"/>
  <c r="G736"/>
  <c r="I736" s="1"/>
  <c r="G735"/>
  <c r="G733"/>
  <c r="G727"/>
  <c r="G726"/>
  <c r="G723"/>
  <c r="G722"/>
  <c r="G721"/>
  <c r="I721" s="1"/>
  <c r="G720"/>
  <c r="I720" s="1"/>
  <c r="G719"/>
  <c r="G718"/>
  <c r="G716"/>
  <c r="G712"/>
  <c r="G710"/>
  <c r="G711" s="1"/>
  <c r="I711" s="1"/>
  <c r="G708"/>
  <c r="G707"/>
  <c r="G704"/>
  <c r="G703"/>
  <c r="G702"/>
  <c r="G701"/>
  <c r="I701" s="1"/>
  <c r="G700"/>
  <c r="G696"/>
  <c r="G694"/>
  <c r="I694" s="1"/>
  <c r="G693"/>
  <c r="I693" s="1"/>
  <c r="G688"/>
  <c r="G686"/>
  <c r="G684"/>
  <c r="G681"/>
  <c r="G680"/>
  <c r="I680" s="1"/>
  <c r="G679"/>
  <c r="G675"/>
  <c r="G674"/>
  <c r="I674" s="1"/>
  <c r="G673"/>
  <c r="I673" s="1"/>
  <c r="G672"/>
  <c r="I672" s="1"/>
  <c r="G671"/>
  <c r="G669"/>
  <c r="G664"/>
  <c r="G663"/>
  <c r="G662"/>
  <c r="G661"/>
  <c r="I661" s="1"/>
  <c r="G660"/>
  <c r="I660" s="1"/>
  <c r="G659"/>
  <c r="G658"/>
  <c r="G657"/>
  <c r="I657" s="1"/>
  <c r="G656"/>
  <c r="I656" s="1"/>
  <c r="G654"/>
  <c r="I654" s="1"/>
  <c r="G653"/>
  <c r="G651"/>
  <c r="G643"/>
  <c r="G639"/>
  <c r="G636"/>
  <c r="G635"/>
  <c r="G632"/>
  <c r="G630"/>
  <c r="I630" s="1"/>
  <c r="G629"/>
  <c r="G628"/>
  <c r="I628" s="1"/>
  <c r="G627"/>
  <c r="G625"/>
  <c r="G623"/>
  <c r="G616"/>
  <c r="G614"/>
  <c r="I614" s="1"/>
  <c r="G613"/>
  <c r="G609"/>
  <c r="G606"/>
  <c r="I606" s="1"/>
  <c r="G605"/>
  <c r="I605" s="1"/>
  <c r="G604"/>
  <c r="I604" s="1"/>
  <c r="G594"/>
  <c r="G595" s="1"/>
  <c r="G590"/>
  <c r="I590" s="1"/>
  <c r="G589"/>
  <c r="I589" s="1"/>
  <c r="G588"/>
  <c r="G585"/>
  <c r="G584"/>
  <c r="I584" s="1"/>
  <c r="G583"/>
  <c r="G581"/>
  <c r="G580"/>
  <c r="G579"/>
  <c r="G577"/>
  <c r="G576"/>
  <c r="I576" s="1"/>
  <c r="G575"/>
  <c r="G574"/>
  <c r="G570"/>
  <c r="G571" s="1"/>
  <c r="G568"/>
  <c r="G565"/>
  <c r="G564"/>
  <c r="I564" s="1"/>
  <c r="G563"/>
  <c r="G562"/>
  <c r="I562" s="1"/>
  <c r="G558"/>
  <c r="G555"/>
  <c r="G554"/>
  <c r="I554" s="1"/>
  <c r="G551"/>
  <c r="G547"/>
  <c r="G546"/>
  <c r="I546" s="1"/>
  <c r="G545"/>
  <c r="I545" s="1"/>
  <c r="G544"/>
  <c r="I544" s="1"/>
  <c r="G543"/>
  <c r="G542"/>
  <c r="I542" s="1"/>
  <c r="G541"/>
  <c r="I541" s="1"/>
  <c r="G540"/>
  <c r="G537"/>
  <c r="G534"/>
  <c r="G535" s="1"/>
  <c r="G528"/>
  <c r="G522"/>
  <c r="G521"/>
  <c r="G520"/>
  <c r="I520" s="1"/>
  <c r="G519"/>
  <c r="G514"/>
  <c r="G512"/>
  <c r="G509"/>
  <c r="G507"/>
  <c r="G504"/>
  <c r="G503"/>
  <c r="G502"/>
  <c r="I502" s="1"/>
  <c r="G501"/>
  <c r="I501" s="1"/>
  <c r="G500"/>
  <c r="I500" s="1"/>
  <c r="G499"/>
  <c r="G496"/>
  <c r="G495"/>
  <c r="G493"/>
  <c r="G481"/>
  <c r="G479"/>
  <c r="G478"/>
  <c r="I478" s="1"/>
  <c r="G477"/>
  <c r="I477" s="1"/>
  <c r="G476"/>
  <c r="I476" s="1"/>
  <c r="G475"/>
  <c r="G474"/>
  <c r="I474" s="1"/>
  <c r="G473"/>
  <c r="I473" s="1"/>
  <c r="G472"/>
  <c r="I472" s="1"/>
  <c r="G471"/>
  <c r="G469"/>
  <c r="G467"/>
  <c r="G466"/>
  <c r="I466" s="1"/>
  <c r="G465"/>
  <c r="G464"/>
  <c r="I464" s="1"/>
  <c r="G462"/>
  <c r="I462" s="1"/>
  <c r="G461"/>
  <c r="I461" s="1"/>
  <c r="G460"/>
  <c r="G459"/>
  <c r="G455"/>
  <c r="G448"/>
  <c r="G447"/>
  <c r="G445"/>
  <c r="G444"/>
  <c r="I444" s="1"/>
  <c r="G443"/>
  <c r="G442"/>
  <c r="G441"/>
  <c r="G434"/>
  <c r="I434" s="1"/>
  <c r="G433"/>
  <c r="I433" s="1"/>
  <c r="G432"/>
  <c r="I432" s="1"/>
  <c r="G431"/>
  <c r="G430"/>
  <c r="I430" s="1"/>
  <c r="G429"/>
  <c r="I429" s="1"/>
  <c r="G428"/>
  <c r="I428" s="1"/>
  <c r="G425"/>
  <c r="G421"/>
  <c r="G420"/>
  <c r="I420" s="1"/>
  <c r="G415"/>
  <c r="G408"/>
  <c r="G407"/>
  <c r="G401"/>
  <c r="G394"/>
  <c r="G395" s="1"/>
  <c r="G392"/>
  <c r="G391"/>
  <c r="G390"/>
  <c r="I390" s="1"/>
  <c r="G389"/>
  <c r="G388"/>
  <c r="I388" s="1"/>
  <c r="G387"/>
  <c r="G386"/>
  <c r="I386" s="1"/>
  <c r="G385"/>
  <c r="G383"/>
  <c r="G381"/>
  <c r="G380"/>
  <c r="I380" s="1"/>
  <c r="G379"/>
  <c r="G374"/>
  <c r="I374" s="1"/>
  <c r="G373"/>
  <c r="I373" s="1"/>
  <c r="G372"/>
  <c r="I372" s="1"/>
  <c r="G370"/>
  <c r="G371" s="1"/>
  <c r="G369"/>
  <c r="I369" s="1"/>
  <c r="G368"/>
  <c r="I368" s="1"/>
  <c r="G367"/>
  <c r="G366"/>
  <c r="I366" s="1"/>
  <c r="G365"/>
  <c r="G363"/>
  <c r="G362"/>
  <c r="I362" s="1"/>
  <c r="G361"/>
  <c r="G360"/>
  <c r="I360" s="1"/>
  <c r="G358"/>
  <c r="I358" s="1"/>
  <c r="G355"/>
  <c r="G350"/>
  <c r="G351" s="1"/>
  <c r="G349"/>
  <c r="I349" s="1"/>
  <c r="G348"/>
  <c r="I348" s="1"/>
  <c r="G346"/>
  <c r="G347" s="1"/>
  <c r="G343"/>
  <c r="G342"/>
  <c r="I342" s="1"/>
  <c r="G341"/>
  <c r="I341" s="1"/>
  <c r="G340"/>
  <c r="I340" s="1"/>
  <c r="G339"/>
  <c r="G338"/>
  <c r="G337"/>
  <c r="G336"/>
  <c r="I336" s="1"/>
  <c r="G335"/>
  <c r="G333"/>
  <c r="G331"/>
  <c r="G328"/>
  <c r="G325"/>
  <c r="G322"/>
  <c r="G321"/>
  <c r="I321" s="1"/>
  <c r="G307"/>
  <c r="G306"/>
  <c r="I306" s="1"/>
  <c r="G305"/>
  <c r="G304"/>
  <c r="I304" s="1"/>
  <c r="G302"/>
  <c r="I302" s="1"/>
  <c r="G299"/>
  <c r="G298"/>
  <c r="I298" s="1"/>
  <c r="G295"/>
  <c r="G293"/>
  <c r="G292"/>
  <c r="I292" s="1"/>
  <c r="G291"/>
  <c r="G289"/>
  <c r="G288"/>
  <c r="G287"/>
  <c r="G286"/>
  <c r="G284"/>
  <c r="G283"/>
  <c r="G282"/>
  <c r="I282" s="1"/>
  <c r="G281"/>
  <c r="I281" s="1"/>
  <c r="G280"/>
  <c r="G277"/>
  <c r="G274"/>
  <c r="G270"/>
  <c r="I270" s="1"/>
  <c r="G269"/>
  <c r="G268"/>
  <c r="I268" s="1"/>
  <c r="G267"/>
  <c r="G266"/>
  <c r="I266" s="1"/>
  <c r="G265"/>
  <c r="G264"/>
  <c r="I264" s="1"/>
  <c r="G263"/>
  <c r="G262"/>
  <c r="I262" s="1"/>
  <c r="G261"/>
  <c r="G253"/>
  <c r="G252"/>
  <c r="G243"/>
  <c r="G242"/>
  <c r="G240"/>
  <c r="G236"/>
  <c r="G235"/>
  <c r="G234"/>
  <c r="G233"/>
  <c r="I233" s="1"/>
  <c r="G224"/>
  <c r="G222"/>
  <c r="G223" s="1"/>
  <c r="G221"/>
  <c r="G220"/>
  <c r="I220" s="1"/>
  <c r="G219"/>
  <c r="G212"/>
  <c r="G211"/>
  <c r="G209"/>
  <c r="G208"/>
  <c r="I208" s="1"/>
  <c r="G207"/>
  <c r="G206"/>
  <c r="G205"/>
  <c r="I205" s="1"/>
  <c r="G204"/>
  <c r="I204" s="1"/>
  <c r="G203"/>
  <c r="G202"/>
  <c r="G201"/>
  <c r="I201" s="1"/>
  <c r="G200"/>
  <c r="I200" s="1"/>
  <c r="G199"/>
  <c r="G193"/>
  <c r="G192"/>
  <c r="I192" s="1"/>
  <c r="G191"/>
  <c r="G188"/>
  <c r="G189" s="1"/>
  <c r="G187"/>
  <c r="G186"/>
  <c r="G185"/>
  <c r="I185" s="1"/>
  <c r="G184"/>
  <c r="I184" s="1"/>
  <c r="G183"/>
  <c r="G182"/>
  <c r="G181"/>
  <c r="I181" s="1"/>
  <c r="G180"/>
  <c r="I180" s="1"/>
  <c r="G179"/>
  <c r="G178"/>
  <c r="G177"/>
  <c r="I177" s="1"/>
  <c r="G176"/>
  <c r="I176" s="1"/>
  <c r="G175"/>
  <c r="G174"/>
  <c r="G173"/>
  <c r="I173" s="1"/>
  <c r="G172"/>
  <c r="I172" s="1"/>
  <c r="G170"/>
  <c r="G171" s="1"/>
  <c r="G169"/>
  <c r="I169" s="1"/>
  <c r="G168"/>
  <c r="I168" s="1"/>
  <c r="G163"/>
  <c r="G161"/>
  <c r="G160"/>
  <c r="I160" s="1"/>
  <c r="G159"/>
  <c r="G157"/>
  <c r="G155"/>
  <c r="G154"/>
  <c r="G152"/>
  <c r="G151"/>
  <c r="G149"/>
  <c r="G148"/>
  <c r="G142"/>
  <c r="G143" s="1"/>
  <c r="G136"/>
  <c r="G137" s="1"/>
  <c r="G135"/>
  <c r="G133"/>
  <c r="G131"/>
  <c r="G130"/>
  <c r="G129"/>
  <c r="G128"/>
  <c r="G127"/>
  <c r="G126"/>
  <c r="I126" s="1"/>
  <c r="G124"/>
  <c r="G125" s="1"/>
  <c r="G123"/>
  <c r="G122"/>
  <c r="G121"/>
  <c r="G120"/>
  <c r="G119"/>
  <c r="G116"/>
  <c r="G115"/>
  <c r="G111"/>
  <c r="G109"/>
  <c r="G110" s="1"/>
  <c r="G106"/>
  <c r="G107" s="1"/>
  <c r="G108" s="1"/>
  <c r="G104"/>
  <c r="G105" s="1"/>
  <c r="G103"/>
  <c r="G102"/>
  <c r="G101"/>
  <c r="G100"/>
  <c r="G99"/>
  <c r="G98"/>
  <c r="G97"/>
  <c r="G96"/>
  <c r="G95"/>
  <c r="G94"/>
  <c r="G93"/>
  <c r="G92"/>
  <c r="G87"/>
  <c r="G88" s="1"/>
  <c r="G89" s="1"/>
  <c r="G90" s="1"/>
  <c r="G86"/>
  <c r="G85"/>
  <c r="G84"/>
  <c r="G83"/>
  <c r="G82"/>
  <c r="G81"/>
  <c r="G79"/>
  <c r="G80" s="1"/>
  <c r="G76"/>
  <c r="G77" s="1"/>
  <c r="G78" s="1"/>
  <c r="G75"/>
  <c r="G73"/>
  <c r="G74" s="1"/>
  <c r="G72"/>
  <c r="G71"/>
  <c r="G70"/>
  <c r="G69"/>
  <c r="G68"/>
  <c r="G67"/>
  <c r="G63"/>
  <c r="G64" s="1"/>
  <c r="G65" s="1"/>
  <c r="G66" s="1"/>
  <c r="G62"/>
  <c r="G61"/>
  <c r="G60"/>
  <c r="G59"/>
  <c r="G57"/>
  <c r="G58" s="1"/>
  <c r="I58" s="1"/>
  <c r="G56"/>
  <c r="G54"/>
  <c r="G55" s="1"/>
  <c r="G49"/>
  <c r="G50" s="1"/>
  <c r="G48"/>
  <c r="G47"/>
  <c r="G46"/>
  <c r="G45"/>
  <c r="G44"/>
  <c r="G40"/>
  <c r="G41" s="1"/>
  <c r="G39"/>
  <c r="G38"/>
  <c r="G36"/>
  <c r="G37" s="1"/>
  <c r="G35"/>
  <c r="G34"/>
  <c r="G29"/>
  <c r="G30" s="1"/>
  <c r="G31" s="1"/>
  <c r="G32" s="1"/>
  <c r="G33" s="1"/>
  <c r="G25"/>
  <c r="G26" s="1"/>
  <c r="G27" s="1"/>
  <c r="G28" s="1"/>
  <c r="G24"/>
  <c r="G22"/>
  <c r="G23" s="1"/>
  <c r="G20"/>
  <c r="G17"/>
  <c r="G18" s="1"/>
  <c r="G16"/>
  <c r="G15"/>
  <c r="G14"/>
  <c r="G12"/>
  <c r="G13" s="1"/>
  <c r="G11"/>
  <c r="G9"/>
  <c r="G8"/>
  <c r="G7"/>
  <c r="G2"/>
  <c r="G3" s="1"/>
  <c r="E1134"/>
  <c r="E1133"/>
  <c r="E1132"/>
  <c r="E1131"/>
  <c r="E1130"/>
  <c r="E1129"/>
  <c r="E1128"/>
  <c r="E1127"/>
  <c r="F1126"/>
  <c r="E1126"/>
  <c r="E1125"/>
  <c r="F1124"/>
  <c r="E1124"/>
  <c r="E1123"/>
  <c r="E1122"/>
  <c r="E1121"/>
  <c r="E1120"/>
  <c r="E1119"/>
  <c r="E1118"/>
  <c r="E1117"/>
  <c r="E1116"/>
  <c r="E1115"/>
  <c r="E1114"/>
  <c r="E1113"/>
  <c r="E1112"/>
  <c r="F1111"/>
  <c r="E1111"/>
  <c r="E1110"/>
  <c r="E1109"/>
  <c r="E1108"/>
  <c r="E1107"/>
  <c r="E1106"/>
  <c r="E1105"/>
  <c r="E1104"/>
  <c r="E1103"/>
  <c r="E1102"/>
  <c r="E1101"/>
  <c r="E1100"/>
  <c r="E1099"/>
  <c r="E1098"/>
  <c r="E1097"/>
  <c r="E1096"/>
  <c r="E1095"/>
  <c r="E1094"/>
  <c r="E1093"/>
  <c r="E1092"/>
  <c r="E1091"/>
  <c r="E1090"/>
  <c r="E1089"/>
  <c r="E1088"/>
  <c r="E1087"/>
  <c r="F1086"/>
  <c r="E1086"/>
  <c r="E1085"/>
  <c r="E1084"/>
  <c r="E1083"/>
  <c r="E1082"/>
  <c r="E1081"/>
  <c r="E1080"/>
  <c r="E1079"/>
  <c r="E1078"/>
  <c r="E1077"/>
  <c r="E1076"/>
  <c r="E1075"/>
  <c r="E1074"/>
  <c r="E1073"/>
  <c r="E1072"/>
  <c r="E1071"/>
  <c r="E1070"/>
  <c r="F1069"/>
  <c r="E1069"/>
  <c r="E1068"/>
  <c r="F1067"/>
  <c r="E1067"/>
  <c r="E1066"/>
  <c r="E1065"/>
  <c r="E1064"/>
  <c r="E1063"/>
  <c r="E1062"/>
  <c r="F1061"/>
  <c r="E1061"/>
  <c r="F1060"/>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F1017"/>
  <c r="E1017"/>
  <c r="E1016"/>
  <c r="E1015"/>
  <c r="F1014"/>
  <c r="E1014"/>
  <c r="E1013"/>
  <c r="E1012"/>
  <c r="E1011"/>
  <c r="E1010"/>
  <c r="E1009"/>
  <c r="E1008"/>
  <c r="E1007"/>
  <c r="E1006"/>
  <c r="E1005"/>
  <c r="E1004"/>
  <c r="E1003"/>
  <c r="E1002"/>
  <c r="E1001"/>
  <c r="E1000"/>
  <c r="F999"/>
  <c r="E999"/>
  <c r="F998"/>
  <c r="E998"/>
  <c r="E997"/>
  <c r="E996"/>
  <c r="E995"/>
  <c r="E994"/>
  <c r="E993"/>
  <c r="E992"/>
  <c r="E991"/>
  <c r="E990"/>
  <c r="E989"/>
  <c r="E988"/>
  <c r="E987"/>
  <c r="E986"/>
  <c r="E985"/>
  <c r="E984"/>
  <c r="E983"/>
  <c r="E982"/>
  <c r="E981"/>
  <c r="F980"/>
  <c r="E980"/>
  <c r="E979"/>
  <c r="E978"/>
  <c r="F977"/>
  <c r="E977"/>
  <c r="E976"/>
  <c r="F975"/>
  <c r="E975"/>
  <c r="E974"/>
  <c r="E973"/>
  <c r="E972"/>
  <c r="E971"/>
  <c r="E970"/>
  <c r="F969"/>
  <c r="E969"/>
  <c r="F968"/>
  <c r="E968"/>
  <c r="F967"/>
  <c r="E967"/>
  <c r="F966"/>
  <c r="E966"/>
  <c r="F965"/>
  <c r="E965"/>
  <c r="E964"/>
  <c r="E963"/>
  <c r="E962"/>
  <c r="E961"/>
  <c r="F960"/>
  <c r="E960"/>
  <c r="E959"/>
  <c r="F958"/>
  <c r="E958"/>
  <c r="F957"/>
  <c r="E957"/>
  <c r="E956"/>
  <c r="E955"/>
  <c r="E954"/>
  <c r="E953"/>
  <c r="F952"/>
  <c r="E952"/>
  <c r="E951"/>
  <c r="F950"/>
  <c r="E950"/>
  <c r="F949"/>
  <c r="E949"/>
  <c r="E948"/>
  <c r="E947"/>
  <c r="E946"/>
  <c r="E945"/>
  <c r="E944"/>
  <c r="E943"/>
  <c r="E942"/>
  <c r="E941"/>
  <c r="E940"/>
  <c r="E939"/>
  <c r="E938"/>
  <c r="E937"/>
  <c r="E936"/>
  <c r="E935"/>
  <c r="E934"/>
  <c r="F933"/>
  <c r="E933"/>
  <c r="E932"/>
  <c r="E931"/>
  <c r="E930"/>
  <c r="E929"/>
  <c r="E928"/>
  <c r="E927"/>
  <c r="E926"/>
  <c r="E925"/>
  <c r="F924"/>
  <c r="E924"/>
  <c r="E923"/>
  <c r="F922"/>
  <c r="E922"/>
  <c r="E921"/>
  <c r="E920"/>
  <c r="E919"/>
  <c r="E918"/>
  <c r="E917"/>
  <c r="F916"/>
  <c r="E916"/>
  <c r="E915"/>
  <c r="F914"/>
  <c r="E914"/>
  <c r="E913"/>
  <c r="E912"/>
  <c r="F911"/>
  <c r="E911"/>
  <c r="F910"/>
  <c r="E910"/>
  <c r="F909"/>
  <c r="E909"/>
  <c r="E908"/>
  <c r="E907"/>
  <c r="E906"/>
  <c r="E905"/>
  <c r="E904"/>
  <c r="E903"/>
  <c r="E902"/>
  <c r="E901"/>
  <c r="F900"/>
  <c r="E900"/>
  <c r="F899"/>
  <c r="E899"/>
  <c r="E898"/>
  <c r="E897"/>
  <c r="E896"/>
  <c r="E895"/>
  <c r="E894"/>
  <c r="E893"/>
  <c r="E892"/>
  <c r="E891"/>
  <c r="E890"/>
  <c r="E889"/>
  <c r="E888"/>
  <c r="E887"/>
  <c r="F886"/>
  <c r="E886"/>
  <c r="F885"/>
  <c r="E885"/>
  <c r="F884"/>
  <c r="E884"/>
  <c r="F883"/>
  <c r="E883"/>
  <c r="F882"/>
  <c r="E882"/>
  <c r="F881"/>
  <c r="E881"/>
  <c r="F880"/>
  <c r="E880"/>
  <c r="E879"/>
  <c r="E878"/>
  <c r="E877"/>
  <c r="E876"/>
  <c r="E875"/>
  <c r="E874"/>
  <c r="E873"/>
  <c r="E872"/>
  <c r="E871"/>
  <c r="E870"/>
  <c r="E869"/>
  <c r="E868"/>
  <c r="E867"/>
  <c r="E866"/>
  <c r="E865"/>
  <c r="E864"/>
  <c r="E863"/>
  <c r="E862"/>
  <c r="F861"/>
  <c r="E861"/>
  <c r="E860"/>
  <c r="E859"/>
  <c r="E858"/>
  <c r="E857"/>
  <c r="E856"/>
  <c r="E855"/>
  <c r="E854"/>
  <c r="E853"/>
  <c r="E852"/>
  <c r="E851"/>
  <c r="E850"/>
  <c r="E849"/>
  <c r="E848"/>
  <c r="E847"/>
  <c r="E846"/>
  <c r="E845"/>
  <c r="E844"/>
  <c r="E843"/>
  <c r="E842"/>
  <c r="E841"/>
  <c r="E840"/>
  <c r="E839"/>
  <c r="E838"/>
  <c r="E837"/>
  <c r="E836"/>
  <c r="E835"/>
  <c r="E834"/>
  <c r="E833"/>
  <c r="E832"/>
  <c r="F831"/>
  <c r="E831"/>
  <c r="E830"/>
  <c r="E829"/>
  <c r="E828"/>
  <c r="E827"/>
  <c r="E826"/>
  <c r="F825"/>
  <c r="E825"/>
  <c r="E824"/>
  <c r="E823"/>
  <c r="F822"/>
  <c r="E822"/>
  <c r="E821"/>
  <c r="E820"/>
  <c r="E819"/>
  <c r="E818"/>
  <c r="E817"/>
  <c r="E816"/>
  <c r="E815"/>
  <c r="E814"/>
  <c r="E813"/>
  <c r="E812"/>
  <c r="E811"/>
  <c r="E810"/>
  <c r="E809"/>
  <c r="E808"/>
  <c r="E807"/>
  <c r="E806"/>
  <c r="E805"/>
  <c r="E804"/>
  <c r="E803"/>
  <c r="E802"/>
  <c r="E801"/>
  <c r="E800"/>
  <c r="E799"/>
  <c r="F798"/>
  <c r="E798"/>
  <c r="E797"/>
  <c r="F796"/>
  <c r="E796"/>
  <c r="E795"/>
  <c r="E794"/>
  <c r="E793"/>
  <c r="E792"/>
  <c r="E791"/>
  <c r="E790"/>
  <c r="E789"/>
  <c r="E788"/>
  <c r="E787"/>
  <c r="E786"/>
  <c r="E785"/>
  <c r="E784"/>
  <c r="E783"/>
  <c r="E782"/>
  <c r="E781"/>
  <c r="E780"/>
  <c r="F779"/>
  <c r="E779"/>
  <c r="E778"/>
  <c r="E777"/>
  <c r="E776"/>
  <c r="E775"/>
  <c r="F774"/>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F720"/>
  <c r="E720"/>
  <c r="E719"/>
  <c r="F718"/>
  <c r="E718"/>
  <c r="E717"/>
  <c r="E716"/>
  <c r="E715"/>
  <c r="E714"/>
  <c r="E713"/>
  <c r="F712"/>
  <c r="E712"/>
  <c r="E711"/>
  <c r="E710"/>
  <c r="E709"/>
  <c r="E708"/>
  <c r="E707"/>
  <c r="E706"/>
  <c r="E705"/>
  <c r="E704"/>
  <c r="E703"/>
  <c r="E702"/>
  <c r="E701"/>
  <c r="E700"/>
  <c r="E699"/>
  <c r="E698"/>
  <c r="E697"/>
  <c r="F696"/>
  <c r="E696"/>
  <c r="E695"/>
  <c r="E694"/>
  <c r="F693"/>
  <c r="E693"/>
  <c r="E692"/>
  <c r="E691"/>
  <c r="E690"/>
  <c r="E689"/>
  <c r="E688"/>
  <c r="E687"/>
  <c r="E686"/>
  <c r="E685"/>
  <c r="E684"/>
  <c r="E683"/>
  <c r="E682"/>
  <c r="E681"/>
  <c r="E680"/>
  <c r="E679"/>
  <c r="E678"/>
  <c r="E677"/>
  <c r="E676"/>
  <c r="F675"/>
  <c r="E675"/>
  <c r="E674"/>
  <c r="E673"/>
  <c r="E672"/>
  <c r="F671"/>
  <c r="E671"/>
  <c r="E670"/>
  <c r="E669"/>
  <c r="E668"/>
  <c r="E667"/>
  <c r="E666"/>
  <c r="E665"/>
  <c r="E664"/>
  <c r="E663"/>
  <c r="E662"/>
  <c r="F661"/>
  <c r="E661"/>
  <c r="E660"/>
  <c r="E659"/>
  <c r="F658"/>
  <c r="E658"/>
  <c r="E657"/>
  <c r="E656"/>
  <c r="E655"/>
  <c r="E654"/>
  <c r="E653"/>
  <c r="E652"/>
  <c r="F651"/>
  <c r="E651"/>
  <c r="E650"/>
  <c r="E649"/>
  <c r="E648"/>
  <c r="E647"/>
  <c r="E646"/>
  <c r="E645"/>
  <c r="E644"/>
  <c r="E643"/>
  <c r="E642"/>
  <c r="E641"/>
  <c r="E640"/>
  <c r="E639"/>
  <c r="E638"/>
  <c r="E637"/>
  <c r="E636"/>
  <c r="E635"/>
  <c r="E634"/>
  <c r="E633"/>
  <c r="E632"/>
  <c r="E631"/>
  <c r="E630"/>
  <c r="E629"/>
  <c r="E628"/>
  <c r="E627"/>
  <c r="E626"/>
  <c r="F625"/>
  <c r="E625"/>
  <c r="E624"/>
  <c r="E623"/>
  <c r="E622"/>
  <c r="E621"/>
  <c r="E620"/>
  <c r="E619"/>
  <c r="E618"/>
  <c r="E617"/>
  <c r="E616"/>
  <c r="E615"/>
  <c r="F614"/>
  <c r="E614"/>
  <c r="E613"/>
  <c r="E612"/>
  <c r="E611"/>
  <c r="E610"/>
  <c r="F609"/>
  <c r="E609"/>
  <c r="E608"/>
  <c r="E607"/>
  <c r="E606"/>
  <c r="E605"/>
  <c r="F604"/>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F558"/>
  <c r="E558"/>
  <c r="E557"/>
  <c r="E556"/>
  <c r="E555"/>
  <c r="E554"/>
  <c r="E553"/>
  <c r="E552"/>
  <c r="E551"/>
  <c r="E550"/>
  <c r="E549"/>
  <c r="E548"/>
  <c r="E547"/>
  <c r="E546"/>
  <c r="E545"/>
  <c r="F544"/>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F503"/>
  <c r="E503"/>
  <c r="F502"/>
  <c r="E502"/>
  <c r="F501"/>
  <c r="E501"/>
  <c r="E500"/>
  <c r="E499"/>
  <c r="E498"/>
  <c r="E497"/>
  <c r="F496"/>
  <c r="E496"/>
  <c r="E495"/>
  <c r="E494"/>
  <c r="F493"/>
  <c r="E493"/>
  <c r="E492"/>
  <c r="E491"/>
  <c r="E490"/>
  <c r="E489"/>
  <c r="E488"/>
  <c r="E487"/>
  <c r="E486"/>
  <c r="E485"/>
  <c r="E484"/>
  <c r="E483"/>
  <c r="E482"/>
  <c r="E481"/>
  <c r="E480"/>
  <c r="E479"/>
  <c r="F478"/>
  <c r="E478"/>
  <c r="E477"/>
  <c r="E476"/>
  <c r="E475"/>
  <c r="F474"/>
  <c r="E474"/>
  <c r="E473"/>
  <c r="E472"/>
  <c r="E471"/>
  <c r="E470"/>
  <c r="E469"/>
  <c r="E468"/>
  <c r="E467"/>
  <c r="E466"/>
  <c r="E465"/>
  <c r="E464"/>
  <c r="E463"/>
  <c r="E462"/>
  <c r="E461"/>
  <c r="E460"/>
  <c r="E459"/>
  <c r="E458"/>
  <c r="E457"/>
  <c r="E456"/>
  <c r="E455"/>
  <c r="E454"/>
  <c r="E453"/>
  <c r="E452"/>
  <c r="E451"/>
  <c r="E450"/>
  <c r="E449"/>
  <c r="E448"/>
  <c r="E447"/>
  <c r="E446"/>
  <c r="E445"/>
  <c r="F444"/>
  <c r="E444"/>
  <c r="E443"/>
  <c r="E442"/>
  <c r="E441"/>
  <c r="E440"/>
  <c r="E439"/>
  <c r="E438"/>
  <c r="E437"/>
  <c r="E436"/>
  <c r="E435"/>
  <c r="E434"/>
  <c r="E433"/>
  <c r="E432"/>
  <c r="F431"/>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F390"/>
  <c r="E390"/>
  <c r="E389"/>
  <c r="E388"/>
  <c r="F387"/>
  <c r="E387"/>
  <c r="F386"/>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F350"/>
  <c r="E350"/>
  <c r="E349"/>
  <c r="E348"/>
  <c r="E347"/>
  <c r="E346"/>
  <c r="E345"/>
  <c r="E344"/>
  <c r="E343"/>
  <c r="E342"/>
  <c r="E341"/>
  <c r="E340"/>
  <c r="E339"/>
  <c r="E338"/>
  <c r="E337"/>
  <c r="F336"/>
  <c r="E336"/>
  <c r="F335"/>
  <c r="E335"/>
  <c r="E334"/>
  <c r="E333"/>
  <c r="E332"/>
  <c r="E331"/>
  <c r="E330"/>
  <c r="E329"/>
  <c r="E328"/>
  <c r="E327"/>
  <c r="E326"/>
  <c r="E325"/>
  <c r="E324"/>
  <c r="E323"/>
  <c r="E322"/>
  <c r="E321"/>
  <c r="E320"/>
  <c r="E319"/>
  <c r="E318"/>
  <c r="E317"/>
  <c r="E316"/>
  <c r="E315"/>
  <c r="E314"/>
  <c r="E313"/>
  <c r="E312"/>
  <c r="E311"/>
  <c r="E310"/>
  <c r="E309"/>
  <c r="E308"/>
  <c r="E307"/>
  <c r="F306"/>
  <c r="E306"/>
  <c r="F305"/>
  <c r="E305"/>
  <c r="E304"/>
  <c r="E303"/>
  <c r="F302"/>
  <c r="E302"/>
  <c r="E301"/>
  <c r="E300"/>
  <c r="E299"/>
  <c r="E298"/>
  <c r="E297"/>
  <c r="E296"/>
  <c r="E295"/>
  <c r="E294"/>
  <c r="E293"/>
  <c r="F292"/>
  <c r="E292"/>
  <c r="E291"/>
  <c r="E290"/>
  <c r="E289"/>
  <c r="E288"/>
  <c r="E287"/>
  <c r="F286"/>
  <c r="E286"/>
  <c r="E285"/>
  <c r="E284"/>
  <c r="E283"/>
  <c r="E282"/>
  <c r="E281"/>
  <c r="E280"/>
  <c r="E279"/>
  <c r="E278"/>
  <c r="E277"/>
  <c r="E276"/>
  <c r="E275"/>
  <c r="E274"/>
  <c r="E273"/>
  <c r="E272"/>
  <c r="E271"/>
  <c r="E270"/>
  <c r="E269"/>
  <c r="F268"/>
  <c r="E268"/>
  <c r="E267"/>
  <c r="E266"/>
  <c r="E265"/>
  <c r="E264"/>
  <c r="E263"/>
  <c r="E262"/>
  <c r="E261"/>
  <c r="E260"/>
  <c r="E259"/>
  <c r="E258"/>
  <c r="E257"/>
  <c r="E256"/>
  <c r="E255"/>
  <c r="E254"/>
  <c r="F253"/>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F203"/>
  <c r="E203"/>
  <c r="E202"/>
  <c r="E201"/>
  <c r="E200"/>
  <c r="E199"/>
  <c r="E198"/>
  <c r="E197"/>
  <c r="E196"/>
  <c r="E195"/>
  <c r="E194"/>
  <c r="E193"/>
  <c r="E192"/>
  <c r="E191"/>
  <c r="E190"/>
  <c r="E189"/>
  <c r="E188"/>
  <c r="E187"/>
  <c r="E186"/>
  <c r="F185"/>
  <c r="E185"/>
  <c r="E184"/>
  <c r="E183"/>
  <c r="E182"/>
  <c r="F181"/>
  <c r="E181"/>
  <c r="E180"/>
  <c r="E179"/>
  <c r="E178"/>
  <c r="E177"/>
  <c r="E176"/>
  <c r="F175"/>
  <c r="E175"/>
  <c r="F174"/>
  <c r="E174"/>
  <c r="E173"/>
  <c r="E172"/>
  <c r="E171"/>
  <c r="E170"/>
  <c r="E169"/>
  <c r="E168"/>
  <c r="E167"/>
  <c r="E166"/>
  <c r="E165"/>
  <c r="E164"/>
  <c r="E163"/>
  <c r="E162"/>
  <c r="E161"/>
  <c r="E160"/>
  <c r="E159"/>
  <c r="E158"/>
  <c r="E157"/>
  <c r="E156"/>
  <c r="E155"/>
  <c r="E154"/>
  <c r="E153"/>
  <c r="E152"/>
  <c r="E151"/>
  <c r="E150"/>
  <c r="F149"/>
  <c r="E149"/>
  <c r="E148"/>
  <c r="E147"/>
  <c r="E146"/>
  <c r="E145"/>
  <c r="E144"/>
  <c r="E143"/>
  <c r="E142"/>
  <c r="E141"/>
  <c r="E140"/>
  <c r="E139"/>
  <c r="E138"/>
  <c r="E137"/>
  <c r="E136"/>
  <c r="E135"/>
  <c r="E134"/>
  <c r="E133"/>
  <c r="E132"/>
  <c r="E131"/>
  <c r="F130"/>
  <c r="E130"/>
  <c r="E129"/>
  <c r="E128"/>
  <c r="E127"/>
  <c r="F126"/>
  <c r="E126"/>
  <c r="E125"/>
  <c r="E124"/>
  <c r="E123"/>
  <c r="E122"/>
  <c r="F121"/>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F67"/>
  <c r="E67"/>
  <c r="E66"/>
  <c r="E65"/>
  <c r="E64"/>
  <c r="E63"/>
  <c r="E62"/>
  <c r="E61"/>
  <c r="E60"/>
  <c r="F59"/>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G463" l="1"/>
  <c r="I927"/>
  <c r="H5"/>
  <c r="H33"/>
  <c r="I33" s="1"/>
  <c r="H57"/>
  <c r="I57" s="1"/>
  <c r="H77"/>
  <c r="H109"/>
  <c r="H133"/>
  <c r="I133" s="1"/>
  <c r="H153"/>
  <c r="H335"/>
  <c r="H1007"/>
  <c r="I121"/>
  <c r="H29"/>
  <c r="I29" s="1"/>
  <c r="H53"/>
  <c r="H73"/>
  <c r="H89"/>
  <c r="I89" s="1"/>
  <c r="H105"/>
  <c r="I105" s="1"/>
  <c r="H145"/>
  <c r="H171"/>
  <c r="H319"/>
  <c r="H527"/>
  <c r="G655"/>
  <c r="I98"/>
  <c r="H21"/>
  <c r="H41"/>
  <c r="I41" s="1"/>
  <c r="H117"/>
  <c r="H141"/>
  <c r="H163"/>
  <c r="I163" s="1"/>
  <c r="H303"/>
  <c r="H495"/>
  <c r="H831"/>
  <c r="H975"/>
  <c r="H1087"/>
  <c r="I61"/>
  <c r="I171"/>
  <c r="H9"/>
  <c r="I9" s="1"/>
  <c r="H37"/>
  <c r="I37" s="1"/>
  <c r="H97"/>
  <c r="H113"/>
  <c r="H137"/>
  <c r="H157"/>
  <c r="H463"/>
  <c r="H655"/>
  <c r="H879"/>
  <c r="H959"/>
  <c r="I82"/>
  <c r="I13"/>
  <c r="I20"/>
  <c r="I135"/>
  <c r="G559"/>
  <c r="H260"/>
  <c r="H256"/>
  <c r="H261"/>
  <c r="I261" s="1"/>
  <c r="H257"/>
  <c r="H258"/>
  <c r="H280"/>
  <c r="H278"/>
  <c r="H416"/>
  <c r="H412"/>
  <c r="H417"/>
  <c r="H413"/>
  <c r="H409"/>
  <c r="H418"/>
  <c r="H414"/>
  <c r="H410"/>
  <c r="H512"/>
  <c r="H510"/>
  <c r="H565"/>
  <c r="H566"/>
  <c r="H717"/>
  <c r="H718"/>
  <c r="I718" s="1"/>
  <c r="H756"/>
  <c r="H752"/>
  <c r="H748"/>
  <c r="H744"/>
  <c r="H740"/>
  <c r="H757"/>
  <c r="H753"/>
  <c r="H749"/>
  <c r="H745"/>
  <c r="H741"/>
  <c r="H754"/>
  <c r="H750"/>
  <c r="H746"/>
  <c r="H742"/>
  <c r="H738"/>
  <c r="H876"/>
  <c r="I876" s="1"/>
  <c r="H877"/>
  <c r="H944"/>
  <c r="H945"/>
  <c r="H946"/>
  <c r="H993"/>
  <c r="H994"/>
  <c r="H1005"/>
  <c r="H1006"/>
  <c r="G19"/>
  <c r="I18"/>
  <c r="H240"/>
  <c r="H237"/>
  <c r="H238"/>
  <c r="H253"/>
  <c r="I253" s="1"/>
  <c r="H254"/>
  <c r="H288"/>
  <c r="I288" s="1"/>
  <c r="H289"/>
  <c r="H290"/>
  <c r="H296"/>
  <c r="H297"/>
  <c r="H294"/>
  <c r="H337"/>
  <c r="I337" s="1"/>
  <c r="H338"/>
  <c r="H364"/>
  <c r="H365"/>
  <c r="H384"/>
  <c r="H382"/>
  <c r="H424"/>
  <c r="H425"/>
  <c r="H426"/>
  <c r="H422"/>
  <c r="H440"/>
  <c r="H436"/>
  <c r="H441"/>
  <c r="I441" s="1"/>
  <c r="H437"/>
  <c r="H438"/>
  <c r="H456"/>
  <c r="H457"/>
  <c r="H458"/>
  <c r="H468"/>
  <c r="H469"/>
  <c r="H470"/>
  <c r="H536"/>
  <c r="H532"/>
  <c r="H533"/>
  <c r="H529"/>
  <c r="H534"/>
  <c r="H530"/>
  <c r="H572"/>
  <c r="H573"/>
  <c r="H574"/>
  <c r="H620"/>
  <c r="H616"/>
  <c r="H621"/>
  <c r="H617"/>
  <c r="H622"/>
  <c r="H618"/>
  <c r="H652"/>
  <c r="H650"/>
  <c r="H668"/>
  <c r="H669"/>
  <c r="H670"/>
  <c r="H705"/>
  <c r="H706"/>
  <c r="H716"/>
  <c r="H714"/>
  <c r="H728"/>
  <c r="H729"/>
  <c r="H730"/>
  <c r="H764"/>
  <c r="H762"/>
  <c r="H773"/>
  <c r="H774"/>
  <c r="H804"/>
  <c r="H800"/>
  <c r="H805"/>
  <c r="H801"/>
  <c r="H806"/>
  <c r="H802"/>
  <c r="H833"/>
  <c r="I833" s="1"/>
  <c r="H834"/>
  <c r="H864"/>
  <c r="H862"/>
  <c r="H912"/>
  <c r="H913"/>
  <c r="H920"/>
  <c r="I920" s="1"/>
  <c r="H921"/>
  <c r="H933"/>
  <c r="I933" s="1"/>
  <c r="H934"/>
  <c r="H940"/>
  <c r="H941"/>
  <c r="H942"/>
  <c r="H956"/>
  <c r="H954"/>
  <c r="I954" s="1"/>
  <c r="H950"/>
  <c r="H977"/>
  <c r="I977" s="1"/>
  <c r="H978"/>
  <c r="H1020"/>
  <c r="I1020" s="1"/>
  <c r="H1021"/>
  <c r="H1022"/>
  <c r="H1108"/>
  <c r="H1104"/>
  <c r="H1109"/>
  <c r="H1105"/>
  <c r="H1101"/>
  <c r="H1110"/>
  <c r="H1106"/>
  <c r="H1102"/>
  <c r="H1116"/>
  <c r="H1117"/>
  <c r="I24"/>
  <c r="I47"/>
  <c r="I68"/>
  <c r="I78"/>
  <c r="I95"/>
  <c r="I129"/>
  <c r="I175"/>
  <c r="I183"/>
  <c r="I291"/>
  <c r="I365"/>
  <c r="I543"/>
  <c r="I574"/>
  <c r="I659"/>
  <c r="I663"/>
  <c r="I855"/>
  <c r="I1023"/>
  <c r="I1027"/>
  <c r="I1075"/>
  <c r="I1119"/>
  <c r="I1123"/>
  <c r="I1131"/>
  <c r="H17"/>
  <c r="H49"/>
  <c r="H65"/>
  <c r="I65" s="1"/>
  <c r="H125"/>
  <c r="I125" s="1"/>
  <c r="H149"/>
  <c r="H195"/>
  <c r="H415"/>
  <c r="I415" s="1"/>
  <c r="H943"/>
  <c r="I943" s="1"/>
  <c r="I8"/>
  <c r="I34"/>
  <c r="I39"/>
  <c r="I46"/>
  <c r="I60"/>
  <c r="I67"/>
  <c r="I71"/>
  <c r="I76"/>
  <c r="I86"/>
  <c r="I94"/>
  <c r="I102"/>
  <c r="I106"/>
  <c r="I120"/>
  <c r="I124"/>
  <c r="I128"/>
  <c r="I151"/>
  <c r="I170"/>
  <c r="I174"/>
  <c r="I178"/>
  <c r="I182"/>
  <c r="I186"/>
  <c r="I191"/>
  <c r="I219"/>
  <c r="I263"/>
  <c r="I267"/>
  <c r="G271"/>
  <c r="I271" s="1"/>
  <c r="I280"/>
  <c r="G303"/>
  <c r="I350"/>
  <c r="G359"/>
  <c r="I385"/>
  <c r="I389"/>
  <c r="I431"/>
  <c r="G435"/>
  <c r="G436" s="1"/>
  <c r="I503"/>
  <c r="I521"/>
  <c r="I583"/>
  <c r="G607"/>
  <c r="G608" s="1"/>
  <c r="G615"/>
  <c r="I627"/>
  <c r="G631"/>
  <c r="I658"/>
  <c r="I662"/>
  <c r="I671"/>
  <c r="I719"/>
  <c r="I735"/>
  <c r="I762"/>
  <c r="I823"/>
  <c r="G827"/>
  <c r="G871"/>
  <c r="I879"/>
  <c r="I883"/>
  <c r="I908"/>
  <c r="I914"/>
  <c r="G959"/>
  <c r="I964"/>
  <c r="I968"/>
  <c r="I980"/>
  <c r="I999"/>
  <c r="I1088"/>
  <c r="H4"/>
  <c r="H12"/>
  <c r="I12" s="1"/>
  <c r="H28"/>
  <c r="I28" s="1"/>
  <c r="H32"/>
  <c r="H40"/>
  <c r="I40" s="1"/>
  <c r="H44"/>
  <c r="H52"/>
  <c r="H64"/>
  <c r="H80"/>
  <c r="I80" s="1"/>
  <c r="H88"/>
  <c r="I88" s="1"/>
  <c r="H108"/>
  <c r="I108" s="1"/>
  <c r="H112"/>
  <c r="H116"/>
  <c r="I116" s="1"/>
  <c r="H132"/>
  <c r="H136"/>
  <c r="I136" s="1"/>
  <c r="H140"/>
  <c r="H144"/>
  <c r="H162"/>
  <c r="H210"/>
  <c r="H331"/>
  <c r="H379"/>
  <c r="I379" s="1"/>
  <c r="H395"/>
  <c r="I395" s="1"/>
  <c r="H411"/>
  <c r="H427"/>
  <c r="H459"/>
  <c r="I459" s="1"/>
  <c r="H491"/>
  <c r="H555"/>
  <c r="I555" s="1"/>
  <c r="H603"/>
  <c r="H619"/>
  <c r="H651"/>
  <c r="H715"/>
  <c r="H747"/>
  <c r="H763"/>
  <c r="I763" s="1"/>
  <c r="H827"/>
  <c r="H843"/>
  <c r="I843" s="1"/>
  <c r="H891"/>
  <c r="H923"/>
  <c r="H939"/>
  <c r="H955"/>
  <c r="I955" s="1"/>
  <c r="H1035"/>
  <c r="H1067"/>
  <c r="H1083"/>
  <c r="H1115"/>
  <c r="G91"/>
  <c r="I90"/>
  <c r="H196"/>
  <c r="H197"/>
  <c r="H193"/>
  <c r="H241"/>
  <c r="H242"/>
  <c r="I242" s="1"/>
  <c r="H560"/>
  <c r="H561"/>
  <c r="H557"/>
  <c r="H558"/>
  <c r="I558" s="1"/>
  <c r="H608"/>
  <c r="H609"/>
  <c r="H636"/>
  <c r="I636" s="1"/>
  <c r="H637"/>
  <c r="H638"/>
  <c r="H684"/>
  <c r="H682"/>
  <c r="H732"/>
  <c r="H733"/>
  <c r="I733" s="1"/>
  <c r="H734"/>
  <c r="H780"/>
  <c r="H776"/>
  <c r="H781"/>
  <c r="H777"/>
  <c r="H778"/>
  <c r="H812"/>
  <c r="H808"/>
  <c r="H813"/>
  <c r="H809"/>
  <c r="I809" s="1"/>
  <c r="H810"/>
  <c r="H952"/>
  <c r="I952" s="1"/>
  <c r="H957"/>
  <c r="H953"/>
  <c r="H1072"/>
  <c r="H1073"/>
  <c r="H1070"/>
  <c r="H1120"/>
  <c r="H1118"/>
  <c r="I1118" s="1"/>
  <c r="H1133"/>
  <c r="I1133" s="1"/>
  <c r="H1134"/>
  <c r="G51"/>
  <c r="G52" s="1"/>
  <c r="G53" s="1"/>
  <c r="I53" s="1"/>
  <c r="I50"/>
  <c r="H216"/>
  <c r="H217"/>
  <c r="H213"/>
  <c r="H218"/>
  <c r="H232"/>
  <c r="H228"/>
  <c r="H224"/>
  <c r="I224" s="1"/>
  <c r="H229"/>
  <c r="H225"/>
  <c r="H230"/>
  <c r="H226"/>
  <c r="H252"/>
  <c r="I252" s="1"/>
  <c r="H248"/>
  <c r="H244"/>
  <c r="H249"/>
  <c r="H245"/>
  <c r="H250"/>
  <c r="H246"/>
  <c r="H276"/>
  <c r="H272"/>
  <c r="H273"/>
  <c r="H274"/>
  <c r="H320"/>
  <c r="H316"/>
  <c r="H312"/>
  <c r="H308"/>
  <c r="H317"/>
  <c r="H313"/>
  <c r="H309"/>
  <c r="H318"/>
  <c r="H314"/>
  <c r="H310"/>
  <c r="H328"/>
  <c r="I328" s="1"/>
  <c r="H329"/>
  <c r="H330"/>
  <c r="H452"/>
  <c r="H453"/>
  <c r="H449"/>
  <c r="H454"/>
  <c r="H450"/>
  <c r="H508"/>
  <c r="H505"/>
  <c r="H506"/>
  <c r="H516"/>
  <c r="H517"/>
  <c r="H518"/>
  <c r="H569"/>
  <c r="H570"/>
  <c r="I570" s="1"/>
  <c r="H632"/>
  <c r="I632" s="1"/>
  <c r="H633"/>
  <c r="H634"/>
  <c r="H648"/>
  <c r="H644"/>
  <c r="H649"/>
  <c r="H645"/>
  <c r="H646"/>
  <c r="H642"/>
  <c r="H664"/>
  <c r="H665"/>
  <c r="H666"/>
  <c r="H692"/>
  <c r="H688"/>
  <c r="H689"/>
  <c r="H690"/>
  <c r="H700"/>
  <c r="I700" s="1"/>
  <c r="H697"/>
  <c r="H698"/>
  <c r="H712"/>
  <c r="H713"/>
  <c r="H724"/>
  <c r="H725"/>
  <c r="H726"/>
  <c r="I726" s="1"/>
  <c r="H760"/>
  <c r="H761"/>
  <c r="I761" s="1"/>
  <c r="H772"/>
  <c r="H770"/>
  <c r="I770" s="1"/>
  <c r="H788"/>
  <c r="H789"/>
  <c r="I789" s="1"/>
  <c r="H785"/>
  <c r="H786"/>
  <c r="H796"/>
  <c r="I796" s="1"/>
  <c r="H797"/>
  <c r="H798"/>
  <c r="I798" s="1"/>
  <c r="H840"/>
  <c r="H841"/>
  <c r="H852"/>
  <c r="H848"/>
  <c r="I848" s="1"/>
  <c r="H853"/>
  <c r="H849"/>
  <c r="H854"/>
  <c r="H850"/>
  <c r="H872"/>
  <c r="H873"/>
  <c r="H874"/>
  <c r="H896"/>
  <c r="H892"/>
  <c r="I892" s="1"/>
  <c r="H897"/>
  <c r="H893"/>
  <c r="H898"/>
  <c r="H894"/>
  <c r="H904"/>
  <c r="H905"/>
  <c r="H906"/>
  <c r="H902"/>
  <c r="I902" s="1"/>
  <c r="H932"/>
  <c r="H930"/>
  <c r="I930" s="1"/>
  <c r="H937"/>
  <c r="I937" s="1"/>
  <c r="H938"/>
  <c r="H960"/>
  <c r="I960" s="1"/>
  <c r="H961"/>
  <c r="H1052"/>
  <c r="H1048"/>
  <c r="H1049"/>
  <c r="H1045"/>
  <c r="H1050"/>
  <c r="H1046"/>
  <c r="H1056"/>
  <c r="I1056" s="1"/>
  <c r="H1057"/>
  <c r="H1058"/>
  <c r="H1100"/>
  <c r="H1096"/>
  <c r="H1097"/>
  <c r="H1098"/>
  <c r="I14"/>
  <c r="I35"/>
  <c r="I56"/>
  <c r="I72"/>
  <c r="I99"/>
  <c r="I103"/>
  <c r="I152"/>
  <c r="I179"/>
  <c r="I187"/>
  <c r="I274"/>
  <c r="I347"/>
  <c r="H25"/>
  <c r="H447"/>
  <c r="I447" s="1"/>
  <c r="H511"/>
  <c r="H559"/>
  <c r="I559" s="1"/>
  <c r="H591"/>
  <c r="H623"/>
  <c r="I623" s="1"/>
  <c r="H751"/>
  <c r="I7"/>
  <c r="I16"/>
  <c r="I22"/>
  <c r="I38"/>
  <c r="I45"/>
  <c r="I59"/>
  <c r="I66"/>
  <c r="I70"/>
  <c r="I75"/>
  <c r="I81"/>
  <c r="I85"/>
  <c r="I93"/>
  <c r="I97"/>
  <c r="I101"/>
  <c r="I119"/>
  <c r="I123"/>
  <c r="I127"/>
  <c r="I154"/>
  <c r="I203"/>
  <c r="I207"/>
  <c r="I223"/>
  <c r="I235"/>
  <c r="I283"/>
  <c r="I335"/>
  <c r="I339"/>
  <c r="I367"/>
  <c r="G375"/>
  <c r="I375" s="1"/>
  <c r="I407"/>
  <c r="I443"/>
  <c r="I465"/>
  <c r="I471"/>
  <c r="I475"/>
  <c r="I563"/>
  <c r="I653"/>
  <c r="I703"/>
  <c r="I722"/>
  <c r="I738"/>
  <c r="G799"/>
  <c r="I882"/>
  <c r="I886"/>
  <c r="I900"/>
  <c r="I907"/>
  <c r="I935"/>
  <c r="G963"/>
  <c r="I967"/>
  <c r="I983"/>
  <c r="G1015"/>
  <c r="I1019"/>
  <c r="I1077"/>
  <c r="I1082"/>
  <c r="G1087"/>
  <c r="I1111"/>
  <c r="I1129"/>
  <c r="H3"/>
  <c r="H19"/>
  <c r="H23"/>
  <c r="I23" s="1"/>
  <c r="H27"/>
  <c r="I27" s="1"/>
  <c r="H31"/>
  <c r="H43"/>
  <c r="H51"/>
  <c r="H55"/>
  <c r="I55" s="1"/>
  <c r="H63"/>
  <c r="H79"/>
  <c r="I79" s="1"/>
  <c r="H87"/>
  <c r="I87" s="1"/>
  <c r="H91"/>
  <c r="H107"/>
  <c r="H115"/>
  <c r="I115" s="1"/>
  <c r="H139"/>
  <c r="H143"/>
  <c r="I143" s="1"/>
  <c r="H147"/>
  <c r="H159"/>
  <c r="I159" s="1"/>
  <c r="H199"/>
  <c r="I199" s="1"/>
  <c r="H215"/>
  <c r="H231"/>
  <c r="H247"/>
  <c r="H279"/>
  <c r="H295"/>
  <c r="I295" s="1"/>
  <c r="H311"/>
  <c r="H327"/>
  <c r="H359"/>
  <c r="H423"/>
  <c r="H439"/>
  <c r="H455"/>
  <c r="I455" s="1"/>
  <c r="H519"/>
  <c r="I519" s="1"/>
  <c r="H535"/>
  <c r="I535" s="1"/>
  <c r="H567"/>
  <c r="H615"/>
  <c r="H631"/>
  <c r="H647"/>
  <c r="H679"/>
  <c r="I679" s="1"/>
  <c r="H695"/>
  <c r="H727"/>
  <c r="I727" s="1"/>
  <c r="H743"/>
  <c r="H759"/>
  <c r="H775"/>
  <c r="I775" s="1"/>
  <c r="H807"/>
  <c r="H839"/>
  <c r="I839" s="1"/>
  <c r="H871"/>
  <c r="H903"/>
  <c r="H919"/>
  <c r="I919" s="1"/>
  <c r="H951"/>
  <c r="H1015"/>
  <c r="H1047"/>
  <c r="H1079"/>
  <c r="I1079" s="1"/>
  <c r="H1095"/>
  <c r="I1095" s="1"/>
  <c r="H1127"/>
  <c r="I1127" s="1"/>
  <c r="H376"/>
  <c r="H377"/>
  <c r="H378"/>
  <c r="H400"/>
  <c r="H396"/>
  <c r="H397"/>
  <c r="H393"/>
  <c r="H398"/>
  <c r="H394"/>
  <c r="I394" s="1"/>
  <c r="H497"/>
  <c r="H498"/>
  <c r="H600"/>
  <c r="H596"/>
  <c r="H592"/>
  <c r="H601"/>
  <c r="H597"/>
  <c r="H593"/>
  <c r="H602"/>
  <c r="H598"/>
  <c r="H594"/>
  <c r="I594" s="1"/>
  <c r="H676"/>
  <c r="H677"/>
  <c r="H765"/>
  <c r="H766"/>
  <c r="H868"/>
  <c r="H869"/>
  <c r="H865"/>
  <c r="I865" s="1"/>
  <c r="H866"/>
  <c r="H984"/>
  <c r="I984" s="1"/>
  <c r="H985"/>
  <c r="H1037"/>
  <c r="I1037" s="1"/>
  <c r="H1038"/>
  <c r="H1092"/>
  <c r="I1092" s="1"/>
  <c r="H1093"/>
  <c r="H164"/>
  <c r="H165"/>
  <c r="H188"/>
  <c r="I188" s="1"/>
  <c r="H189"/>
  <c r="I189" s="1"/>
  <c r="H285"/>
  <c r="H286"/>
  <c r="I286" s="1"/>
  <c r="H300"/>
  <c r="H301"/>
  <c r="H324"/>
  <c r="H325"/>
  <c r="H326"/>
  <c r="H344"/>
  <c r="H345"/>
  <c r="H346"/>
  <c r="I346" s="1"/>
  <c r="H356"/>
  <c r="H352"/>
  <c r="H357"/>
  <c r="H353"/>
  <c r="H354"/>
  <c r="H404"/>
  <c r="H405"/>
  <c r="H401"/>
  <c r="H406"/>
  <c r="H402"/>
  <c r="H492"/>
  <c r="H488"/>
  <c r="H484"/>
  <c r="H480"/>
  <c r="H489"/>
  <c r="H485"/>
  <c r="H481"/>
  <c r="I481" s="1"/>
  <c r="H494"/>
  <c r="H490"/>
  <c r="H486"/>
  <c r="H482"/>
  <c r="H513"/>
  <c r="H514"/>
  <c r="I514" s="1"/>
  <c r="H524"/>
  <c r="H525"/>
  <c r="H526"/>
  <c r="H522"/>
  <c r="I522" s="1"/>
  <c r="H540"/>
  <c r="H538"/>
  <c r="H552"/>
  <c r="H548"/>
  <c r="H553"/>
  <c r="H549"/>
  <c r="H550"/>
  <c r="H581"/>
  <c r="H582"/>
  <c r="H588"/>
  <c r="I588" s="1"/>
  <c r="H586"/>
  <c r="H612"/>
  <c r="H613"/>
  <c r="H610"/>
  <c r="H625"/>
  <c r="I625" s="1"/>
  <c r="H626"/>
  <c r="H640"/>
  <c r="H641"/>
  <c r="H685"/>
  <c r="H686"/>
  <c r="I686" s="1"/>
  <c r="H709"/>
  <c r="H710"/>
  <c r="I710" s="1"/>
  <c r="H768"/>
  <c r="H769"/>
  <c r="H784"/>
  <c r="H782"/>
  <c r="H792"/>
  <c r="H793"/>
  <c r="H794"/>
  <c r="H820"/>
  <c r="H816"/>
  <c r="H821"/>
  <c r="I821" s="1"/>
  <c r="H817"/>
  <c r="H818"/>
  <c r="H814"/>
  <c r="H836"/>
  <c r="H837"/>
  <c r="H838"/>
  <c r="H845"/>
  <c r="I845" s="1"/>
  <c r="H846"/>
  <c r="H860"/>
  <c r="H857"/>
  <c r="I857" s="1"/>
  <c r="H858"/>
  <c r="H888"/>
  <c r="H889"/>
  <c r="H890"/>
  <c r="H916"/>
  <c r="I916" s="1"/>
  <c r="H917"/>
  <c r="H924"/>
  <c r="H925"/>
  <c r="H972"/>
  <c r="H973"/>
  <c r="H969"/>
  <c r="H974"/>
  <c r="H970"/>
  <c r="H988"/>
  <c r="H989"/>
  <c r="H990"/>
  <c r="H986"/>
  <c r="I986" s="1"/>
  <c r="H1000"/>
  <c r="I1000" s="1"/>
  <c r="H1001"/>
  <c r="H1002"/>
  <c r="H1032"/>
  <c r="H1028"/>
  <c r="I1028" s="1"/>
  <c r="H1033"/>
  <c r="H1029"/>
  <c r="H1030"/>
  <c r="H1044"/>
  <c r="H1040"/>
  <c r="H1041"/>
  <c r="H1042"/>
  <c r="H1064"/>
  <c r="H1065"/>
  <c r="H1066"/>
  <c r="H1062"/>
  <c r="I1062" s="1"/>
  <c r="H1112"/>
  <c r="I1112" s="1"/>
  <c r="H1113"/>
  <c r="I83"/>
  <c r="I11"/>
  <c r="I15"/>
  <c r="G21"/>
  <c r="I44"/>
  <c r="I48"/>
  <c r="I62"/>
  <c r="I69"/>
  <c r="I74"/>
  <c r="I84"/>
  <c r="I92"/>
  <c r="I96"/>
  <c r="I100"/>
  <c r="I104"/>
  <c r="I110"/>
  <c r="G117"/>
  <c r="I117" s="1"/>
  <c r="I122"/>
  <c r="I130"/>
  <c r="I148"/>
  <c r="G153"/>
  <c r="I202"/>
  <c r="I206"/>
  <c r="I211"/>
  <c r="I221"/>
  <c r="I234"/>
  <c r="I265"/>
  <c r="I269"/>
  <c r="G275"/>
  <c r="I287"/>
  <c r="I305"/>
  <c r="I322"/>
  <c r="I338"/>
  <c r="I361"/>
  <c r="I370"/>
  <c r="I387"/>
  <c r="I391"/>
  <c r="I442"/>
  <c r="I460"/>
  <c r="I495"/>
  <c r="G523"/>
  <c r="I523" s="1"/>
  <c r="I540"/>
  <c r="I575"/>
  <c r="I580"/>
  <c r="G591"/>
  <c r="I591" s="1"/>
  <c r="I613"/>
  <c r="I629"/>
  <c r="I635"/>
  <c r="G687"/>
  <c r="I687" s="1"/>
  <c r="G695"/>
  <c r="I702"/>
  <c r="G759"/>
  <c r="I829"/>
  <c r="I844"/>
  <c r="I856"/>
  <c r="I875"/>
  <c r="I899"/>
  <c r="G903"/>
  <c r="G904" s="1"/>
  <c r="G923"/>
  <c r="I928"/>
  <c r="I951"/>
  <c r="I957"/>
  <c r="I991"/>
  <c r="I1003"/>
  <c r="I1055"/>
  <c r="I1070"/>
  <c r="I1091"/>
  <c r="G1115"/>
  <c r="G1120"/>
  <c r="I1120" s="1"/>
  <c r="I1124"/>
  <c r="G1128"/>
  <c r="I1128" s="1"/>
  <c r="H2"/>
  <c r="I2" s="1"/>
  <c r="H142"/>
  <c r="I142" s="1"/>
  <c r="H166"/>
  <c r="H190"/>
  <c r="H214"/>
  <c r="H227"/>
  <c r="H259"/>
  <c r="H275"/>
  <c r="H307"/>
  <c r="I307" s="1"/>
  <c r="H323"/>
  <c r="H355"/>
  <c r="I355" s="1"/>
  <c r="H371"/>
  <c r="I371" s="1"/>
  <c r="H403"/>
  <c r="H419"/>
  <c r="H435"/>
  <c r="H451"/>
  <c r="H483"/>
  <c r="H499"/>
  <c r="I499" s="1"/>
  <c r="H515"/>
  <c r="H531"/>
  <c r="H579"/>
  <c r="I579" s="1"/>
  <c r="H595"/>
  <c r="I595" s="1"/>
  <c r="H611"/>
  <c r="H643"/>
  <c r="I643" s="1"/>
  <c r="H675"/>
  <c r="H691"/>
  <c r="H707"/>
  <c r="I707" s="1"/>
  <c r="H739"/>
  <c r="I739" s="1"/>
  <c r="H755"/>
  <c r="H771"/>
  <c r="I771" s="1"/>
  <c r="H787"/>
  <c r="H803"/>
  <c r="I803" s="1"/>
  <c r="H819"/>
  <c r="H851"/>
  <c r="H867"/>
  <c r="H915"/>
  <c r="I915" s="1"/>
  <c r="H931"/>
  <c r="I931" s="1"/>
  <c r="H947"/>
  <c r="I947" s="1"/>
  <c r="H963"/>
  <c r="H979"/>
  <c r="H995"/>
  <c r="H1011"/>
  <c r="I1011" s="1"/>
  <c r="H1043"/>
  <c r="H1059"/>
  <c r="H1107"/>
  <c r="I30"/>
  <c r="G4"/>
  <c r="I3"/>
  <c r="G776"/>
  <c r="G42"/>
  <c r="G560"/>
  <c r="G864"/>
  <c r="I863"/>
  <c r="G988"/>
  <c r="I987"/>
  <c r="G536"/>
  <c r="I536" s="1"/>
  <c r="G138"/>
  <c r="I137"/>
  <c r="G352"/>
  <c r="I351"/>
  <c r="G416"/>
  <c r="G505"/>
  <c r="I504"/>
  <c r="G652"/>
  <c r="I651"/>
  <c r="G665"/>
  <c r="I664"/>
  <c r="G709"/>
  <c r="I709" s="1"/>
  <c r="I708"/>
  <c r="G728"/>
  <c r="G766"/>
  <c r="I766" s="1"/>
  <c r="I765"/>
  <c r="G797"/>
  <c r="I797" s="1"/>
  <c r="G940"/>
  <c r="I939"/>
  <c r="G961"/>
  <c r="I961" s="1"/>
  <c r="G1006"/>
  <c r="I1005"/>
  <c r="G1093"/>
  <c r="G1117"/>
  <c r="I1116"/>
  <c r="G194"/>
  <c r="I193"/>
  <c r="G241"/>
  <c r="I241" s="1"/>
  <c r="I240"/>
  <c r="G254"/>
  <c r="G329"/>
  <c r="G364"/>
  <c r="I363"/>
  <c r="G409"/>
  <c r="I408"/>
  <c r="G426"/>
  <c r="I425"/>
  <c r="G456"/>
  <c r="G482"/>
  <c r="G513"/>
  <c r="I512"/>
  <c r="G529"/>
  <c r="I528"/>
  <c r="G552"/>
  <c r="I551"/>
  <c r="G566"/>
  <c r="I565"/>
  <c r="G610"/>
  <c r="I609"/>
  <c r="G617"/>
  <c r="I616"/>
  <c r="G633"/>
  <c r="G644"/>
  <c r="G713"/>
  <c r="I712"/>
  <c r="G764"/>
  <c r="G772"/>
  <c r="G785"/>
  <c r="I784"/>
  <c r="G794"/>
  <c r="I793"/>
  <c r="G804"/>
  <c r="G832"/>
  <c r="I832" s="1"/>
  <c r="I831"/>
  <c r="G840"/>
  <c r="G849"/>
  <c r="G877"/>
  <c r="I877" s="1"/>
  <c r="G917"/>
  <c r="G932"/>
  <c r="G938"/>
  <c r="I938" s="1"/>
  <c r="G985"/>
  <c r="G1046"/>
  <c r="I1045"/>
  <c r="G1057"/>
  <c r="G1064"/>
  <c r="I1063"/>
  <c r="G1072"/>
  <c r="I1071"/>
  <c r="G1102"/>
  <c r="I1101"/>
  <c r="I222"/>
  <c r="I862"/>
  <c r="G10"/>
  <c r="I10" s="1"/>
  <c r="I17"/>
  <c r="I25"/>
  <c r="I49"/>
  <c r="I73"/>
  <c r="I77"/>
  <c r="I109"/>
  <c r="G132"/>
  <c r="I132" s="1"/>
  <c r="I131"/>
  <c r="G190"/>
  <c r="G332"/>
  <c r="I332" s="1"/>
  <c r="I331"/>
  <c r="G396"/>
  <c r="G468"/>
  <c r="I468" s="1"/>
  <c r="I467"/>
  <c r="G569"/>
  <c r="I568"/>
  <c r="G586"/>
  <c r="I585"/>
  <c r="G760"/>
  <c r="I759"/>
  <c r="G934"/>
  <c r="I934" s="1"/>
  <c r="G956"/>
  <c r="I956" s="1"/>
  <c r="G970"/>
  <c r="I969"/>
  <c r="G994"/>
  <c r="I993"/>
  <c r="G1012"/>
  <c r="I1012" s="1"/>
  <c r="G1021"/>
  <c r="G144"/>
  <c r="G158"/>
  <c r="I158" s="1"/>
  <c r="I157"/>
  <c r="G164"/>
  <c r="G210"/>
  <c r="I209"/>
  <c r="G225"/>
  <c r="G237"/>
  <c r="I236"/>
  <c r="G272"/>
  <c r="G285"/>
  <c r="I284"/>
  <c r="G290"/>
  <c r="I289"/>
  <c r="G296"/>
  <c r="G308"/>
  <c r="G326"/>
  <c r="I325"/>
  <c r="G344"/>
  <c r="I343"/>
  <c r="G376"/>
  <c r="G384"/>
  <c r="I383"/>
  <c r="G393"/>
  <c r="I392"/>
  <c r="G422"/>
  <c r="I421"/>
  <c r="G449"/>
  <c r="I448"/>
  <c r="G480"/>
  <c r="I479"/>
  <c r="G497"/>
  <c r="I496"/>
  <c r="G510"/>
  <c r="I509"/>
  <c r="G524"/>
  <c r="G538"/>
  <c r="I537"/>
  <c r="G548"/>
  <c r="I547"/>
  <c r="G572"/>
  <c r="I571"/>
  <c r="G578"/>
  <c r="I578" s="1"/>
  <c r="I577"/>
  <c r="G596"/>
  <c r="I607"/>
  <c r="G640"/>
  <c r="I639"/>
  <c r="G676"/>
  <c r="I675"/>
  <c r="G685"/>
  <c r="I685" s="1"/>
  <c r="I684"/>
  <c r="G705"/>
  <c r="I704"/>
  <c r="G724"/>
  <c r="I723"/>
  <c r="G740"/>
  <c r="G780"/>
  <c r="I779"/>
  <c r="G792"/>
  <c r="I791"/>
  <c r="G800"/>
  <c r="I799"/>
  <c r="G838"/>
  <c r="I837"/>
  <c r="G846"/>
  <c r="G858"/>
  <c r="G866"/>
  <c r="G893"/>
  <c r="G921"/>
  <c r="I921" s="1"/>
  <c r="G948"/>
  <c r="I948" s="1"/>
  <c r="G953"/>
  <c r="G978"/>
  <c r="G1029"/>
  <c r="G1041"/>
  <c r="I1040"/>
  <c r="G1090"/>
  <c r="I1090" s="1"/>
  <c r="I1089"/>
  <c r="G1096"/>
  <c r="I54"/>
  <c r="I878"/>
  <c r="I32"/>
  <c r="I36"/>
  <c r="I64"/>
  <c r="I534"/>
  <c r="I774"/>
  <c r="I918"/>
  <c r="I950"/>
  <c r="I1078"/>
  <c r="G112"/>
  <c r="I111"/>
  <c r="G150"/>
  <c r="I150" s="1"/>
  <c r="I149"/>
  <c r="G213"/>
  <c r="I212"/>
  <c r="G300"/>
  <c r="I299"/>
  <c r="G446"/>
  <c r="I446" s="1"/>
  <c r="I445"/>
  <c r="G494"/>
  <c r="I493"/>
  <c r="G624"/>
  <c r="I624" s="1"/>
  <c r="G717"/>
  <c r="I717" s="1"/>
  <c r="I716"/>
  <c r="G810"/>
  <c r="G834"/>
  <c r="I834" s="1"/>
  <c r="G912"/>
  <c r="I911"/>
  <c r="G1036"/>
  <c r="I1036" s="1"/>
  <c r="I1035"/>
  <c r="G1068"/>
  <c r="I1068" s="1"/>
  <c r="I1067"/>
  <c r="G1134"/>
  <c r="I1134" s="1"/>
  <c r="G134"/>
  <c r="I134" s="1"/>
  <c r="G156"/>
  <c r="I156" s="1"/>
  <c r="I155"/>
  <c r="G162"/>
  <c r="I161"/>
  <c r="G244"/>
  <c r="I243"/>
  <c r="G278"/>
  <c r="I277"/>
  <c r="G294"/>
  <c r="I294" s="1"/>
  <c r="I293"/>
  <c r="G334"/>
  <c r="I334" s="1"/>
  <c r="I333"/>
  <c r="G356"/>
  <c r="G382"/>
  <c r="I382" s="1"/>
  <c r="I381"/>
  <c r="G402"/>
  <c r="I401"/>
  <c r="G470"/>
  <c r="I469"/>
  <c r="G508"/>
  <c r="I508" s="1"/>
  <c r="I507"/>
  <c r="G556"/>
  <c r="G582"/>
  <c r="I582" s="1"/>
  <c r="I581"/>
  <c r="G626"/>
  <c r="G637"/>
  <c r="G670"/>
  <c r="I669"/>
  <c r="G682"/>
  <c r="I681"/>
  <c r="G689"/>
  <c r="I688"/>
  <c r="G697"/>
  <c r="I696"/>
  <c r="G734"/>
  <c r="I734" s="1"/>
  <c r="G768"/>
  <c r="I767"/>
  <c r="G836"/>
  <c r="I835"/>
  <c r="G873"/>
  <c r="I872"/>
  <c r="G888"/>
  <c r="I887"/>
  <c r="G925"/>
  <c r="I924"/>
  <c r="G944"/>
  <c r="G976"/>
  <c r="I976" s="1"/>
  <c r="I975"/>
  <c r="G1001"/>
  <c r="G1008"/>
  <c r="I1008" s="1"/>
  <c r="I1007"/>
  <c r="G1038"/>
  <c r="G1084"/>
  <c r="I1084" s="1"/>
  <c r="I1083"/>
  <c r="G1113"/>
  <c r="I1113" s="1"/>
  <c r="I26"/>
  <c r="G323"/>
  <c r="G515"/>
  <c r="I31"/>
  <c r="I63"/>
  <c r="I107"/>
  <c r="E1290" i="4"/>
  <c r="E1289"/>
  <c r="E1288"/>
  <c r="I1117" i="13" l="1"/>
  <c r="I470"/>
  <c r="I494"/>
  <c r="I290"/>
  <c r="I985"/>
  <c r="I764"/>
  <c r="I652"/>
  <c r="I275"/>
  <c r="I1087"/>
  <c r="I435"/>
  <c r="I695"/>
  <c r="I463"/>
  <c r="G592"/>
  <c r="I592" s="1"/>
  <c r="G276"/>
  <c r="I276" s="1"/>
  <c r="I923"/>
  <c r="I959"/>
  <c r="I303"/>
  <c r="I953"/>
  <c r="I670"/>
  <c r="I52"/>
  <c r="I384"/>
  <c r="I51"/>
  <c r="I925"/>
  <c r="I569"/>
  <c r="I864"/>
  <c r="I1015"/>
  <c r="I480"/>
  <c r="I210"/>
  <c r="I760"/>
  <c r="I903"/>
  <c r="I1115"/>
  <c r="I932"/>
  <c r="I838"/>
  <c r="I792"/>
  <c r="I608"/>
  <c r="I190"/>
  <c r="I513"/>
  <c r="I1093"/>
  <c r="I836"/>
  <c r="I626"/>
  <c r="I162"/>
  <c r="I917"/>
  <c r="G118"/>
  <c r="I118" s="1"/>
  <c r="I153"/>
  <c r="I21"/>
  <c r="I393"/>
  <c r="I285"/>
  <c r="I655"/>
  <c r="I364"/>
  <c r="I1006"/>
  <c r="I827"/>
  <c r="I615"/>
  <c r="I359"/>
  <c r="I871"/>
  <c r="I963"/>
  <c r="I91"/>
  <c r="I631"/>
  <c r="I19"/>
  <c r="G801"/>
  <c r="I800"/>
  <c r="G725"/>
  <c r="I725" s="1"/>
  <c r="I724"/>
  <c r="G597"/>
  <c r="I596"/>
  <c r="G539"/>
  <c r="I539" s="1"/>
  <c r="I538"/>
  <c r="G309"/>
  <c r="I308"/>
  <c r="G226"/>
  <c r="I225"/>
  <c r="G165"/>
  <c r="I164"/>
  <c r="G971"/>
  <c r="I970"/>
  <c r="G587"/>
  <c r="I587" s="1"/>
  <c r="I586"/>
  <c r="G1103"/>
  <c r="I1102"/>
  <c r="G841"/>
  <c r="I840"/>
  <c r="G567"/>
  <c r="I567" s="1"/>
  <c r="I566"/>
  <c r="G483"/>
  <c r="I482"/>
  <c r="G729"/>
  <c r="I728"/>
  <c r="G666"/>
  <c r="I665"/>
  <c r="G593"/>
  <c r="I593" s="1"/>
  <c r="G417"/>
  <c r="I416"/>
  <c r="G5"/>
  <c r="I4"/>
  <c r="G516"/>
  <c r="I515"/>
  <c r="G1039"/>
  <c r="I1039" s="1"/>
  <c r="I1038"/>
  <c r="G1002"/>
  <c r="I1002" s="1"/>
  <c r="I1001"/>
  <c r="G945"/>
  <c r="I944"/>
  <c r="G889"/>
  <c r="I888"/>
  <c r="G690"/>
  <c r="I689"/>
  <c r="G557"/>
  <c r="I557" s="1"/>
  <c r="I556"/>
  <c r="G279"/>
  <c r="I279" s="1"/>
  <c r="I278"/>
  <c r="G913"/>
  <c r="I913" s="1"/>
  <c r="I912"/>
  <c r="G811"/>
  <c r="I810"/>
  <c r="G214"/>
  <c r="I213"/>
  <c r="G113"/>
  <c r="I112"/>
  <c r="G324"/>
  <c r="I324" s="1"/>
  <c r="I323"/>
  <c r="G847"/>
  <c r="I847" s="1"/>
  <c r="I846"/>
  <c r="G573"/>
  <c r="I573" s="1"/>
  <c r="I572"/>
  <c r="G511"/>
  <c r="I511" s="1"/>
  <c r="I510"/>
  <c r="G423"/>
  <c r="I422"/>
  <c r="G1047"/>
  <c r="I1046"/>
  <c r="G786"/>
  <c r="I785"/>
  <c r="G645"/>
  <c r="I644"/>
  <c r="G530"/>
  <c r="I529"/>
  <c r="G437"/>
  <c r="I436"/>
  <c r="G330"/>
  <c r="I330" s="1"/>
  <c r="I329"/>
  <c r="G1042"/>
  <c r="I1041"/>
  <c r="G979"/>
  <c r="I979" s="1"/>
  <c r="I978"/>
  <c r="G894"/>
  <c r="I893"/>
  <c r="G859"/>
  <c r="I858"/>
  <c r="G741"/>
  <c r="I740"/>
  <c r="G706"/>
  <c r="I706" s="1"/>
  <c r="I705"/>
  <c r="G677"/>
  <c r="I676"/>
  <c r="G549"/>
  <c r="I548"/>
  <c r="G525"/>
  <c r="I524"/>
  <c r="G498"/>
  <c r="I498" s="1"/>
  <c r="I497"/>
  <c r="G450"/>
  <c r="I449"/>
  <c r="G377"/>
  <c r="I376"/>
  <c r="G327"/>
  <c r="I327" s="1"/>
  <c r="I326"/>
  <c r="G297"/>
  <c r="I297" s="1"/>
  <c r="I296"/>
  <c r="G238"/>
  <c r="I237"/>
  <c r="G1022"/>
  <c r="I1022" s="1"/>
  <c r="I1021"/>
  <c r="G995"/>
  <c r="I995" s="1"/>
  <c r="I994"/>
  <c r="G397"/>
  <c r="I396"/>
  <c r="G1073"/>
  <c r="I1073" s="1"/>
  <c r="I1072"/>
  <c r="G1058"/>
  <c r="I1057"/>
  <c r="G905"/>
  <c r="I904"/>
  <c r="G850"/>
  <c r="I849"/>
  <c r="G795"/>
  <c r="I795" s="1"/>
  <c r="I794"/>
  <c r="G773"/>
  <c r="I773" s="1"/>
  <c r="I772"/>
  <c r="G714"/>
  <c r="I713"/>
  <c r="G634"/>
  <c r="I634" s="1"/>
  <c r="I633"/>
  <c r="G611"/>
  <c r="I610"/>
  <c r="G553"/>
  <c r="I553" s="1"/>
  <c r="I552"/>
  <c r="G457"/>
  <c r="I456"/>
  <c r="G427"/>
  <c r="I427" s="1"/>
  <c r="I426"/>
  <c r="G255"/>
  <c r="I254"/>
  <c r="G195"/>
  <c r="I194"/>
  <c r="G941"/>
  <c r="I940"/>
  <c r="G506"/>
  <c r="I506" s="1"/>
  <c r="I505"/>
  <c r="G353"/>
  <c r="I352"/>
  <c r="G139"/>
  <c r="I138"/>
  <c r="G989"/>
  <c r="I988"/>
  <c r="G561"/>
  <c r="I561" s="1"/>
  <c r="I560"/>
  <c r="G777"/>
  <c r="I776"/>
  <c r="G1030"/>
  <c r="I1029"/>
  <c r="G867"/>
  <c r="I866"/>
  <c r="G781"/>
  <c r="I780"/>
  <c r="G641"/>
  <c r="I640"/>
  <c r="G345"/>
  <c r="I345" s="1"/>
  <c r="I344"/>
  <c r="G273"/>
  <c r="I273" s="1"/>
  <c r="I272"/>
  <c r="G145"/>
  <c r="I144"/>
  <c r="G1065"/>
  <c r="I1064"/>
  <c r="G805"/>
  <c r="I804"/>
  <c r="G618"/>
  <c r="I617"/>
  <c r="G410"/>
  <c r="I409"/>
  <c r="G43"/>
  <c r="I43" s="1"/>
  <c r="I42"/>
  <c r="G1097"/>
  <c r="I1096"/>
  <c r="G874"/>
  <c r="I874" s="1"/>
  <c r="I873"/>
  <c r="G769"/>
  <c r="I769" s="1"/>
  <c r="I768"/>
  <c r="G698"/>
  <c r="I697"/>
  <c r="G683"/>
  <c r="I683" s="1"/>
  <c r="I682"/>
  <c r="G638"/>
  <c r="I638" s="1"/>
  <c r="I637"/>
  <c r="G403"/>
  <c r="I402"/>
  <c r="G357"/>
  <c r="I357" s="1"/>
  <c r="I356"/>
  <c r="G245"/>
  <c r="I244"/>
  <c r="G301"/>
  <c r="I301" s="1"/>
  <c r="I300"/>
  <c r="E1287" i="4"/>
  <c r="E1286"/>
  <c r="E1285"/>
  <c r="E1284"/>
  <c r="E1283"/>
  <c r="E1282"/>
  <c r="E1280"/>
  <c r="E1281"/>
  <c r="G404" i="13" l="1"/>
  <c r="I403"/>
  <c r="G411"/>
  <c r="I410"/>
  <c r="G1059"/>
  <c r="I1059" s="1"/>
  <c r="I1058"/>
  <c r="G550"/>
  <c r="I550" s="1"/>
  <c r="I549"/>
  <c r="G531"/>
  <c r="I530"/>
  <c r="G787"/>
  <c r="I786"/>
  <c r="G215"/>
  <c r="I214"/>
  <c r="G890"/>
  <c r="I889"/>
  <c r="G517"/>
  <c r="I516"/>
  <c r="G418"/>
  <c r="I417"/>
  <c r="G667"/>
  <c r="I666"/>
  <c r="G484"/>
  <c r="I483"/>
  <c r="G842"/>
  <c r="I842" s="1"/>
  <c r="I841"/>
  <c r="G166"/>
  <c r="I165"/>
  <c r="G310"/>
  <c r="I309"/>
  <c r="G598"/>
  <c r="I597"/>
  <c r="G802"/>
  <c r="I802" s="1"/>
  <c r="I801"/>
  <c r="G1098"/>
  <c r="I1097"/>
  <c r="G146"/>
  <c r="I145"/>
  <c r="G1031"/>
  <c r="I1030"/>
  <c r="G851"/>
  <c r="I850"/>
  <c r="G398"/>
  <c r="I397"/>
  <c r="G860"/>
  <c r="I860" s="1"/>
  <c r="I859"/>
  <c r="G1066"/>
  <c r="I1066" s="1"/>
  <c r="I1065"/>
  <c r="G642"/>
  <c r="I642" s="1"/>
  <c r="I641"/>
  <c r="G778"/>
  <c r="I778" s="1"/>
  <c r="I777"/>
  <c r="G354"/>
  <c r="I354" s="1"/>
  <c r="I353"/>
  <c r="G256"/>
  <c r="I255"/>
  <c r="G612"/>
  <c r="I612" s="1"/>
  <c r="I611"/>
  <c r="G906"/>
  <c r="I906" s="1"/>
  <c r="I905"/>
  <c r="G239"/>
  <c r="I239" s="1"/>
  <c r="I238"/>
  <c r="G451"/>
  <c r="I450"/>
  <c r="G526"/>
  <c r="I525"/>
  <c r="G678"/>
  <c r="I678" s="1"/>
  <c r="I677"/>
  <c r="G742"/>
  <c r="I741"/>
  <c r="G895"/>
  <c r="I894"/>
  <c r="G1043"/>
  <c r="I1042"/>
  <c r="G438"/>
  <c r="I437"/>
  <c r="G646"/>
  <c r="I645"/>
  <c r="G1048"/>
  <c r="I1047"/>
  <c r="G114"/>
  <c r="I114" s="1"/>
  <c r="I113"/>
  <c r="G812"/>
  <c r="I811"/>
  <c r="G691"/>
  <c r="I690"/>
  <c r="G946"/>
  <c r="I946" s="1"/>
  <c r="I945"/>
  <c r="G6"/>
  <c r="I6" s="1"/>
  <c r="I5"/>
  <c r="G730"/>
  <c r="I729"/>
  <c r="G1104"/>
  <c r="I1103"/>
  <c r="G972"/>
  <c r="I971"/>
  <c r="G227"/>
  <c r="I226"/>
  <c r="G246"/>
  <c r="I245"/>
  <c r="G806"/>
  <c r="I805"/>
  <c r="G782"/>
  <c r="I781"/>
  <c r="G140"/>
  <c r="I139"/>
  <c r="G196"/>
  <c r="I195"/>
  <c r="G378"/>
  <c r="I378" s="1"/>
  <c r="I377"/>
  <c r="G424"/>
  <c r="I424" s="1"/>
  <c r="I423"/>
  <c r="G699"/>
  <c r="I699" s="1"/>
  <c r="I698"/>
  <c r="G619"/>
  <c r="I618"/>
  <c r="G868"/>
  <c r="I867"/>
  <c r="G990"/>
  <c r="I990" s="1"/>
  <c r="I989"/>
  <c r="G942"/>
  <c r="I942" s="1"/>
  <c r="I941"/>
  <c r="G458"/>
  <c r="I458" s="1"/>
  <c r="I457"/>
  <c r="G715"/>
  <c r="I715" s="1"/>
  <c r="I714"/>
  <c r="E1279" i="4"/>
  <c r="E1278"/>
  <c r="E1277"/>
  <c r="E1276"/>
  <c r="F1275"/>
  <c r="F1273"/>
  <c r="E1275"/>
  <c r="E1274"/>
  <c r="E1273"/>
  <c r="E1272"/>
  <c r="E1271"/>
  <c r="E1270"/>
  <c r="E1269"/>
  <c r="E1268"/>
  <c r="E1267"/>
  <c r="E1266"/>
  <c r="E1262"/>
  <c r="E1263"/>
  <c r="E1264"/>
  <c r="E1265"/>
  <c r="E1261"/>
  <c r="E1260"/>
  <c r="E1259"/>
  <c r="E1258"/>
  <c r="E1257"/>
  <c r="F1256"/>
  <c r="E1256"/>
  <c r="E1249"/>
  <c r="E1250"/>
  <c r="E1251"/>
  <c r="E1252"/>
  <c r="E1253"/>
  <c r="E1254"/>
  <c r="E1255"/>
  <c r="E1248"/>
  <c r="E1247"/>
  <c r="E1246"/>
  <c r="E1245"/>
  <c r="E1244"/>
  <c r="E1243"/>
  <c r="E1242"/>
  <c r="E1241"/>
  <c r="E1240"/>
  <c r="E1239"/>
  <c r="E1238"/>
  <c r="E1237"/>
  <c r="E1236"/>
  <c r="E1235"/>
  <c r="E1234"/>
  <c r="E1233"/>
  <c r="E1232"/>
  <c r="E1231"/>
  <c r="F1230"/>
  <c r="E1230"/>
  <c r="E1229"/>
  <c r="G807" i="13" l="1"/>
  <c r="I806"/>
  <c r="G1105"/>
  <c r="I1104"/>
  <c r="G692"/>
  <c r="I692" s="1"/>
  <c r="I691"/>
  <c r="G1044"/>
  <c r="I1044" s="1"/>
  <c r="I1043"/>
  <c r="G527"/>
  <c r="I527" s="1"/>
  <c r="I526"/>
  <c r="G852"/>
  <c r="I851"/>
  <c r="G147"/>
  <c r="I147" s="1"/>
  <c r="I146"/>
  <c r="G668"/>
  <c r="I668" s="1"/>
  <c r="I667"/>
  <c r="G518"/>
  <c r="I518" s="1"/>
  <c r="I517"/>
  <c r="G216"/>
  <c r="I215"/>
  <c r="G532"/>
  <c r="I531"/>
  <c r="G405"/>
  <c r="I404"/>
  <c r="G647"/>
  <c r="I646"/>
  <c r="G743"/>
  <c r="I742"/>
  <c r="G620"/>
  <c r="I619"/>
  <c r="G197"/>
  <c r="I196"/>
  <c r="G247"/>
  <c r="I246"/>
  <c r="G731"/>
  <c r="I730"/>
  <c r="G813"/>
  <c r="I812"/>
  <c r="G1049"/>
  <c r="I1048"/>
  <c r="G439"/>
  <c r="I438"/>
  <c r="G452"/>
  <c r="I451"/>
  <c r="G257"/>
  <c r="I256"/>
  <c r="G399"/>
  <c r="I398"/>
  <c r="G1032"/>
  <c r="I1031"/>
  <c r="G1099"/>
  <c r="I1098"/>
  <c r="G599"/>
  <c r="I598"/>
  <c r="G167"/>
  <c r="I167" s="1"/>
  <c r="I166"/>
  <c r="G485"/>
  <c r="I484"/>
  <c r="G419"/>
  <c r="I419" s="1"/>
  <c r="I418"/>
  <c r="G891"/>
  <c r="I891" s="1"/>
  <c r="I890"/>
  <c r="G788"/>
  <c r="I788" s="1"/>
  <c r="I787"/>
  <c r="G412"/>
  <c r="I411"/>
  <c r="G869"/>
  <c r="I869" s="1"/>
  <c r="I868"/>
  <c r="G141"/>
  <c r="I141" s="1"/>
  <c r="I140"/>
  <c r="G228"/>
  <c r="I227"/>
  <c r="G311"/>
  <c r="I310"/>
  <c r="G783"/>
  <c r="I783" s="1"/>
  <c r="I782"/>
  <c r="G973"/>
  <c r="I972"/>
  <c r="G896"/>
  <c r="I895"/>
  <c r="E1228" i="4"/>
  <c r="E1227"/>
  <c r="G486" i="13" l="1"/>
  <c r="I485"/>
  <c r="G258"/>
  <c r="I257"/>
  <c r="G814"/>
  <c r="I813"/>
  <c r="G621"/>
  <c r="I620"/>
  <c r="G533"/>
  <c r="I533" s="1"/>
  <c r="I532"/>
  <c r="G808"/>
  <c r="I808" s="1"/>
  <c r="I807"/>
  <c r="G312"/>
  <c r="I311"/>
  <c r="G413"/>
  <c r="I412"/>
  <c r="G600"/>
  <c r="I599"/>
  <c r="G440"/>
  <c r="I440" s="1"/>
  <c r="I439"/>
  <c r="G648"/>
  <c r="I647"/>
  <c r="G1100"/>
  <c r="I1100" s="1"/>
  <c r="I1099"/>
  <c r="G453"/>
  <c r="I452"/>
  <c r="G1050"/>
  <c r="I1049"/>
  <c r="G732"/>
  <c r="I732" s="1"/>
  <c r="I731"/>
  <c r="G198"/>
  <c r="I198" s="1"/>
  <c r="I197"/>
  <c r="G744"/>
  <c r="I743"/>
  <c r="G406"/>
  <c r="I406" s="1"/>
  <c r="I405"/>
  <c r="G217"/>
  <c r="I216"/>
  <c r="G853"/>
  <c r="I852"/>
  <c r="G1106"/>
  <c r="I1105"/>
  <c r="G974"/>
  <c r="I974" s="1"/>
  <c r="I973"/>
  <c r="G1033"/>
  <c r="I1033" s="1"/>
  <c r="I1032"/>
  <c r="G248"/>
  <c r="I247"/>
  <c r="G897"/>
  <c r="I896"/>
  <c r="G229"/>
  <c r="I228"/>
  <c r="G400"/>
  <c r="I400" s="1"/>
  <c r="I399"/>
  <c r="E1226" i="4"/>
  <c r="E1225"/>
  <c r="G898" i="13" l="1"/>
  <c r="I898" s="1"/>
  <c r="I897"/>
  <c r="G218"/>
  <c r="I218" s="1"/>
  <c r="I217"/>
  <c r="G454"/>
  <c r="I454" s="1"/>
  <c r="I453"/>
  <c r="G815"/>
  <c r="I814"/>
  <c r="G1107"/>
  <c r="I1106"/>
  <c r="G745"/>
  <c r="I744"/>
  <c r="G649"/>
  <c r="I648"/>
  <c r="G313"/>
  <c r="I312"/>
  <c r="G249"/>
  <c r="I248"/>
  <c r="G854"/>
  <c r="I854" s="1"/>
  <c r="I853"/>
  <c r="G1051"/>
  <c r="I1050"/>
  <c r="G414"/>
  <c r="I414" s="1"/>
  <c r="I413"/>
  <c r="G622"/>
  <c r="I622" s="1"/>
  <c r="I621"/>
  <c r="G259"/>
  <c r="I258"/>
  <c r="G601"/>
  <c r="I600"/>
  <c r="G487"/>
  <c r="I486"/>
  <c r="G230"/>
  <c r="I229"/>
  <c r="E1224" i="4"/>
  <c r="E1223"/>
  <c r="E1222"/>
  <c r="E1221"/>
  <c r="E1220"/>
  <c r="E1219"/>
  <c r="E1218"/>
  <c r="E1217"/>
  <c r="E1214"/>
  <c r="E1215"/>
  <c r="E1216"/>
  <c r="E1213"/>
  <c r="G231" i="13" l="1"/>
  <c r="I230"/>
  <c r="G1052"/>
  <c r="I1052" s="1"/>
  <c r="I1051"/>
  <c r="G1108"/>
  <c r="I1107"/>
  <c r="G650"/>
  <c r="I650" s="1"/>
  <c r="I649"/>
  <c r="G260"/>
  <c r="I260" s="1"/>
  <c r="I259"/>
  <c r="G746"/>
  <c r="I745"/>
  <c r="G816"/>
  <c r="I815"/>
  <c r="G602"/>
  <c r="I601"/>
  <c r="G250"/>
  <c r="I249"/>
  <c r="G488"/>
  <c r="I487"/>
  <c r="G314"/>
  <c r="I313"/>
  <c r="E1212" i="4"/>
  <c r="F1212"/>
  <c r="E1211"/>
  <c r="F1210"/>
  <c r="E1210"/>
  <c r="E1206"/>
  <c r="E1207"/>
  <c r="E1208"/>
  <c r="E1209"/>
  <c r="E1205"/>
  <c r="E1204"/>
  <c r="F1203"/>
  <c r="E1203"/>
  <c r="F1202"/>
  <c r="E1202"/>
  <c r="E1199"/>
  <c r="E1200"/>
  <c r="E1201"/>
  <c r="E1198"/>
  <c r="E1197"/>
  <c r="E1196"/>
  <c r="E1195"/>
  <c r="E1194"/>
  <c r="E1187"/>
  <c r="E1188"/>
  <c r="E1189"/>
  <c r="E1190"/>
  <c r="E1191"/>
  <c r="E1192"/>
  <c r="E1193"/>
  <c r="E1186"/>
  <c r="E1184"/>
  <c r="E1185"/>
  <c r="E1181"/>
  <c r="E1182"/>
  <c r="E1183"/>
  <c r="E1180"/>
  <c r="E1179"/>
  <c r="E1178"/>
  <c r="E1176"/>
  <c r="E1177"/>
  <c r="E1175"/>
  <c r="E1170"/>
  <c r="E1171"/>
  <c r="E1172"/>
  <c r="E1173"/>
  <c r="E1174"/>
  <c r="E1169"/>
  <c r="E1168"/>
  <c r="E1167"/>
  <c r="E1166"/>
  <c r="E1165"/>
  <c r="E1164"/>
  <c r="E1163"/>
  <c r="E1162"/>
  <c r="E1161"/>
  <c r="E1160"/>
  <c r="E1159"/>
  <c r="E1158"/>
  <c r="F1158"/>
  <c r="E1157"/>
  <c r="E1156"/>
  <c r="F1155"/>
  <c r="E1155"/>
  <c r="G315" i="13" l="1"/>
  <c r="I314"/>
  <c r="G251"/>
  <c r="I251" s="1"/>
  <c r="I250"/>
  <c r="G817"/>
  <c r="I816"/>
  <c r="G1109"/>
  <c r="I1108"/>
  <c r="G489"/>
  <c r="I488"/>
  <c r="G603"/>
  <c r="I603" s="1"/>
  <c r="I602"/>
  <c r="G747"/>
  <c r="I746"/>
  <c r="G232"/>
  <c r="I232" s="1"/>
  <c r="I231"/>
  <c r="E1154" i="4"/>
  <c r="E1153"/>
  <c r="E1152"/>
  <c r="E1151"/>
  <c r="E1150"/>
  <c r="E1149"/>
  <c r="E1148"/>
  <c r="G818" i="13" l="1"/>
  <c r="I817"/>
  <c r="G316"/>
  <c r="I315"/>
  <c r="G748"/>
  <c r="I747"/>
  <c r="G490"/>
  <c r="I489"/>
  <c r="G1110"/>
  <c r="I1110" s="1"/>
  <c r="I1109"/>
  <c r="E1147" i="4"/>
  <c r="E1146"/>
  <c r="E1145"/>
  <c r="E1144"/>
  <c r="E1143"/>
  <c r="E1142"/>
  <c r="G749" i="13" l="1"/>
  <c r="I748"/>
  <c r="G317"/>
  <c r="I316"/>
  <c r="G819"/>
  <c r="I818"/>
  <c r="G491"/>
  <c r="I490"/>
  <c r="E1141" i="4"/>
  <c r="E1140"/>
  <c r="E1139"/>
  <c r="E1138"/>
  <c r="E1137"/>
  <c r="F1136"/>
  <c r="E1136"/>
  <c r="F1135"/>
  <c r="E1135"/>
  <c r="E1134"/>
  <c r="E1133"/>
  <c r="G820" i="13" l="1"/>
  <c r="I820" s="1"/>
  <c r="I819"/>
  <c r="G492"/>
  <c r="I492" s="1"/>
  <c r="I491"/>
  <c r="G750"/>
  <c r="I749"/>
  <c r="G318"/>
  <c r="I317"/>
  <c r="E1132" i="4"/>
  <c r="E1131"/>
  <c r="E1130"/>
  <c r="E1129"/>
  <c r="E1128"/>
  <c r="E1127"/>
  <c r="E1126"/>
  <c r="E1125"/>
  <c r="E1124"/>
  <c r="E1123"/>
  <c r="E1119"/>
  <c r="E1120"/>
  <c r="E1121"/>
  <c r="E1122"/>
  <c r="E1118"/>
  <c r="E1117"/>
  <c r="E1116"/>
  <c r="E1115"/>
  <c r="E1114"/>
  <c r="E1113"/>
  <c r="F1112"/>
  <c r="E1112"/>
  <c r="F1109"/>
  <c r="E1111"/>
  <c r="F1107"/>
  <c r="E1110"/>
  <c r="E1109"/>
  <c r="E1108"/>
  <c r="E1107"/>
  <c r="E1102"/>
  <c r="E1103"/>
  <c r="E1104"/>
  <c r="E1105"/>
  <c r="E1106"/>
  <c r="F1101"/>
  <c r="E1101"/>
  <c r="E1100"/>
  <c r="G319" i="13" l="1"/>
  <c r="I318"/>
  <c r="G751"/>
  <c r="I750"/>
  <c r="F1099" i="4"/>
  <c r="E1099"/>
  <c r="F1098"/>
  <c r="E1098"/>
  <c r="E1097"/>
  <c r="F1096"/>
  <c r="E1096"/>
  <c r="F1095"/>
  <c r="E1095"/>
  <c r="E1094"/>
  <c r="G320" i="13" l="1"/>
  <c r="I320" s="1"/>
  <c r="I319"/>
  <c r="G752"/>
  <c r="I751"/>
  <c r="E1093" i="4"/>
  <c r="E1092"/>
  <c r="E1091"/>
  <c r="F1090"/>
  <c r="E1090"/>
  <c r="E1089"/>
  <c r="F1088"/>
  <c r="F1087"/>
  <c r="E1088"/>
  <c r="E1087"/>
  <c r="E1086"/>
  <c r="E1085"/>
  <c r="E1084"/>
  <c r="F1082"/>
  <c r="E1083"/>
  <c r="E1082"/>
  <c r="F1080"/>
  <c r="E1081"/>
  <c r="E1080"/>
  <c r="F1079"/>
  <c r="E1079"/>
  <c r="E1078"/>
  <c r="E1077"/>
  <c r="E1074"/>
  <c r="E1075"/>
  <c r="E1076"/>
  <c r="E1073"/>
  <c r="E1072"/>
  <c r="E1071"/>
  <c r="E1070"/>
  <c r="E1069"/>
  <c r="E1068"/>
  <c r="E1067"/>
  <c r="E1066"/>
  <c r="E1065"/>
  <c r="E1064"/>
  <c r="E1063"/>
  <c r="E1062"/>
  <c r="E1061"/>
  <c r="E1060"/>
  <c r="F1059"/>
  <c r="E1059"/>
  <c r="E1057"/>
  <c r="E1058"/>
  <c r="E1055"/>
  <c r="E1056"/>
  <c r="E1054"/>
  <c r="E1053"/>
  <c r="E1052"/>
  <c r="E1051"/>
  <c r="E1050"/>
  <c r="E1049"/>
  <c r="F1048"/>
  <c r="E1048"/>
  <c r="E1047"/>
  <c r="F1046"/>
  <c r="E1046"/>
  <c r="E1045"/>
  <c r="E1044"/>
  <c r="E1043"/>
  <c r="E1042"/>
  <c r="E1041"/>
  <c r="F1040"/>
  <c r="E1040"/>
  <c r="E1039"/>
  <c r="F1038"/>
  <c r="E1038"/>
  <c r="E1036"/>
  <c r="E1037"/>
  <c r="F1035"/>
  <c r="E1035"/>
  <c r="F1034"/>
  <c r="E1034"/>
  <c r="F1033"/>
  <c r="E1033"/>
  <c r="E1032"/>
  <c r="E1031"/>
  <c r="E1027"/>
  <c r="E1028"/>
  <c r="E1029"/>
  <c r="E1030"/>
  <c r="E1026"/>
  <c r="E1025"/>
  <c r="F1024"/>
  <c r="F1023"/>
  <c r="E1024"/>
  <c r="E1023"/>
  <c r="G753" i="13" l="1"/>
  <c r="I752"/>
  <c r="E1017" i="4"/>
  <c r="E1018"/>
  <c r="E1019"/>
  <c r="E1020"/>
  <c r="E1021"/>
  <c r="E1022"/>
  <c r="E1016"/>
  <c r="E1012"/>
  <c r="E1013"/>
  <c r="E1014"/>
  <c r="E1015"/>
  <c r="E1011"/>
  <c r="F1010"/>
  <c r="E1010"/>
  <c r="F1009"/>
  <c r="E1009"/>
  <c r="F1008"/>
  <c r="F1007"/>
  <c r="E1008"/>
  <c r="E1007"/>
  <c r="F1006"/>
  <c r="E1006"/>
  <c r="F1005"/>
  <c r="F1004"/>
  <c r="E1005"/>
  <c r="E1004"/>
  <c r="E1003"/>
  <c r="E1002"/>
  <c r="E1001"/>
  <c r="E1000"/>
  <c r="E999"/>
  <c r="E998"/>
  <c r="E997"/>
  <c r="E996"/>
  <c r="G754" i="13" l="1"/>
  <c r="I753"/>
  <c r="E995" i="4"/>
  <c r="E994"/>
  <c r="E993"/>
  <c r="E992"/>
  <c r="E991"/>
  <c r="E990"/>
  <c r="E989"/>
  <c r="E987"/>
  <c r="E988"/>
  <c r="F985"/>
  <c r="E986"/>
  <c r="E985"/>
  <c r="E984"/>
  <c r="E983"/>
  <c r="E982"/>
  <c r="E981"/>
  <c r="E980"/>
  <c r="E979"/>
  <c r="G755" i="13" l="1"/>
  <c r="I754"/>
  <c r="E978" i="4"/>
  <c r="E977"/>
  <c r="E972"/>
  <c r="E973"/>
  <c r="E974"/>
  <c r="E975"/>
  <c r="E976"/>
  <c r="E971"/>
  <c r="E970"/>
  <c r="G756" i="13" l="1"/>
  <c r="I755"/>
  <c r="E969" i="4"/>
  <c r="E968"/>
  <c r="E967"/>
  <c r="G757" i="13" l="1"/>
  <c r="I757" s="1"/>
  <c r="I756"/>
  <c r="E966" i="4"/>
  <c r="E38" i="6" l="1"/>
  <c r="E45"/>
  <c r="E46"/>
  <c r="E128"/>
  <c r="E140"/>
  <c r="E141"/>
  <c r="E142"/>
  <c r="E143"/>
  <c r="E144"/>
  <c r="E180"/>
  <c r="E181"/>
  <c r="E351"/>
  <c r="E370"/>
  <c r="E373"/>
  <c r="E380"/>
  <c r="E405"/>
  <c r="E410"/>
  <c r="E426"/>
  <c r="E460"/>
  <c r="E462"/>
  <c r="E468"/>
  <c r="E484"/>
  <c r="E15"/>
  <c r="E19"/>
  <c r="E22"/>
  <c r="E32"/>
  <c r="E57"/>
  <c r="E80"/>
  <c r="E83"/>
  <c r="E85"/>
  <c r="E103"/>
  <c r="E117"/>
  <c r="E118"/>
  <c r="E122"/>
  <c r="E125"/>
  <c r="E130"/>
  <c r="E160"/>
  <c r="E173"/>
  <c r="E177"/>
  <c r="E186"/>
  <c r="E187"/>
  <c r="E190"/>
  <c r="E193"/>
  <c r="E200"/>
  <c r="E206"/>
  <c r="E213"/>
  <c r="F213"/>
  <c r="E222"/>
  <c r="E233"/>
  <c r="E234"/>
  <c r="E238"/>
  <c r="F238"/>
  <c r="E247"/>
  <c r="E252"/>
  <c r="E258"/>
  <c r="E268"/>
  <c r="E271"/>
  <c r="E276"/>
  <c r="E286"/>
  <c r="E293"/>
  <c r="E294"/>
  <c r="E298"/>
  <c r="E306"/>
  <c r="E311"/>
  <c r="E313"/>
  <c r="E314"/>
  <c r="E319"/>
  <c r="E323"/>
  <c r="E337"/>
  <c r="E339"/>
  <c r="E344"/>
  <c r="E353"/>
  <c r="E355"/>
  <c r="E356"/>
  <c r="E357"/>
  <c r="E362"/>
  <c r="E366"/>
  <c r="E381"/>
  <c r="E384"/>
  <c r="F384"/>
  <c r="E390"/>
  <c r="E393"/>
  <c r="E397"/>
  <c r="E403"/>
  <c r="E408"/>
  <c r="E417"/>
  <c r="F417"/>
  <c r="E418"/>
  <c r="E421"/>
  <c r="E430"/>
  <c r="E438"/>
  <c r="E439"/>
  <c r="F439"/>
  <c r="E442"/>
  <c r="E453"/>
  <c r="E463"/>
  <c r="E469"/>
  <c r="E472"/>
  <c r="E478"/>
  <c r="F478"/>
  <c r="E479"/>
  <c r="E485"/>
  <c r="E486"/>
  <c r="E490"/>
  <c r="E493"/>
  <c r="E494"/>
  <c r="F494"/>
  <c r="E501"/>
  <c r="E504"/>
  <c r="E510"/>
  <c r="E515"/>
  <c r="F515"/>
  <c r="E516"/>
  <c r="F516"/>
  <c r="E517"/>
  <c r="E518"/>
  <c r="E521"/>
  <c r="E523"/>
  <c r="F523"/>
  <c r="E524"/>
  <c r="E525"/>
  <c r="E526"/>
  <c r="E533"/>
  <c r="E540"/>
  <c r="E542"/>
  <c r="E541" l="1"/>
  <c r="E539"/>
  <c r="E538"/>
  <c r="E537"/>
  <c r="F536"/>
  <c r="E536"/>
  <c r="E535"/>
  <c r="E534"/>
  <c r="E532"/>
  <c r="F531"/>
  <c r="E531"/>
  <c r="E530"/>
  <c r="E529"/>
  <c r="E528"/>
  <c r="F527"/>
  <c r="E527"/>
  <c r="F522"/>
  <c r="E522"/>
  <c r="E520"/>
  <c r="E519"/>
  <c r="E514"/>
  <c r="E513"/>
  <c r="E512"/>
  <c r="E511"/>
  <c r="E509"/>
  <c r="E508"/>
  <c r="E507"/>
  <c r="E506"/>
  <c r="E505"/>
  <c r="E503"/>
  <c r="E502"/>
  <c r="E500"/>
  <c r="E499"/>
  <c r="E498"/>
  <c r="E497"/>
  <c r="F496"/>
  <c r="E496"/>
  <c r="E495"/>
  <c r="E492"/>
  <c r="F491"/>
  <c r="E491"/>
  <c r="E489"/>
  <c r="E488"/>
  <c r="E487"/>
  <c r="E483"/>
  <c r="E482"/>
  <c r="E481"/>
  <c r="E480"/>
  <c r="E477"/>
  <c r="F476"/>
  <c r="E476"/>
  <c r="E475"/>
  <c r="E474"/>
  <c r="E473"/>
  <c r="E471"/>
  <c r="E470"/>
  <c r="E467"/>
  <c r="E466"/>
  <c r="E465"/>
  <c r="E464"/>
  <c r="E461"/>
  <c r="E459"/>
  <c r="F458"/>
  <c r="E458"/>
  <c r="E457"/>
  <c r="E456"/>
  <c r="E455"/>
  <c r="F454"/>
  <c r="E454"/>
  <c r="E452"/>
  <c r="E451"/>
  <c r="E450"/>
  <c r="E449"/>
  <c r="F448"/>
  <c r="E448"/>
  <c r="E447"/>
  <c r="E446"/>
  <c r="E445"/>
  <c r="F444"/>
  <c r="E444"/>
  <c r="E443"/>
  <c r="E441"/>
  <c r="E440"/>
  <c r="E437"/>
  <c r="E436"/>
  <c r="E435"/>
  <c r="E434"/>
  <c r="E433"/>
  <c r="E432"/>
  <c r="E431"/>
  <c r="E429"/>
  <c r="E428"/>
  <c r="E427"/>
  <c r="E425"/>
  <c r="E424"/>
  <c r="F423"/>
  <c r="E423"/>
  <c r="E422"/>
  <c r="E420"/>
  <c r="F419"/>
  <c r="E419"/>
  <c r="E416"/>
  <c r="E415"/>
  <c r="E414"/>
  <c r="E413"/>
  <c r="F412"/>
  <c r="E412"/>
  <c r="E411"/>
  <c r="E409"/>
  <c r="E407"/>
  <c r="E406"/>
  <c r="E404"/>
  <c r="E402"/>
  <c r="E401"/>
  <c r="E400"/>
  <c r="E399"/>
  <c r="E398"/>
  <c r="E396"/>
  <c r="E395"/>
  <c r="E394"/>
  <c r="E392"/>
  <c r="E391"/>
  <c r="E389"/>
  <c r="E388"/>
  <c r="E387"/>
  <c r="E386"/>
  <c r="E385"/>
  <c r="E383"/>
  <c r="E382"/>
  <c r="E379"/>
  <c r="E378"/>
  <c r="E377"/>
  <c r="E376"/>
  <c r="E375"/>
  <c r="F374"/>
  <c r="E374"/>
  <c r="E372"/>
  <c r="E371"/>
  <c r="E369"/>
  <c r="E368"/>
  <c r="E367"/>
  <c r="E365"/>
  <c r="E364"/>
  <c r="E363"/>
  <c r="E361"/>
  <c r="E360"/>
  <c r="E359"/>
  <c r="E358"/>
  <c r="E354"/>
  <c r="E352"/>
  <c r="E350"/>
  <c r="E349"/>
  <c r="F348"/>
  <c r="E348"/>
  <c r="F347"/>
  <c r="E347"/>
  <c r="F346"/>
  <c r="E346"/>
  <c r="E345"/>
  <c r="F343"/>
  <c r="E343"/>
  <c r="E342"/>
  <c r="E341"/>
  <c r="E340"/>
  <c r="F338"/>
  <c r="E338"/>
  <c r="E336"/>
  <c r="E335"/>
  <c r="E334"/>
  <c r="F333"/>
  <c r="E333"/>
  <c r="E332"/>
  <c r="E331"/>
  <c r="E330"/>
  <c r="E329"/>
  <c r="F328"/>
  <c r="E328"/>
  <c r="E327"/>
  <c r="E326"/>
  <c r="E325"/>
  <c r="E324"/>
  <c r="E322"/>
  <c r="E321"/>
  <c r="E320"/>
  <c r="E318"/>
  <c r="E317"/>
  <c r="E316"/>
  <c r="E315"/>
  <c r="E312"/>
  <c r="E310"/>
  <c r="F309"/>
  <c r="E309"/>
  <c r="E308"/>
  <c r="E307"/>
  <c r="E305"/>
  <c r="E304"/>
  <c r="E303"/>
  <c r="F302"/>
  <c r="E302"/>
  <c r="E301"/>
  <c r="E300"/>
  <c r="E299"/>
  <c r="E297"/>
  <c r="E296"/>
  <c r="E295"/>
  <c r="E292"/>
  <c r="E291"/>
  <c r="E290"/>
  <c r="E289"/>
  <c r="E288"/>
  <c r="E287"/>
  <c r="E285"/>
  <c r="E284"/>
  <c r="F283"/>
  <c r="E283"/>
  <c r="E282"/>
  <c r="E281"/>
  <c r="E280"/>
  <c r="F279"/>
  <c r="E279"/>
  <c r="F278"/>
  <c r="E278"/>
  <c r="E277"/>
  <c r="E275"/>
  <c r="E274"/>
  <c r="E273"/>
  <c r="E272"/>
  <c r="E270"/>
  <c r="E269"/>
  <c r="E267"/>
  <c r="E266"/>
  <c r="E265"/>
  <c r="E264"/>
  <c r="E263"/>
  <c r="E262"/>
  <c r="E261"/>
  <c r="E260"/>
  <c r="E259"/>
  <c r="E257"/>
  <c r="E256"/>
  <c r="E255"/>
  <c r="E254"/>
  <c r="E253"/>
  <c r="E251"/>
  <c r="F250"/>
  <c r="E250"/>
  <c r="E249"/>
  <c r="E248"/>
  <c r="E246"/>
  <c r="E245"/>
  <c r="E244"/>
  <c r="E243"/>
  <c r="E242"/>
  <c r="E241"/>
  <c r="E240"/>
  <c r="F239"/>
  <c r="E239"/>
  <c r="E237"/>
  <c r="E236"/>
  <c r="E235"/>
  <c r="E232"/>
  <c r="E231"/>
  <c r="E230"/>
  <c r="E229"/>
  <c r="F228"/>
  <c r="E228"/>
  <c r="F227"/>
  <c r="E227"/>
  <c r="E226"/>
  <c r="F225"/>
  <c r="E225"/>
  <c r="E224"/>
  <c r="E223"/>
  <c r="E221"/>
  <c r="E220"/>
  <c r="F219"/>
  <c r="E219"/>
  <c r="E218"/>
  <c r="E217"/>
  <c r="E216"/>
  <c r="E215"/>
  <c r="E214"/>
  <c r="E212"/>
  <c r="E211"/>
  <c r="E210"/>
  <c r="E209"/>
  <c r="E208"/>
  <c r="E207"/>
  <c r="E205"/>
  <c r="E204"/>
  <c r="E203"/>
  <c r="E202"/>
  <c r="F201"/>
  <c r="E201"/>
  <c r="E199"/>
  <c r="E198"/>
  <c r="E197"/>
  <c r="E196"/>
  <c r="E195"/>
  <c r="E194"/>
  <c r="F192"/>
  <c r="E192"/>
  <c r="E191"/>
  <c r="E189"/>
  <c r="E188"/>
  <c r="E185"/>
  <c r="E184"/>
  <c r="E183"/>
  <c r="E182"/>
  <c r="E179"/>
  <c r="E178"/>
  <c r="E176"/>
  <c r="E175"/>
  <c r="E174"/>
  <c r="E172"/>
  <c r="E171"/>
  <c r="E170"/>
  <c r="E169"/>
  <c r="E168"/>
  <c r="E167"/>
  <c r="E166"/>
  <c r="E165"/>
  <c r="F164"/>
  <c r="E164"/>
  <c r="E163"/>
  <c r="E162"/>
  <c r="E161"/>
  <c r="E159"/>
  <c r="E158"/>
  <c r="E157"/>
  <c r="E156"/>
  <c r="E155"/>
  <c r="E154"/>
  <c r="E153"/>
  <c r="E152"/>
  <c r="F151"/>
  <c r="E151"/>
  <c r="E150"/>
  <c r="E149"/>
  <c r="E148"/>
  <c r="F147"/>
  <c r="E147"/>
  <c r="E146"/>
  <c r="E145"/>
  <c r="E139"/>
  <c r="E138"/>
  <c r="E137"/>
  <c r="E136"/>
  <c r="E135"/>
  <c r="F134"/>
  <c r="E134"/>
  <c r="E133"/>
  <c r="F132"/>
  <c r="E132"/>
  <c r="E131"/>
  <c r="E129"/>
  <c r="E127"/>
  <c r="E126"/>
  <c r="E124"/>
  <c r="E123"/>
  <c r="E121"/>
  <c r="E120"/>
  <c r="E119"/>
  <c r="E116"/>
  <c r="E115"/>
  <c r="E114"/>
  <c r="E113"/>
  <c r="E112"/>
  <c r="E111"/>
  <c r="E110"/>
  <c r="F109"/>
  <c r="E109"/>
  <c r="E108"/>
  <c r="E107"/>
  <c r="E106"/>
  <c r="E105"/>
  <c r="E104"/>
  <c r="E102"/>
  <c r="F101"/>
  <c r="E101"/>
  <c r="E100"/>
  <c r="E99"/>
  <c r="E98"/>
  <c r="F97"/>
  <c r="E97"/>
  <c r="E96"/>
  <c r="E95"/>
  <c r="E94"/>
  <c r="F93"/>
  <c r="E93"/>
  <c r="E92"/>
  <c r="E91"/>
  <c r="E90"/>
  <c r="E89"/>
  <c r="E88"/>
  <c r="E87"/>
  <c r="E86"/>
  <c r="E84"/>
  <c r="E82"/>
  <c r="E81"/>
  <c r="E79"/>
  <c r="E78"/>
  <c r="E77"/>
  <c r="E76"/>
  <c r="E75"/>
  <c r="E74"/>
  <c r="E73"/>
  <c r="E72"/>
  <c r="E71"/>
  <c r="E70"/>
  <c r="E69"/>
  <c r="E68"/>
  <c r="E67"/>
  <c r="E66"/>
  <c r="E65"/>
  <c r="E64"/>
  <c r="E63"/>
  <c r="E62"/>
  <c r="E61"/>
  <c r="E60"/>
  <c r="E59"/>
  <c r="E58"/>
  <c r="E56"/>
  <c r="E55"/>
  <c r="E54"/>
  <c r="E53"/>
  <c r="E52"/>
  <c r="E51"/>
  <c r="E50"/>
  <c r="E49"/>
  <c r="E48"/>
  <c r="E47"/>
  <c r="E44"/>
  <c r="F43"/>
  <c r="E43"/>
  <c r="E42"/>
  <c r="E41"/>
  <c r="E40"/>
  <c r="E39"/>
  <c r="E37"/>
  <c r="E36"/>
  <c r="F35"/>
  <c r="E35"/>
  <c r="E34"/>
  <c r="E33"/>
  <c r="E31"/>
  <c r="E30"/>
  <c r="E29"/>
  <c r="E28"/>
  <c r="E27"/>
  <c r="E26"/>
  <c r="E25"/>
  <c r="E24"/>
  <c r="E23"/>
  <c r="E21"/>
  <c r="E20"/>
  <c r="E18"/>
  <c r="E17"/>
  <c r="E16"/>
  <c r="E14"/>
  <c r="E13"/>
  <c r="E12"/>
  <c r="E11"/>
  <c r="E10"/>
  <c r="E9"/>
  <c r="E8"/>
  <c r="E7"/>
  <c r="E6"/>
  <c r="E5"/>
  <c r="E4"/>
  <c r="E3"/>
  <c r="E2"/>
  <c r="E3" i="4" l="1"/>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2"/>
  <c r="F952"/>
  <c r="F946"/>
  <c r="F942"/>
  <c r="F918"/>
  <c r="F916"/>
  <c r="F899"/>
  <c r="F894"/>
  <c r="F838"/>
  <c r="F836"/>
  <c r="F829"/>
  <c r="F809"/>
  <c r="F806"/>
  <c r="F777"/>
  <c r="F773"/>
  <c r="F762"/>
  <c r="F758"/>
  <c r="F751"/>
  <c r="F719"/>
  <c r="F707"/>
  <c r="F702"/>
  <c r="F695"/>
  <c r="F642"/>
  <c r="F625"/>
  <c r="F575"/>
  <c r="F574"/>
  <c r="F573"/>
  <c r="F568"/>
  <c r="F562"/>
  <c r="F545"/>
  <c r="F540"/>
  <c r="F508"/>
  <c r="F495"/>
  <c r="F449"/>
  <c r="F445"/>
  <c r="F444"/>
  <c r="F401"/>
  <c r="F387"/>
  <c r="F386"/>
  <c r="F355"/>
  <c r="F354"/>
  <c r="F351"/>
  <c r="F340"/>
  <c r="F333"/>
  <c r="F313"/>
  <c r="F297"/>
  <c r="F241"/>
  <c r="F221"/>
  <c r="F217"/>
  <c r="F204"/>
  <c r="F202"/>
  <c r="F169"/>
  <c r="F149"/>
  <c r="F145"/>
  <c r="F140"/>
  <c r="F73"/>
  <c r="F62"/>
</calcChain>
</file>

<file path=xl/comments1.xml><?xml version="1.0" encoding="utf-8"?>
<comments xmlns="http://schemas.openxmlformats.org/spreadsheetml/2006/main">
  <authors>
    <author>Jae Um</author>
  </authors>
  <commentList>
    <comment ref="O3" authorId="0">
      <text>
        <r>
          <rPr>
            <b/>
            <sz val="9"/>
            <color indexed="81"/>
            <rFont val="Tahoma"/>
            <family val="2"/>
          </rPr>
          <t>Jae Um:</t>
        </r>
        <r>
          <rPr>
            <sz val="9"/>
            <color indexed="81"/>
            <rFont val="Tahoma"/>
            <family val="2"/>
          </rPr>
          <t xml:space="preserve">
1 - Definitely point solution for iso use case
5 - Full enterprise solution for defined busines sproblem</t>
        </r>
      </text>
    </comment>
  </commentList>
</comments>
</file>

<file path=xl/comments2.xml><?xml version="1.0" encoding="utf-8"?>
<comments xmlns="http://schemas.openxmlformats.org/spreadsheetml/2006/main">
  <authors>
    <author>Eric Chin</author>
  </authors>
  <commentList>
    <comment ref="D2" authorId="0">
      <text>
        <r>
          <rPr>
            <b/>
            <sz val="9"/>
            <color indexed="81"/>
            <rFont val="Tahoma"/>
            <family val="2"/>
          </rPr>
          <t>https://www.crunchbase.com/organization/lexisnexis#section-acquisition-details</t>
        </r>
      </text>
    </comment>
    <comment ref="D3" authorId="0">
      <text>
        <r>
          <rPr>
            <b/>
            <sz val="9"/>
            <color indexed="81"/>
            <rFont val="Tahoma"/>
            <family val="2"/>
          </rPr>
          <t>https://www.crunchbase.com/organization/workshare#section-funding-rounds</t>
        </r>
      </text>
    </comment>
    <comment ref="D4" authorId="0">
      <text>
        <r>
          <rPr>
            <b/>
            <sz val="9"/>
            <color indexed="81"/>
            <rFont val="Tahoma"/>
            <family val="2"/>
          </rPr>
          <t>https://www.crunchbase.com/organization/docusign/funding_rounds/funding_rounds_list#section-funding-rounds</t>
        </r>
      </text>
    </comment>
    <comment ref="D5" authorId="0">
      <text>
        <r>
          <rPr>
            <b/>
            <sz val="9"/>
            <color indexed="81"/>
            <rFont val="Tahoma"/>
            <family val="2"/>
          </rPr>
          <t>https://www.crunchbase.com/organization/xmlaw#section-overview</t>
        </r>
      </text>
    </comment>
    <comment ref="D6" authorId="0">
      <text>
        <r>
          <rPr>
            <b/>
            <sz val="9"/>
            <color indexed="81"/>
            <rFont val="Tahoma"/>
            <family val="2"/>
          </rPr>
          <t>https://www.crunchbase.com/organization/gust#section-funding-rounds</t>
        </r>
      </text>
    </comment>
    <comment ref="D7" authorId="0">
      <text>
        <r>
          <rPr>
            <b/>
            <sz val="9"/>
            <color indexed="81"/>
            <rFont val="Tahoma"/>
            <family val="2"/>
          </rPr>
          <t>https://www.crunchbase.com/organization/docusign/funding_rounds/funding_rounds_list#section-funding-rounds</t>
        </r>
      </text>
    </comment>
    <comment ref="D8" authorId="0">
      <text>
        <r>
          <rPr>
            <b/>
            <sz val="9"/>
            <color indexed="81"/>
            <rFont val="Tahoma"/>
            <family val="2"/>
          </rPr>
          <t>https://www.crunchbase.com/organization/brainspace#section-acquisition-details</t>
        </r>
      </text>
    </comment>
    <comment ref="D9" authorId="0">
      <text>
        <r>
          <rPr>
            <b/>
            <sz val="9"/>
            <color indexed="81"/>
            <rFont val="Tahoma"/>
            <family val="2"/>
          </rPr>
          <t>https://www.crunchbase.com/organization/docusign/funding_rounds/funding_rounds_list#section-funding-rounds</t>
        </r>
      </text>
    </comment>
    <comment ref="D10" authorId="0">
      <text>
        <r>
          <rPr>
            <b/>
            <sz val="9"/>
            <color indexed="81"/>
            <rFont val="Tahoma"/>
            <family val="2"/>
          </rPr>
          <t>https://www.crunchbase.com/organization/echosign</t>
        </r>
      </text>
    </comment>
    <comment ref="D11" authorId="0">
      <text>
        <r>
          <rPr>
            <b/>
            <sz val="9"/>
            <color indexed="81"/>
            <rFont val="Tahoma"/>
            <family val="2"/>
          </rPr>
          <t>https://www.crunchbase.com/organization/avvo</t>
        </r>
      </text>
    </comment>
    <comment ref="D12" authorId="0">
      <text>
        <r>
          <rPr>
            <b/>
            <sz val="9"/>
            <color indexed="81"/>
            <rFont val="Tahoma"/>
            <family val="2"/>
          </rPr>
          <t>https://www.crunchbase.com/organization/riverglass-inc#section-funding-rounds</t>
        </r>
      </text>
    </comment>
    <comment ref="D13" authorId="0">
      <text>
        <r>
          <rPr>
            <b/>
            <sz val="9"/>
            <color indexed="81"/>
            <rFont val="Tahoma"/>
            <family val="2"/>
          </rPr>
          <t>https://www.crunchbase.com/organization/docusign/funding_rounds/funding_rounds_list#section-funding-rounds</t>
        </r>
      </text>
    </comment>
    <comment ref="D14" authorId="0">
      <text>
        <r>
          <rPr>
            <b/>
            <sz val="9"/>
            <color indexed="81"/>
            <rFont val="Tahoma"/>
            <family val="2"/>
          </rPr>
          <t>https://www.crunchbase.com/organization/pbworks</t>
        </r>
      </text>
    </comment>
    <comment ref="D15" authorId="0">
      <text>
        <r>
          <rPr>
            <b/>
            <sz val="9"/>
            <color indexed="81"/>
            <rFont val="Tahoma"/>
            <family val="2"/>
          </rPr>
          <t>https://www.crunchbase.com/organization/intellinx#section-overview</t>
        </r>
      </text>
    </comment>
    <comment ref="D16" authorId="0">
      <text>
        <r>
          <rPr>
            <b/>
            <sz val="9"/>
            <color indexed="81"/>
            <rFont val="Tahoma"/>
            <family val="2"/>
          </rPr>
          <t>https://www.crunchbase.com/organization/teampatent#section-overview</t>
        </r>
      </text>
    </comment>
    <comment ref="D17" authorId="0">
      <text>
        <r>
          <rPr>
            <b/>
            <sz val="9"/>
            <color indexed="81"/>
            <rFont val="Tahoma"/>
            <family val="2"/>
          </rPr>
          <t>https://www.crunchbase.com/organization/workshare#section-funding-rounds</t>
        </r>
      </text>
    </comment>
    <comment ref="D18" authorId="0">
      <text>
        <r>
          <rPr>
            <b/>
            <sz val="9"/>
            <color indexed="81"/>
            <rFont val="Tahoma"/>
            <family val="2"/>
          </rPr>
          <t>https://www.crunchbase.com/organization/pbworks</t>
        </r>
      </text>
    </comment>
    <comment ref="D19" authorId="0">
      <text>
        <r>
          <rPr>
            <b/>
            <sz val="9"/>
            <color indexed="81"/>
            <rFont val="Tahoma"/>
            <family val="2"/>
          </rPr>
          <t>https://www.crunchbase.com/organization/riverglass-inc#section-funding-rounds</t>
        </r>
      </text>
    </comment>
    <comment ref="D20" authorId="0">
      <text>
        <r>
          <rPr>
            <b/>
            <sz val="9"/>
            <color indexed="81"/>
            <rFont val="Tahoma"/>
            <family val="2"/>
          </rPr>
          <t>https://www.crunchbase.com/organization/pss-systems#section-acquisition-details</t>
        </r>
      </text>
    </comment>
    <comment ref="D21" authorId="0">
      <text>
        <r>
          <rPr>
            <b/>
            <sz val="9"/>
            <color indexed="81"/>
            <rFont val="Tahoma"/>
            <family val="2"/>
          </rPr>
          <t>https://www.crunchbase.com/organization/legalzoom-com</t>
        </r>
      </text>
    </comment>
    <comment ref="D22" authorId="0">
      <text>
        <r>
          <rPr>
            <b/>
            <sz val="9"/>
            <color indexed="81"/>
            <rFont val="Tahoma"/>
            <family val="2"/>
          </rPr>
          <t>https://www.crunchbase.com/organization/avvo</t>
        </r>
      </text>
    </comment>
    <comment ref="D23" authorId="0">
      <text>
        <r>
          <rPr>
            <b/>
            <sz val="9"/>
            <color indexed="81"/>
            <rFont val="Tahoma"/>
            <family val="2"/>
          </rPr>
          <t>https://www.crunchbase.com/organization/firmex</t>
        </r>
      </text>
    </comment>
    <comment ref="D24" authorId="0">
      <text>
        <r>
          <rPr>
            <b/>
            <sz val="9"/>
            <color indexed="81"/>
            <rFont val="Tahoma"/>
            <family val="2"/>
          </rPr>
          <t>https://www.crunchbase.com/organization/liveoffice</t>
        </r>
      </text>
    </comment>
    <comment ref="D25" authorId="0">
      <text>
        <r>
          <rPr>
            <b/>
            <sz val="9"/>
            <color indexed="81"/>
            <rFont val="Tahoma"/>
            <family val="2"/>
          </rPr>
          <t>https://www.crunchbase.com/organization/docusign/funding_rounds/funding_rounds_list#section-funding-rounds</t>
        </r>
      </text>
    </comment>
    <comment ref="D26" authorId="0">
      <text>
        <r>
          <rPr>
            <b/>
            <sz val="9"/>
            <color indexed="81"/>
            <rFont val="Tahoma"/>
            <family val="2"/>
          </rPr>
          <t>https://www.crunchbase.com/organization/audiocasefiles</t>
        </r>
      </text>
    </comment>
    <comment ref="D27" authorId="0">
      <text>
        <r>
          <rPr>
            <b/>
            <sz val="9"/>
            <color indexed="81"/>
            <rFont val="Tahoma"/>
            <family val="2"/>
          </rPr>
          <t>https://www.crunchbase.com/organization/echosign</t>
        </r>
      </text>
    </comment>
    <comment ref="D28" authorId="0">
      <text>
        <r>
          <rPr>
            <b/>
            <sz val="9"/>
            <color indexed="81"/>
            <rFont val="Tahoma"/>
            <family val="2"/>
          </rPr>
          <t>https://www.crunchbase.com/organization/teampatent#section-overview</t>
        </r>
      </text>
    </comment>
    <comment ref="D29" authorId="0">
      <text>
        <r>
          <rPr>
            <b/>
            <sz val="9"/>
            <color indexed="81"/>
            <rFont val="Tahoma"/>
            <family val="2"/>
          </rPr>
          <t>https://www.crunchbase.com/organization/exari-systems</t>
        </r>
      </text>
    </comment>
    <comment ref="D30" authorId="0">
      <text>
        <r>
          <rPr>
            <b/>
            <sz val="9"/>
            <color indexed="81"/>
            <rFont val="Tahoma"/>
            <family val="2"/>
          </rPr>
          <t>https://www.crunchbase.com/organization/firmex</t>
        </r>
      </text>
    </comment>
    <comment ref="D31" authorId="0">
      <text>
        <r>
          <rPr>
            <b/>
            <sz val="9"/>
            <color indexed="81"/>
            <rFont val="Tahoma"/>
            <family val="2"/>
          </rPr>
          <t>https://www.crunchbase.com/organization/pbworks</t>
        </r>
      </text>
    </comment>
    <comment ref="D32" authorId="0">
      <text>
        <r>
          <rPr>
            <b/>
            <sz val="9"/>
            <color indexed="81"/>
            <rFont val="Tahoma"/>
            <family val="2"/>
          </rPr>
          <t>https://www.crunchbase.com/organization/pss-systems#section-acquisition-details</t>
        </r>
      </text>
    </comment>
    <comment ref="D33" authorId="0">
      <text>
        <r>
          <rPr>
            <b/>
            <sz val="9"/>
            <color indexed="81"/>
            <rFont val="Tahoma"/>
            <family val="2"/>
          </rPr>
          <t>https://www.crunchbase.com/organization/workproducts#section-overview</t>
        </r>
      </text>
    </comment>
    <comment ref="D34" authorId="0">
      <text>
        <r>
          <rPr>
            <b/>
            <sz val="9"/>
            <color indexed="81"/>
            <rFont val="Tahoma"/>
            <family val="2"/>
          </rPr>
          <t>https://www.crunchbase.com/organization/innography#section-acquisition-details</t>
        </r>
      </text>
    </comment>
    <comment ref="D35" authorId="0">
      <text>
        <r>
          <rPr>
            <b/>
            <sz val="9"/>
            <color indexed="81"/>
            <rFont val="Tahoma"/>
            <family val="2"/>
          </rPr>
          <t>https://www.crunchbase.com/organization/mimecast</t>
        </r>
      </text>
    </comment>
    <comment ref="D36" authorId="0">
      <text>
        <r>
          <rPr>
            <b/>
            <sz val="9"/>
            <color indexed="81"/>
            <rFont val="Tahoma"/>
            <family val="2"/>
          </rPr>
          <t>https://www.crunchbase.com/organization/mimecast</t>
        </r>
      </text>
    </comment>
    <comment ref="D37" authorId="0">
      <text>
        <r>
          <rPr>
            <b/>
            <sz val="9"/>
            <color indexed="81"/>
            <rFont val="Tahoma"/>
            <family val="2"/>
          </rPr>
          <t>https://www.crunchbase.com/organization/rpx-corporation#section-funding-rounds</t>
        </r>
      </text>
    </comment>
    <comment ref="D38" authorId="0">
      <text>
        <r>
          <rPr>
            <b/>
            <sz val="9"/>
            <color indexed="81"/>
            <rFont val="Tahoma"/>
            <family val="2"/>
          </rPr>
          <t>https://www.crunchbase.com/organization/rpx-corporation#section-funding-rounds</t>
        </r>
      </text>
    </comment>
    <comment ref="D39" authorId="0">
      <text>
        <r>
          <rPr>
            <b/>
            <sz val="9"/>
            <color indexed="81"/>
            <rFont val="Tahoma"/>
            <family val="2"/>
          </rPr>
          <t>https://www.crunchbase.com/organization/rpost#section-overview</t>
        </r>
      </text>
    </comment>
    <comment ref="D41" authorId="0">
      <text>
        <r>
          <rPr>
            <b/>
            <sz val="9"/>
            <color indexed="81"/>
            <rFont val="Tahoma"/>
            <family val="2"/>
          </rPr>
          <t>https://www.crunchbase.com/organization/zapproved#section-funding-rounds</t>
        </r>
      </text>
    </comment>
    <comment ref="D42" authorId="0">
      <text>
        <r>
          <rPr>
            <b/>
            <sz val="9"/>
            <color indexed="81"/>
            <rFont val="Tahoma"/>
            <family val="2"/>
          </rPr>
          <t>https://www.crunchbase.com/organization/docusign/funding_rounds/funding_rounds_list#section-funding-rounds</t>
        </r>
      </text>
    </comment>
    <comment ref="D43" authorId="0">
      <text>
        <r>
          <rPr>
            <b/>
            <sz val="9"/>
            <color indexed="81"/>
            <rFont val="Tahoma"/>
            <family val="2"/>
          </rPr>
          <t>https://www.crunchbase.com/organization/contractually</t>
        </r>
      </text>
    </comment>
    <comment ref="D44" authorId="0">
      <text>
        <r>
          <rPr>
            <b/>
            <sz val="9"/>
            <color indexed="81"/>
            <rFont val="Tahoma"/>
            <family val="2"/>
          </rPr>
          <t>https://www.crunchbase.com/organization/rpx-corporation#section-ipo</t>
        </r>
      </text>
    </comment>
    <comment ref="D45" authorId="0">
      <text>
        <r>
          <rPr>
            <b/>
            <sz val="9"/>
            <color indexed="81"/>
            <rFont val="Tahoma"/>
            <family val="2"/>
          </rPr>
          <t>https://www.crunchbase.com/organization/rpx-corporation#section-ipo</t>
        </r>
      </text>
    </comment>
    <comment ref="D46" authorId="0">
      <text>
        <r>
          <rPr>
            <b/>
            <sz val="9"/>
            <color indexed="81"/>
            <rFont val="Tahoma"/>
            <family val="2"/>
          </rPr>
          <t>https://www.crunchbase.com/organization/rpx-corporation#section-ipo</t>
        </r>
      </text>
    </comment>
    <comment ref="D47" authorId="0">
      <text>
        <r>
          <rPr>
            <b/>
            <sz val="9"/>
            <color indexed="81"/>
            <rFont val="Tahoma"/>
            <family val="2"/>
          </rPr>
          <t>https://www.crunchbase.com/organization/rightsflow#section-acquisition-details</t>
        </r>
      </text>
    </comment>
    <comment ref="D48" authorId="0">
      <text>
        <r>
          <rPr>
            <b/>
            <sz val="9"/>
            <color indexed="81"/>
            <rFont val="Tahoma"/>
            <family val="2"/>
          </rPr>
          <t>https://www.crunchbase.com/organization/korbitec</t>
        </r>
      </text>
    </comment>
    <comment ref="D49" authorId="0">
      <text>
        <r>
          <rPr>
            <b/>
            <sz val="9"/>
            <color indexed="81"/>
            <rFont val="Tahoma"/>
            <family val="2"/>
          </rPr>
          <t>https://www.crunchbase.com/organization/docusign/funding_rounds/funding_rounds_list#section-funding-rounds</t>
        </r>
      </text>
    </comment>
    <comment ref="D50" authorId="0">
      <text>
        <r>
          <rPr>
            <b/>
            <sz val="9"/>
            <color indexed="81"/>
            <rFont val="Tahoma"/>
            <family val="2"/>
          </rPr>
          <t>https://www.crunchbase.com/organization/pbworks</t>
        </r>
      </text>
    </comment>
    <comment ref="D51" authorId="0">
      <text>
        <r>
          <rPr>
            <b/>
            <sz val="9"/>
            <color indexed="81"/>
            <rFont val="Tahoma"/>
            <family val="2"/>
          </rPr>
          <t>https://www.crunchbase.com/organization/intelligize</t>
        </r>
      </text>
    </comment>
    <comment ref="D52" authorId="0">
      <text>
        <r>
          <rPr>
            <b/>
            <sz val="9"/>
            <color indexed="81"/>
            <rFont val="Tahoma"/>
            <family val="2"/>
          </rPr>
          <t>https://www.crunchbase.com/organization/expertbids-com</t>
        </r>
      </text>
    </comment>
    <comment ref="D53" authorId="0">
      <text>
        <r>
          <rPr>
            <b/>
            <sz val="9"/>
            <color indexed="81"/>
            <rFont val="Tahoma"/>
            <family val="2"/>
          </rPr>
          <t>https://www.crunchbase.com/organization/teampatent#section-overview</t>
        </r>
      </text>
    </comment>
    <comment ref="D54" authorId="0">
      <text>
        <r>
          <rPr>
            <b/>
            <sz val="9"/>
            <color indexed="81"/>
            <rFont val="Tahoma"/>
            <family val="2"/>
          </rPr>
          <t>https://www.crunchbase.com/organization/mimecast</t>
        </r>
      </text>
    </comment>
    <comment ref="D55" authorId="0">
      <text>
        <r>
          <rPr>
            <b/>
            <sz val="9"/>
            <color indexed="81"/>
            <rFont val="Tahoma"/>
            <family val="2"/>
          </rPr>
          <t>https://www.crunchbase.com/organization/ip-street#section-funding-rounds</t>
        </r>
      </text>
    </comment>
    <comment ref="D56" authorId="0">
      <text>
        <r>
          <rPr>
            <b/>
            <sz val="9"/>
            <color indexed="81"/>
            <rFont val="Tahoma"/>
            <family val="2"/>
          </rPr>
          <t>https://www.crunchbase.com/organization/innography#section-acquisition-details</t>
        </r>
      </text>
    </comment>
    <comment ref="D57" authorId="0">
      <text>
        <r>
          <rPr>
            <b/>
            <sz val="9"/>
            <color indexed="81"/>
            <rFont val="Tahoma"/>
            <family val="2"/>
          </rPr>
          <t>https://www.crunchbase.com/organization/avvo</t>
        </r>
      </text>
    </comment>
    <comment ref="D58" authorId="0">
      <text>
        <r>
          <rPr>
            <b/>
            <sz val="9"/>
            <color indexed="81"/>
            <rFont val="Tahoma"/>
            <family val="2"/>
          </rPr>
          <t>https://www.crunchbase.com/organization/brightleaf</t>
        </r>
      </text>
    </comment>
    <comment ref="D60" authorId="0">
      <text>
        <r>
          <rPr>
            <b/>
            <sz val="9"/>
            <color indexed="81"/>
            <rFont val="Tahoma"/>
            <family val="2"/>
          </rPr>
          <t>https://www.crunchbase.com/organization/docusign/funding_rounds/funding_rounds_list#section-funding-rounds</t>
        </r>
      </text>
    </comment>
    <comment ref="D61" authorId="0">
      <text>
        <r>
          <rPr>
            <b/>
            <sz val="9"/>
            <color indexed="81"/>
            <rFont val="Tahoma"/>
            <family val="2"/>
          </rPr>
          <t>https://www.crunchbase.com/organization/intelligize</t>
        </r>
      </text>
    </comment>
    <comment ref="D62" authorId="0">
      <text>
        <r>
          <rPr>
            <b/>
            <sz val="9"/>
            <color indexed="81"/>
            <rFont val="Tahoma"/>
            <family val="2"/>
          </rPr>
          <t>https://www.crunchbase.com/organization/manzama</t>
        </r>
      </text>
    </comment>
    <comment ref="D63" authorId="0">
      <text>
        <r>
          <rPr>
            <b/>
            <sz val="9"/>
            <color indexed="81"/>
            <rFont val="Tahoma"/>
            <family val="2"/>
          </rPr>
          <t>https://www.crunchbase.com/organization/manzama</t>
        </r>
      </text>
    </comment>
    <comment ref="D64" authorId="0">
      <text>
        <r>
          <rPr>
            <b/>
            <sz val="9"/>
            <color indexed="81"/>
            <rFont val="Tahoma"/>
            <family val="2"/>
          </rPr>
          <t>https://www.crunchbase.com/organization/workproducts#section-overview</t>
        </r>
      </text>
    </comment>
    <comment ref="D65" authorId="0">
      <text>
        <r>
          <rPr>
            <b/>
            <sz val="9"/>
            <color indexed="81"/>
            <rFont val="Tahoma"/>
            <family val="2"/>
          </rPr>
          <t>https://www.crunchbase.com/organization/docusign/funding_rounds/funding_rounds_list#section-funding-rounds</t>
        </r>
      </text>
    </comment>
    <comment ref="D66" authorId="0">
      <text>
        <r>
          <rPr>
            <b/>
            <sz val="9"/>
            <color indexed="81"/>
            <rFont val="Tahoma"/>
            <family val="2"/>
          </rPr>
          <t>https://www.crunchbase.com/organization/clearpath-immigration</t>
        </r>
      </text>
    </comment>
    <comment ref="D67" authorId="0">
      <text>
        <r>
          <rPr>
            <b/>
            <sz val="9"/>
            <color indexed="81"/>
            <rFont val="Tahoma"/>
            <family val="2"/>
          </rPr>
          <t>https://www.crunchbase.com/organization/lex-machina</t>
        </r>
      </text>
    </comment>
    <comment ref="D68" authorId="0">
      <text>
        <r>
          <rPr>
            <b/>
            <sz val="9"/>
            <color indexed="81"/>
            <rFont val="Tahoma"/>
            <family val="2"/>
          </rPr>
          <t>https://www.crunchbase.com/organization/everlaw#section-funding-rounds</t>
        </r>
      </text>
    </comment>
    <comment ref="D69" authorId="0">
      <text>
        <r>
          <rPr>
            <b/>
            <sz val="9"/>
            <color indexed="81"/>
            <rFont val="Tahoma"/>
            <family val="2"/>
          </rPr>
          <t>https://www.crunchbase.com/organization/docusign/funding_rounds/funding_rounds_list#section-funding-rounds</t>
        </r>
      </text>
    </comment>
    <comment ref="D70" authorId="0">
      <text>
        <r>
          <rPr>
            <b/>
            <sz val="9"/>
            <color indexed="81"/>
            <rFont val="Tahoma"/>
            <family val="2"/>
          </rPr>
          <t>https://www.crunchbase.com/organization/zapproved#section-funding-rounds</t>
        </r>
      </text>
    </comment>
    <comment ref="D71" authorId="0">
      <text>
        <r>
          <rPr>
            <b/>
            <sz val="9"/>
            <color indexed="81"/>
            <rFont val="Tahoma"/>
            <family val="2"/>
          </rPr>
          <t>https://www.crunchbase.com/organization/zapproved#section-funding-rounds</t>
        </r>
      </text>
    </comment>
    <comment ref="D72" authorId="0">
      <text>
        <r>
          <rPr>
            <b/>
            <sz val="9"/>
            <color indexed="81"/>
            <rFont val="Tahoma"/>
            <family val="2"/>
          </rPr>
          <t>https://www.crunchbase.com/organization/wordrake#section-funding-rounds</t>
        </r>
      </text>
    </comment>
    <comment ref="D73" authorId="0">
      <text>
        <r>
          <rPr>
            <b/>
            <sz val="9"/>
            <color indexed="81"/>
            <rFont val="Tahoma"/>
            <family val="2"/>
          </rPr>
          <t>https://www.crunchbase.com/organization/intelligize</t>
        </r>
      </text>
    </comment>
    <comment ref="D74" authorId="0">
      <text>
        <r>
          <rPr>
            <b/>
            <sz val="9"/>
            <color indexed="81"/>
            <rFont val="Tahoma"/>
            <family val="2"/>
          </rPr>
          <t>https://www.crunchbase.com/organization/justicebox</t>
        </r>
      </text>
    </comment>
    <comment ref="D75" authorId="0">
      <text>
        <r>
          <rPr>
            <b/>
            <sz val="9"/>
            <color indexed="81"/>
            <rFont val="Tahoma"/>
            <family val="2"/>
          </rPr>
          <t>https://www.crunchbase.com/organization/intake123#section-overview</t>
        </r>
      </text>
    </comment>
    <comment ref="D76" authorId="0">
      <text>
        <r>
          <rPr>
            <b/>
            <sz val="9"/>
            <color indexed="81"/>
            <rFont val="Tahoma"/>
            <family val="2"/>
          </rPr>
          <t>https://www.crunchbase.com/organization/clerky</t>
        </r>
      </text>
    </comment>
    <comment ref="D77" authorId="0">
      <text>
        <r>
          <rPr>
            <b/>
            <sz val="9"/>
            <color indexed="81"/>
            <rFont val="Tahoma"/>
            <family val="2"/>
          </rPr>
          <t>https://www.crunchbase.com/organization/iubenda#section-overview</t>
        </r>
      </text>
    </comment>
    <comment ref="D78" authorId="0">
      <text>
        <r>
          <rPr>
            <b/>
            <sz val="9"/>
            <color indexed="81"/>
            <rFont val="Tahoma"/>
            <family val="2"/>
          </rPr>
          <t>https://www.crunchbase.com/organization/manzama</t>
        </r>
      </text>
    </comment>
    <comment ref="D79" authorId="0">
      <text>
        <r>
          <rPr>
            <b/>
            <sz val="9"/>
            <color indexed="81"/>
            <rFont val="Tahoma"/>
            <family val="2"/>
          </rPr>
          <t>https://www.crunchbase.com/organization/attorneyfee</t>
        </r>
      </text>
    </comment>
    <comment ref="D80" authorId="0">
      <text>
        <r>
          <rPr>
            <b/>
            <sz val="9"/>
            <color indexed="81"/>
            <rFont val="Tahoma"/>
            <family val="2"/>
          </rPr>
          <t>https://www.crunchbase.com/organization/legalzoom-com</t>
        </r>
      </text>
    </comment>
    <comment ref="D81" authorId="0">
      <text>
        <r>
          <rPr>
            <b/>
            <sz val="9"/>
            <color indexed="81"/>
            <rFont val="Tahoma"/>
            <family val="2"/>
          </rPr>
          <t>https://www.crunchbase.com/organization/aftersteps</t>
        </r>
      </text>
    </comment>
    <comment ref="D82" authorId="0">
      <text>
        <r>
          <rPr>
            <b/>
            <sz val="9"/>
            <color indexed="81"/>
            <rFont val="Tahoma"/>
            <family val="2"/>
          </rPr>
          <t>https://www.crunchbase.com/organization/realpractice#section-acquisition-details</t>
        </r>
      </text>
    </comment>
    <comment ref="D84" authorId="0">
      <text>
        <r>
          <rPr>
            <b/>
            <sz val="9"/>
            <color indexed="81"/>
            <rFont val="Tahoma"/>
            <family val="2"/>
          </rPr>
          <t>https://www.crunchbase.com/organization/titanfile-inc#section-overview</t>
        </r>
      </text>
    </comment>
    <comment ref="D85" authorId="0">
      <text>
        <r>
          <rPr>
            <b/>
            <sz val="9"/>
            <color indexed="81"/>
            <rFont val="Tahoma"/>
            <family val="2"/>
          </rPr>
          <t>https://www.crunchbase.com/organization/bigtime-software</t>
        </r>
      </text>
    </comment>
    <comment ref="D86" authorId="0">
      <text>
        <r>
          <rPr>
            <b/>
            <sz val="9"/>
            <color indexed="81"/>
            <rFont val="Tahoma"/>
            <family val="2"/>
          </rPr>
          <t>https://www.crunchbase.com/organization/docracy</t>
        </r>
      </text>
    </comment>
    <comment ref="D87" authorId="0">
      <text>
        <r>
          <rPr>
            <b/>
            <sz val="9"/>
            <color indexed="81"/>
            <rFont val="Tahoma"/>
            <family val="2"/>
          </rPr>
          <t>https://www.crunchbase.com/organization/arachnys#section-funding-rounds</t>
        </r>
      </text>
    </comment>
    <comment ref="D88" authorId="0">
      <text>
        <r>
          <rPr>
            <b/>
            <sz val="9"/>
            <color indexed="81"/>
            <rFont val="Tahoma"/>
            <family val="2"/>
          </rPr>
          <t>https://www.crunchbase.com/organization/pacerpro#section-overview</t>
        </r>
      </text>
    </comment>
    <comment ref="D89" authorId="0">
      <text>
        <r>
          <rPr>
            <b/>
            <sz val="9"/>
            <color indexed="81"/>
            <rFont val="Tahoma"/>
            <family val="2"/>
          </rPr>
          <t>https://www.crunchbase.com/organization/agilelaw</t>
        </r>
      </text>
    </comment>
    <comment ref="D90" authorId="0">
      <text>
        <r>
          <rPr>
            <b/>
            <sz val="9"/>
            <color indexed="81"/>
            <rFont val="Tahoma"/>
            <family val="2"/>
          </rPr>
          <t>https://www.crunchbase.com/organization/justicebox</t>
        </r>
      </text>
    </comment>
    <comment ref="D91" authorId="0">
      <text>
        <r>
          <rPr>
            <b/>
            <sz val="9"/>
            <color indexed="81"/>
            <rFont val="Tahoma"/>
            <family val="2"/>
          </rPr>
          <t>https://www.crunchbase.com/organization/clearpath-immigration</t>
        </r>
      </text>
    </comment>
    <comment ref="D92" authorId="0">
      <text>
        <r>
          <rPr>
            <b/>
            <sz val="9"/>
            <color indexed="81"/>
            <rFont val="Tahoma"/>
            <family val="2"/>
          </rPr>
          <t>https://www.crunchbase.com/organization/bleuacre-systems</t>
        </r>
      </text>
    </comment>
    <comment ref="D93" authorId="0">
      <text>
        <r>
          <rPr>
            <b/>
            <sz val="9"/>
            <color indexed="81"/>
            <rFont val="Tahoma"/>
            <family val="2"/>
          </rPr>
          <t>https://www.crunchbase.com/organization/quolaw#section-funding-rounds</t>
        </r>
      </text>
    </comment>
    <comment ref="D94" authorId="0">
      <text>
        <r>
          <rPr>
            <b/>
            <sz val="9"/>
            <color indexed="81"/>
            <rFont val="Tahoma"/>
            <family val="2"/>
          </rPr>
          <t>https://www.crunchbase.com/organization/hire-an-esquire</t>
        </r>
      </text>
    </comment>
    <comment ref="D95" authorId="0">
      <text>
        <r>
          <rPr>
            <b/>
            <sz val="9"/>
            <color indexed="81"/>
            <rFont val="Tahoma"/>
            <family val="2"/>
          </rPr>
          <t>https://www.crunchbase.com/organization/ip-street#section-funding-rounds</t>
        </r>
      </text>
    </comment>
    <comment ref="D97" authorId="0">
      <text>
        <r>
          <rPr>
            <b/>
            <sz val="9"/>
            <color indexed="81"/>
            <rFont val="Tahoma"/>
            <family val="2"/>
          </rPr>
          <t>https://www.crunchbase.com/organization/vlex#section-funding-rounds</t>
        </r>
      </text>
    </comment>
    <comment ref="D98" authorId="0">
      <text>
        <r>
          <rPr>
            <b/>
            <sz val="9"/>
            <color indexed="81"/>
            <rFont val="Tahoma"/>
            <family val="2"/>
          </rPr>
          <t>https://www.crunchbase.com/organization/ebrevia</t>
        </r>
      </text>
    </comment>
    <comment ref="D99" authorId="0">
      <text>
        <r>
          <rPr>
            <b/>
            <sz val="9"/>
            <color indexed="81"/>
            <rFont val="Tahoma"/>
            <family val="2"/>
          </rPr>
          <t>https://www.crunchbase.com/organization/rpost#section-overview</t>
        </r>
      </text>
    </comment>
    <comment ref="D100" authorId="0">
      <text>
        <r>
          <rPr>
            <b/>
            <sz val="9"/>
            <color indexed="81"/>
            <rFont val="Tahoma"/>
            <family val="2"/>
          </rPr>
          <t>https://www.crunchbase.com/organization/catalyst-secure#section-overview</t>
        </r>
      </text>
    </comment>
    <comment ref="D101" authorId="0">
      <text>
        <r>
          <rPr>
            <b/>
            <sz val="9"/>
            <color indexed="81"/>
            <rFont val="Tahoma"/>
            <family val="2"/>
          </rPr>
          <t>https://www.crunchbase.com/organization/automating-law#section-overview</t>
        </r>
      </text>
    </comment>
    <comment ref="D102" authorId="0">
      <text>
        <r>
          <rPr>
            <b/>
            <sz val="9"/>
            <color indexed="81"/>
            <rFont val="Tahoma"/>
            <family val="2"/>
          </rPr>
          <t>https://www.crunchbase.com/organization/cicayda</t>
        </r>
      </text>
    </comment>
    <comment ref="D104" authorId="0">
      <text>
        <r>
          <rPr>
            <b/>
            <sz val="9"/>
            <color indexed="81"/>
            <rFont val="Tahoma"/>
            <family val="2"/>
          </rPr>
          <t>https://www.crunchbase.com/organization/legalcrunch</t>
        </r>
      </text>
    </comment>
    <comment ref="D106" authorId="0">
      <text>
        <r>
          <rPr>
            <b/>
            <sz val="9"/>
            <color indexed="81"/>
            <rFont val="Tahoma"/>
            <family val="2"/>
          </rPr>
          <t>https://www.crunchbase.com/organization/docusign/funding_rounds/funding_rounds_list#section-funding-rounds</t>
        </r>
      </text>
    </comment>
    <comment ref="D107" authorId="0">
      <text>
        <r>
          <rPr>
            <b/>
            <sz val="9"/>
            <color indexed="81"/>
            <rFont val="Tahoma"/>
            <family val="2"/>
          </rPr>
          <t>https://www.crunchbase.com/organization/clearpath-immigration</t>
        </r>
      </text>
    </comment>
    <comment ref="D108" authorId="0">
      <text>
        <r>
          <rPr>
            <b/>
            <sz val="9"/>
            <color indexed="81"/>
            <rFont val="Tahoma"/>
            <family val="2"/>
          </rPr>
          <t>https://www.crunchbase.com/organization/ai-patents</t>
        </r>
      </text>
    </comment>
    <comment ref="D109" authorId="0">
      <text>
        <r>
          <rPr>
            <b/>
            <sz val="9"/>
            <color indexed="81"/>
            <rFont val="Tahoma"/>
            <family val="2"/>
          </rPr>
          <t>https://www.crunchbase.com/organization/workshare#section-funding-rounds</t>
        </r>
      </text>
    </comment>
    <comment ref="D110" authorId="0">
      <text>
        <r>
          <rPr>
            <b/>
            <sz val="9"/>
            <color indexed="81"/>
            <rFont val="Tahoma"/>
            <family val="2"/>
          </rPr>
          <t>https://www.crunchbase.com/organization/archevos</t>
        </r>
      </text>
    </comment>
    <comment ref="D111" authorId="0">
      <text>
        <r>
          <rPr>
            <b/>
            <sz val="9"/>
            <color indexed="81"/>
            <rFont val="Tahoma"/>
            <family val="2"/>
          </rPr>
          <t>https://www.crunchbase.com/organization/legalcrunch</t>
        </r>
      </text>
    </comment>
    <comment ref="D112" authorId="0">
      <text>
        <r>
          <rPr>
            <b/>
            <sz val="9"/>
            <color indexed="81"/>
            <rFont val="Tahoma"/>
            <family val="2"/>
          </rPr>
          <t>https://www.crunchbase.com/organization/mimecast</t>
        </r>
      </text>
    </comment>
    <comment ref="D113" authorId="0">
      <text>
        <r>
          <rPr>
            <b/>
            <sz val="9"/>
            <color indexed="81"/>
            <rFont val="Tahoma"/>
            <family val="2"/>
          </rPr>
          <t>https://www.crunchbase.com/organization/shake#section-acquisition-details</t>
        </r>
      </text>
    </comment>
    <comment ref="D114" authorId="0">
      <text>
        <r>
          <rPr>
            <b/>
            <sz val="9"/>
            <color indexed="81"/>
            <rFont val="Tahoma"/>
            <family val="2"/>
          </rPr>
          <t>https://www.crunchbase.com/organization/lawkick</t>
        </r>
      </text>
    </comment>
    <comment ref="D115" authorId="0">
      <text>
        <r>
          <rPr>
            <b/>
            <sz val="9"/>
            <color indexed="81"/>
            <rFont val="Tahoma"/>
            <family val="2"/>
          </rPr>
          <t>https://www.crunchbase.com/organization/microsystems#section-funding-rounds</t>
        </r>
      </text>
    </comment>
    <comment ref="D116" authorId="0">
      <text>
        <r>
          <rPr>
            <b/>
            <sz val="9"/>
            <color indexed="81"/>
            <rFont val="Tahoma"/>
            <family val="2"/>
          </rPr>
          <t>https://www.crunchbase.com/organization/clearpath-immigration</t>
        </r>
      </text>
    </comment>
    <comment ref="D117" authorId="0">
      <text>
        <r>
          <rPr>
            <b/>
            <sz val="9"/>
            <color indexed="81"/>
            <rFont val="Tahoma"/>
            <family val="2"/>
          </rPr>
          <t>https://www.crunchbase.com/organization/titanfile-inc#section-overview</t>
        </r>
      </text>
    </comment>
    <comment ref="D118" authorId="0">
      <text>
        <r>
          <rPr>
            <b/>
            <sz val="9"/>
            <color indexed="81"/>
            <rFont val="Tahoma"/>
            <family val="2"/>
          </rPr>
          <t>https://www.crunchbase.com/organization/startup-quest#section-funding-rounds</t>
        </r>
      </text>
    </comment>
    <comment ref="D119" authorId="0">
      <text>
        <r>
          <rPr>
            <b/>
            <sz val="9"/>
            <color indexed="81"/>
            <rFont val="Tahoma"/>
            <family val="2"/>
          </rPr>
          <t>https://www.crunchbase.com/organization/legalfcil</t>
        </r>
      </text>
    </comment>
    <comment ref="D120" authorId="0">
      <text>
        <r>
          <rPr>
            <b/>
            <sz val="9"/>
            <color indexed="81"/>
            <rFont val="Tahoma"/>
            <family val="2"/>
          </rPr>
          <t>https://www.crunchbase.com/organization/lawdingo</t>
        </r>
      </text>
    </comment>
    <comment ref="D121" authorId="0">
      <text>
        <r>
          <rPr>
            <b/>
            <sz val="9"/>
            <color indexed="81"/>
            <rFont val="Tahoma"/>
            <family val="2"/>
          </rPr>
          <t>https://www.crunchbase.com/organization/lawdingo</t>
        </r>
      </text>
    </comment>
    <comment ref="D122" authorId="0">
      <text>
        <r>
          <rPr>
            <b/>
            <sz val="9"/>
            <color indexed="81"/>
            <rFont val="Tahoma"/>
            <family val="2"/>
          </rPr>
          <t>https://www.crunchbase.com/organization/modria#section-acquisition-details</t>
        </r>
      </text>
    </comment>
    <comment ref="D123" authorId="0">
      <text>
        <r>
          <rPr>
            <b/>
            <sz val="9"/>
            <color indexed="81"/>
            <rFont val="Tahoma"/>
            <family val="2"/>
          </rPr>
          <t>https://www.crunchbase.com/organization/quolaw#section-funding-rounds</t>
        </r>
      </text>
    </comment>
    <comment ref="D124" authorId="0">
      <text>
        <r>
          <rPr>
            <b/>
            <sz val="9"/>
            <color indexed="81"/>
            <rFont val="Tahoma"/>
            <family val="2"/>
          </rPr>
          <t>https://www.crunchbase.com/organization/judicata</t>
        </r>
      </text>
    </comment>
    <comment ref="D125" authorId="0">
      <text>
        <r>
          <rPr>
            <b/>
            <sz val="9"/>
            <color indexed="81"/>
            <rFont val="Tahoma"/>
            <family val="2"/>
          </rPr>
          <t>https://www.crunchbase.com/organization/judicata</t>
        </r>
      </text>
    </comment>
    <comment ref="D126" authorId="0">
      <text>
        <r>
          <rPr>
            <b/>
            <sz val="9"/>
            <color indexed="81"/>
            <rFont val="Tahoma"/>
            <family val="2"/>
          </rPr>
          <t>https://www.crunchbase.com/organization/cicayda</t>
        </r>
      </text>
    </comment>
    <comment ref="D127" authorId="0">
      <text>
        <r>
          <rPr>
            <b/>
            <sz val="9"/>
            <color indexed="81"/>
            <rFont val="Tahoma"/>
            <family val="2"/>
          </rPr>
          <t>https://www.crunchbase.com/organization/supportpay#section-funding-rounds</t>
        </r>
      </text>
    </comment>
    <comment ref="D128" authorId="0">
      <text>
        <r>
          <rPr>
            <b/>
            <sz val="9"/>
            <color indexed="81"/>
            <rFont val="Tahoma"/>
            <family val="2"/>
          </rPr>
          <t>https://www.crunchbase.com/organization/supportpay#section-funding-rounds</t>
        </r>
      </text>
    </comment>
    <comment ref="D129" authorId="0">
      <text>
        <r>
          <rPr>
            <b/>
            <sz val="9"/>
            <color indexed="81"/>
            <rFont val="Tahoma"/>
            <family val="2"/>
          </rPr>
          <t>https://www.crunchbase.com/organization/docracy</t>
        </r>
      </text>
    </comment>
    <comment ref="D130" authorId="0">
      <text>
        <r>
          <rPr>
            <b/>
            <sz val="9"/>
            <color indexed="81"/>
            <rFont val="Tahoma"/>
            <family val="2"/>
          </rPr>
          <t>https://www.crunchbase.com/organization/everlaw</t>
        </r>
      </text>
    </comment>
    <comment ref="D131" authorId="0">
      <text>
        <r>
          <rPr>
            <b/>
            <sz val="9"/>
            <color indexed="81"/>
            <rFont val="Tahoma"/>
            <family val="2"/>
          </rPr>
          <t>https://www.crunchbase.com/organization/findmysong</t>
        </r>
      </text>
    </comment>
    <comment ref="D132" authorId="0">
      <text>
        <r>
          <rPr>
            <b/>
            <sz val="9"/>
            <color indexed="81"/>
            <rFont val="Tahoma"/>
            <family val="2"/>
          </rPr>
          <t>https://www.crunchbase.com/organization/retidoc#section-funding-rounds</t>
        </r>
      </text>
    </comment>
    <comment ref="D133" authorId="0">
      <text>
        <r>
          <rPr>
            <b/>
            <sz val="9"/>
            <color indexed="81"/>
            <rFont val="Tahoma"/>
            <family val="2"/>
          </rPr>
          <t>https://www.crunchbase.com/organization/fair-and-square#section-overview</t>
        </r>
      </text>
    </comment>
    <comment ref="D134" authorId="0">
      <text>
        <r>
          <rPr>
            <b/>
            <sz val="9"/>
            <color indexed="81"/>
            <rFont val="Tahoma"/>
            <family val="2"/>
          </rPr>
          <t>https://www.crunchbase.com/organization/quolaw#section-funding-rounds</t>
        </r>
      </text>
    </comment>
    <comment ref="D135" authorId="0">
      <text>
        <r>
          <rPr>
            <b/>
            <sz val="9"/>
            <color indexed="81"/>
            <rFont val="Tahoma"/>
            <family val="2"/>
          </rPr>
          <t>https://www.crunchbase.com/organization/axiom#section-overview</t>
        </r>
      </text>
    </comment>
    <comment ref="D136" authorId="0">
      <text>
        <r>
          <rPr>
            <b/>
            <sz val="9"/>
            <color indexed="81"/>
            <rFont val="Tahoma"/>
            <family val="2"/>
          </rPr>
          <t>https://www.crunchbase.com/organization/clearpath-immigration</t>
        </r>
      </text>
    </comment>
    <comment ref="D137" authorId="0">
      <text>
        <r>
          <rPr>
            <b/>
            <sz val="9"/>
            <color indexed="81"/>
            <rFont val="Tahoma"/>
            <family val="2"/>
          </rPr>
          <t>https://www.crunchbase.com/organization/lex-machina</t>
        </r>
      </text>
    </comment>
    <comment ref="D138" authorId="0">
      <text>
        <r>
          <rPr>
            <b/>
            <sz val="9"/>
            <color indexed="81"/>
            <rFont val="Tahoma"/>
            <family val="2"/>
          </rPr>
          <t>https://www.crunchbase.com/organization/ebrevia</t>
        </r>
      </text>
    </comment>
    <comment ref="D139" authorId="0">
      <text>
        <r>
          <rPr>
            <b/>
            <sz val="9"/>
            <color indexed="81"/>
            <rFont val="Tahoma"/>
            <family val="2"/>
          </rPr>
          <t>https://www.crunchbase.com/organization/wevorce#section-funding-rounds</t>
        </r>
      </text>
    </comment>
    <comment ref="D140" authorId="0">
      <text>
        <r>
          <rPr>
            <b/>
            <sz val="9"/>
            <color indexed="81"/>
            <rFont val="Tahoma"/>
            <family val="2"/>
          </rPr>
          <t>https://www.crunchbase.com/organization/wevorce#section-funding-rounds</t>
        </r>
      </text>
    </comment>
    <comment ref="D141" authorId="0">
      <text>
        <r>
          <rPr>
            <b/>
            <sz val="9"/>
            <color indexed="81"/>
            <rFont val="Tahoma"/>
            <family val="2"/>
          </rPr>
          <t>https://www.crunchbase.com/organization/wevorce#section-funding-rounds</t>
        </r>
      </text>
    </comment>
    <comment ref="D142" authorId="0">
      <text>
        <r>
          <rPr>
            <b/>
            <sz val="9"/>
            <color indexed="81"/>
            <rFont val="Tahoma"/>
            <family val="2"/>
          </rPr>
          <t>https://www.crunchbase.com/organization/wevorce#section-funding-rounds</t>
        </r>
      </text>
    </comment>
    <comment ref="D143" authorId="0">
      <text>
        <r>
          <rPr>
            <b/>
            <sz val="9"/>
            <color indexed="81"/>
            <rFont val="Tahoma"/>
            <family val="2"/>
          </rPr>
          <t>https://www.crunchbase.com/organization/wevorce#section-funding-rounds</t>
        </r>
      </text>
    </comment>
    <comment ref="D144" authorId="0">
      <text>
        <r>
          <rPr>
            <b/>
            <sz val="9"/>
            <color indexed="81"/>
            <rFont val="Tahoma"/>
            <family val="2"/>
          </rPr>
          <t>https://www.crunchbase.com/organization/wevorce#section-funding-rounds</t>
        </r>
      </text>
    </comment>
    <comment ref="D145" authorId="0">
      <text>
        <r>
          <rPr>
            <b/>
            <sz val="9"/>
            <color indexed="81"/>
            <rFont val="Tahoma"/>
            <family val="2"/>
          </rPr>
          <t>https://www.crunchbase.com/organization/ebrevia</t>
        </r>
      </text>
    </comment>
    <comment ref="D146" authorId="0">
      <text>
        <r>
          <rPr>
            <b/>
            <sz val="9"/>
            <color indexed="81"/>
            <rFont val="Tahoma"/>
            <family val="2"/>
          </rPr>
          <t>https://www.crunchbase.com/organization/allegory-law#section-acquisition-details</t>
        </r>
      </text>
    </comment>
    <comment ref="D148" authorId="0">
      <text>
        <r>
          <rPr>
            <b/>
            <sz val="9"/>
            <color indexed="81"/>
            <rFont val="Tahoma"/>
            <family val="2"/>
          </rPr>
          <t>https://www.crunchbase.com/organization/pbworks</t>
        </r>
      </text>
    </comment>
    <comment ref="D149" authorId="0">
      <text>
        <r>
          <rPr>
            <b/>
            <sz val="9"/>
            <color indexed="81"/>
            <rFont val="Tahoma"/>
            <family val="2"/>
          </rPr>
          <t>https://www.crunchbase.com/organization/supportpay#section-funding-rounds</t>
        </r>
      </text>
    </comment>
    <comment ref="D150" authorId="0">
      <text>
        <r>
          <rPr>
            <b/>
            <sz val="9"/>
            <color indexed="81"/>
            <rFont val="Tahoma"/>
            <family val="2"/>
          </rPr>
          <t>https://www.crunchbase.com/organization/upcounsel</t>
        </r>
      </text>
    </comment>
    <comment ref="D152" authorId="0">
      <text>
        <r>
          <rPr>
            <b/>
            <sz val="9"/>
            <color indexed="81"/>
            <rFont val="Tahoma"/>
            <family val="2"/>
          </rPr>
          <t>https://www.crunchbase.com/organization/litigain</t>
        </r>
      </text>
    </comment>
    <comment ref="D153" authorId="0">
      <text>
        <r>
          <rPr>
            <b/>
            <sz val="9"/>
            <color indexed="81"/>
            <rFont val="Tahoma"/>
            <family val="2"/>
          </rPr>
          <t>https://www.crunchbase.com/organization/reorg-research#section-funding-rounds</t>
        </r>
      </text>
    </comment>
    <comment ref="D154" authorId="0">
      <text>
        <r>
          <rPr>
            <b/>
            <sz val="9"/>
            <color indexed="81"/>
            <rFont val="Tahoma"/>
            <family val="2"/>
          </rPr>
          <t>https://www.crunchbase.com/organization/ebrevia</t>
        </r>
      </text>
    </comment>
    <comment ref="D156" authorId="0">
      <text>
        <r>
          <rPr>
            <b/>
            <sz val="9"/>
            <color indexed="81"/>
            <rFont val="Tahoma"/>
            <family val="2"/>
          </rPr>
          <t>https://www.crunchbase.com/organization/mark43</t>
        </r>
      </text>
    </comment>
    <comment ref="D157" authorId="0">
      <text>
        <r>
          <rPr>
            <b/>
            <sz val="9"/>
            <color indexed="81"/>
            <rFont val="Tahoma"/>
            <family val="2"/>
          </rPr>
          <t>https://www.crunchbase.com/organization/clearpath-immigration</t>
        </r>
      </text>
    </comment>
    <comment ref="D158" authorId="0">
      <text>
        <r>
          <rPr>
            <b/>
            <sz val="9"/>
            <color indexed="81"/>
            <rFont val="Tahoma"/>
            <family val="2"/>
          </rPr>
          <t>https://www.crunchbase.com/organization/wirelawyer#section-funding-rounds</t>
        </r>
      </text>
    </comment>
    <comment ref="D160" authorId="0">
      <text>
        <r>
          <rPr>
            <b/>
            <sz val="9"/>
            <color indexed="81"/>
            <rFont val="Tahoma"/>
            <family val="2"/>
          </rPr>
          <t>https://www.crunchbase.com/organization/judicata</t>
        </r>
      </text>
    </comment>
    <comment ref="D161" authorId="0">
      <text>
        <r>
          <rPr>
            <b/>
            <sz val="9"/>
            <color indexed="81"/>
            <rFont val="Tahoma"/>
            <family val="2"/>
          </rPr>
          <t>https://www.crunchbase.com/organization/lawkick</t>
        </r>
      </text>
    </comment>
    <comment ref="D162" authorId="0">
      <text>
        <r>
          <rPr>
            <b/>
            <sz val="9"/>
            <color indexed="81"/>
            <rFont val="Tahoma"/>
            <family val="2"/>
          </rPr>
          <t>https://www.crunchbase.com/organization/everplans</t>
        </r>
        <r>
          <rPr>
            <sz val="9"/>
            <color indexed="81"/>
            <rFont val="Tahoma"/>
            <family val="2"/>
          </rPr>
          <t xml:space="preserve">
</t>
        </r>
      </text>
    </comment>
    <comment ref="D163" authorId="0">
      <text>
        <r>
          <rPr>
            <b/>
            <sz val="9"/>
            <color indexed="81"/>
            <rFont val="Tahoma"/>
            <family val="2"/>
          </rPr>
          <t>https://www.crunchbase.com/organization/fiscalnote</t>
        </r>
      </text>
    </comment>
    <comment ref="D164" authorId="0">
      <text>
        <r>
          <rPr>
            <b/>
            <sz val="9"/>
            <color indexed="81"/>
            <rFont val="Tahoma"/>
            <family val="2"/>
          </rPr>
          <t>https://www.crunchbase.com/organization/netlex#section-funding-rounds</t>
        </r>
      </text>
    </comment>
    <comment ref="D165" authorId="0">
      <text>
        <r>
          <rPr>
            <b/>
            <sz val="9"/>
            <color indexed="81"/>
            <rFont val="Tahoma"/>
            <family val="2"/>
          </rPr>
          <t>https://www.crunchbase.com/organization/findmysong</t>
        </r>
      </text>
    </comment>
    <comment ref="D166" authorId="0">
      <text>
        <r>
          <rPr>
            <b/>
            <sz val="9"/>
            <color indexed="81"/>
            <rFont val="Tahoma"/>
            <family val="2"/>
          </rPr>
          <t>https://www.crunchbase.com/organization/juristat</t>
        </r>
      </text>
    </comment>
    <comment ref="D167" authorId="0">
      <text>
        <r>
          <rPr>
            <b/>
            <sz val="9"/>
            <color indexed="81"/>
            <rFont val="Tahoma"/>
            <family val="2"/>
          </rPr>
          <t>https://www.crunchbase.com/organization/fiscalnote</t>
        </r>
      </text>
    </comment>
    <comment ref="D168" authorId="0">
      <text>
        <r>
          <rPr>
            <b/>
            <sz val="9"/>
            <color indexed="81"/>
            <rFont val="Tahoma"/>
            <family val="2"/>
          </rPr>
          <t>https://www.crunchbase.com/organization/infinote#section-overview</t>
        </r>
      </text>
    </comment>
    <comment ref="D169" authorId="0">
      <text>
        <r>
          <rPr>
            <b/>
            <sz val="9"/>
            <color indexed="81"/>
            <rFont val="Tahoma"/>
            <family val="2"/>
          </rPr>
          <t>https://www.crunchbase.com/organization/juristat</t>
        </r>
      </text>
    </comment>
    <comment ref="D170" authorId="0">
      <text>
        <r>
          <rPr>
            <b/>
            <sz val="9"/>
            <color indexed="81"/>
            <rFont val="Tahoma"/>
            <family val="2"/>
          </rPr>
          <t>https://www.crunchbase.com/organization/modria#section-acquisition-details</t>
        </r>
      </text>
    </comment>
    <comment ref="D171" authorId="0">
      <text>
        <r>
          <rPr>
            <b/>
            <sz val="9"/>
            <color indexed="81"/>
            <rFont val="Tahoma"/>
            <family val="2"/>
          </rPr>
          <t>https://www.crunchbase.com/organization/cicayda</t>
        </r>
      </text>
    </comment>
    <comment ref="D172" authorId="0">
      <text>
        <r>
          <rPr>
            <b/>
            <sz val="9"/>
            <color indexed="81"/>
            <rFont val="Tahoma"/>
            <family val="2"/>
          </rPr>
          <t>https://www.crunchbase.com/organization/loudr#section-overview</t>
        </r>
      </text>
    </comment>
    <comment ref="D173" authorId="0">
      <text>
        <r>
          <rPr>
            <b/>
            <sz val="9"/>
            <color indexed="81"/>
            <rFont val="Tahoma"/>
            <family val="2"/>
          </rPr>
          <t>https://www.crunchbase.com/organization/mark43</t>
        </r>
      </text>
    </comment>
    <comment ref="D175" authorId="0">
      <text>
        <r>
          <rPr>
            <b/>
            <sz val="9"/>
            <color indexed="81"/>
            <rFont val="Tahoma"/>
            <family val="2"/>
          </rPr>
          <t>https://www.crunchbase.com/organization/contract-room#section-overview</t>
        </r>
      </text>
    </comment>
    <comment ref="D176" authorId="0">
      <text>
        <r>
          <rPr>
            <b/>
            <sz val="9"/>
            <color indexed="81"/>
            <rFont val="Tahoma"/>
            <family val="2"/>
          </rPr>
          <t>https://www.crunchbase.com/organization/legalreach</t>
        </r>
      </text>
    </comment>
    <comment ref="D177" authorId="0">
      <text>
        <r>
          <rPr>
            <b/>
            <sz val="9"/>
            <color indexed="81"/>
            <rFont val="Tahoma"/>
            <family val="2"/>
          </rPr>
          <t>https://www.crunchbase.com/organization/eshares</t>
        </r>
      </text>
    </comment>
    <comment ref="D178" authorId="0">
      <text>
        <r>
          <rPr>
            <b/>
            <sz val="9"/>
            <color indexed="81"/>
            <rFont val="Tahoma"/>
            <family val="2"/>
          </rPr>
          <t>https://www.crunchbase.com/organization/allegory-law#section-acquisition-details</t>
        </r>
      </text>
    </comment>
    <comment ref="D179" authorId="0">
      <text>
        <r>
          <rPr>
            <b/>
            <sz val="9"/>
            <color indexed="81"/>
            <rFont val="Tahoma"/>
            <family val="2"/>
          </rPr>
          <t>https://www.crunchbase.com/organization/simplelegal#section-overview</t>
        </r>
      </text>
    </comment>
    <comment ref="D180" authorId="0">
      <text>
        <r>
          <rPr>
            <b/>
            <sz val="9"/>
            <color indexed="81"/>
            <rFont val="Tahoma"/>
            <family val="2"/>
          </rPr>
          <t>https://www.crunchbase.com/organization/simplelegal#section-overview</t>
        </r>
      </text>
    </comment>
    <comment ref="D181" authorId="0">
      <text>
        <r>
          <rPr>
            <b/>
            <sz val="9"/>
            <color indexed="81"/>
            <rFont val="Tahoma"/>
            <family val="2"/>
          </rPr>
          <t>https://www.crunchbase.com/organization/simplelegal#section-overview</t>
        </r>
      </text>
    </comment>
    <comment ref="D182" authorId="0">
      <text>
        <r>
          <rPr>
            <b/>
            <sz val="9"/>
            <color indexed="81"/>
            <rFont val="Tahoma"/>
            <family val="2"/>
          </rPr>
          <t>https://www.crunchbase.com/organization/caserails</t>
        </r>
      </text>
    </comment>
    <comment ref="D184" authorId="0">
      <text>
        <r>
          <rPr>
            <b/>
            <sz val="9"/>
            <color indexed="81"/>
            <rFont val="Tahoma"/>
            <family val="2"/>
          </rPr>
          <t>https://www.crunchbase.com/organization/ipselex</t>
        </r>
      </text>
    </comment>
    <comment ref="D185" authorId="0">
      <text>
        <r>
          <rPr>
            <b/>
            <sz val="9"/>
            <color indexed="81"/>
            <rFont val="Tahoma"/>
            <family val="2"/>
          </rPr>
          <t>https://www.crunchbase.com/organization/apperio#section-overview</t>
        </r>
      </text>
    </comment>
    <comment ref="D186" authorId="0">
      <text>
        <r>
          <rPr>
            <b/>
            <sz val="9"/>
            <color indexed="81"/>
            <rFont val="Tahoma"/>
            <family val="2"/>
          </rPr>
          <t>https://www.crunchbase.com/organization/fiscalnote</t>
        </r>
      </text>
    </comment>
    <comment ref="D187" authorId="0">
      <text>
        <r>
          <rPr>
            <b/>
            <sz val="9"/>
            <color indexed="81"/>
            <rFont val="Tahoma"/>
            <family val="2"/>
          </rPr>
          <t>https://www.crunchbase.com/organization/brainspace#section-acquisition-details</t>
        </r>
      </text>
    </comment>
    <comment ref="D188" authorId="0">
      <text>
        <r>
          <rPr>
            <b/>
            <sz val="9"/>
            <color indexed="81"/>
            <rFont val="Tahoma"/>
            <family val="2"/>
          </rPr>
          <t>https://www.crunchbase.com/organization/clearcontract</t>
        </r>
      </text>
    </comment>
    <comment ref="D189" authorId="0">
      <text>
        <r>
          <rPr>
            <b/>
            <sz val="9"/>
            <color indexed="81"/>
            <rFont val="Tahoma"/>
            <family val="2"/>
          </rPr>
          <t>https://www.crunchbase.com/organization/caserails</t>
        </r>
      </text>
    </comment>
    <comment ref="D190" authorId="0">
      <text>
        <r>
          <rPr>
            <b/>
            <sz val="9"/>
            <color indexed="81"/>
            <rFont val="Tahoma"/>
            <family val="2"/>
          </rPr>
          <t>https://www.crunchbase.com/organization/casetext</t>
        </r>
      </text>
    </comment>
    <comment ref="D191" authorId="0">
      <text>
        <r>
          <rPr>
            <b/>
            <sz val="9"/>
            <color indexed="81"/>
            <rFont val="Tahoma"/>
            <family val="2"/>
          </rPr>
          <t>https://www.crunchbase.com/organization/justicebox</t>
        </r>
      </text>
    </comment>
    <comment ref="D193" authorId="0">
      <text>
        <r>
          <rPr>
            <b/>
            <sz val="9"/>
            <color indexed="81"/>
            <rFont val="Tahoma"/>
            <family val="2"/>
          </rPr>
          <t>https://www.crunchbase.com/organization/upcounsel</t>
        </r>
      </text>
    </comment>
    <comment ref="D194" authorId="0">
      <text>
        <r>
          <rPr>
            <b/>
            <sz val="9"/>
            <color indexed="81"/>
            <rFont val="Tahoma"/>
            <family val="2"/>
          </rPr>
          <t>https://www.crunchbase.com/organization/juristat</t>
        </r>
      </text>
    </comment>
    <comment ref="D195" authorId="0">
      <text>
        <r>
          <rPr>
            <b/>
            <sz val="9"/>
            <color indexed="81"/>
            <rFont val="Tahoma"/>
            <family val="2"/>
          </rPr>
          <t>https://www.crunchbase.com/organization/lawkick</t>
        </r>
      </text>
    </comment>
    <comment ref="D196" authorId="0">
      <text>
        <r>
          <rPr>
            <b/>
            <sz val="9"/>
            <color indexed="81"/>
            <rFont val="Tahoma"/>
            <family val="2"/>
          </rPr>
          <t>https://www.crunchbase.com/organization/ebrevia</t>
        </r>
      </text>
    </comment>
    <comment ref="D198" authorId="0">
      <text>
        <r>
          <rPr>
            <b/>
            <sz val="9"/>
            <color indexed="81"/>
            <rFont val="Tahoma"/>
            <family val="2"/>
          </rPr>
          <t>https://www.crunchbase.com/organization/cicayda</t>
        </r>
      </text>
    </comment>
    <comment ref="D199" authorId="0">
      <text>
        <r>
          <rPr>
            <b/>
            <sz val="9"/>
            <color indexed="81"/>
            <rFont val="Tahoma"/>
            <family val="2"/>
          </rPr>
          <t>https://www.crunchbase.com/organization/lawdingo</t>
        </r>
      </text>
    </comment>
    <comment ref="D200" authorId="0">
      <text>
        <r>
          <rPr>
            <b/>
            <sz val="9"/>
            <color indexed="81"/>
            <rFont val="Tahoma"/>
            <family val="2"/>
          </rPr>
          <t>https://www.crunchbase.com/organization/lawdingo</t>
        </r>
      </text>
    </comment>
    <comment ref="D202" authorId="0">
      <text>
        <r>
          <rPr>
            <b/>
            <sz val="9"/>
            <color indexed="81"/>
            <rFont val="Tahoma"/>
            <family val="2"/>
          </rPr>
          <t>https://www.crunchbase.com/organization/ip-nexus</t>
        </r>
      </text>
    </comment>
    <comment ref="D203" authorId="0">
      <text>
        <r>
          <rPr>
            <b/>
            <sz val="9"/>
            <color indexed="81"/>
            <rFont val="Tahoma"/>
            <family val="2"/>
          </rPr>
          <t>https://www.crunchbase.com/organization/viewabill</t>
        </r>
      </text>
    </comment>
    <comment ref="D204" authorId="0">
      <text>
        <r>
          <rPr>
            <b/>
            <sz val="9"/>
            <color indexed="81"/>
            <rFont val="Tahoma"/>
            <family val="2"/>
          </rPr>
          <t>https://www.crunchbase.com/organization/shake#section-acquisition-details</t>
        </r>
      </text>
    </comment>
    <comment ref="D205" authorId="0">
      <text>
        <r>
          <rPr>
            <b/>
            <sz val="9"/>
            <color indexed="81"/>
            <rFont val="Tahoma"/>
            <family val="2"/>
          </rPr>
          <t>https://www.crunchbase.com/organization/wevorce#section-funding-rounds</t>
        </r>
      </text>
    </comment>
    <comment ref="D206" authorId="0">
      <text>
        <r>
          <rPr>
            <b/>
            <sz val="9"/>
            <color indexed="81"/>
            <rFont val="Tahoma"/>
            <family val="2"/>
          </rPr>
          <t>https://www.crunchbase.com/organization/hire-an-esquire</t>
        </r>
      </text>
    </comment>
    <comment ref="D207" authorId="0">
      <text>
        <r>
          <rPr>
            <b/>
            <sz val="9"/>
            <color indexed="81"/>
            <rFont val="Tahoma"/>
            <family val="2"/>
          </rPr>
          <t>https://www.crunchbase.com/organization/clearpath-immigration</t>
        </r>
      </text>
    </comment>
    <comment ref="D208" authorId="0">
      <text>
        <r>
          <rPr>
            <b/>
            <sz val="9"/>
            <color indexed="81"/>
            <rFont val="Tahoma"/>
            <family val="2"/>
          </rPr>
          <t>https://www.crunchbase.com/organization/legal-logs</t>
        </r>
      </text>
    </comment>
    <comment ref="D209" authorId="0">
      <text>
        <r>
          <rPr>
            <b/>
            <sz val="9"/>
            <color indexed="81"/>
            <rFont val="Tahoma"/>
            <family val="2"/>
          </rPr>
          <t>https://www.crunchbase.com/organization/suralink#section-overview</t>
        </r>
      </text>
    </comment>
    <comment ref="D210" authorId="0">
      <text>
        <r>
          <rPr>
            <b/>
            <sz val="9"/>
            <color indexed="81"/>
            <rFont val="Tahoma"/>
            <family val="2"/>
          </rPr>
          <t>https://www.crunchbase.com/organization/cellbreaker</t>
        </r>
      </text>
    </comment>
    <comment ref="D211" authorId="0">
      <text>
        <r>
          <rPr>
            <b/>
            <sz val="9"/>
            <color indexed="81"/>
            <rFont val="Tahoma"/>
            <family val="2"/>
          </rPr>
          <t>https://www.crunchbase.com/organization/legalzoom-com</t>
        </r>
      </text>
    </comment>
    <comment ref="D212" authorId="0">
      <text>
        <r>
          <rPr>
            <b/>
            <sz val="9"/>
            <color indexed="81"/>
            <rFont val="Tahoma"/>
            <family val="2"/>
          </rPr>
          <t>https://www.crunchbase.com/organization/ip-street#section-funding-rounds</t>
        </r>
      </text>
    </comment>
    <comment ref="D213" authorId="0">
      <text>
        <r>
          <rPr>
            <b/>
            <sz val="9"/>
            <color indexed="81"/>
            <rFont val="Tahoma"/>
            <family val="2"/>
          </rPr>
          <t>https://www.crunchbase.com/organization/lexdir</t>
        </r>
      </text>
    </comment>
    <comment ref="D214" authorId="0">
      <text>
        <r>
          <rPr>
            <b/>
            <sz val="9"/>
            <color indexed="81"/>
            <rFont val="Tahoma"/>
            <family val="2"/>
          </rPr>
          <t>https://www.crunchbase.com/organization/cs-disco</t>
        </r>
      </text>
    </comment>
    <comment ref="D215" authorId="0">
      <text>
        <r>
          <rPr>
            <b/>
            <sz val="9"/>
            <color indexed="81"/>
            <rFont val="Tahoma"/>
            <family val="2"/>
          </rPr>
          <t>https://www.crunchbase.com/organization/clearpath-immigration</t>
        </r>
      </text>
    </comment>
    <comment ref="D216" authorId="0">
      <text>
        <r>
          <rPr>
            <b/>
            <sz val="9"/>
            <color indexed="81"/>
            <rFont val="Tahoma"/>
            <family val="2"/>
          </rPr>
          <t>https://www.crunchbase.com/organization/innography#section-acquisition-details</t>
        </r>
      </text>
    </comment>
    <comment ref="D217" authorId="0">
      <text>
        <r>
          <rPr>
            <b/>
            <sz val="9"/>
            <color indexed="81"/>
            <rFont val="Tahoma"/>
            <family val="2"/>
          </rPr>
          <t>https://www.crunchbase.com/organization/innography#section-acquisition-details</t>
        </r>
      </text>
    </comment>
    <comment ref="D218" authorId="0">
      <text>
        <r>
          <rPr>
            <b/>
            <sz val="9"/>
            <color indexed="81"/>
            <rFont val="Tahoma"/>
            <family val="2"/>
          </rPr>
          <t>https://www.crunchbase.com/organization/cicayda</t>
        </r>
      </text>
    </comment>
    <comment ref="D219" authorId="0">
      <text>
        <r>
          <rPr>
            <b/>
            <sz val="9"/>
            <color indexed="81"/>
            <rFont val="Tahoma"/>
            <family val="2"/>
          </rPr>
          <t>https://www.crunchbase.com/organization/clausematch</t>
        </r>
        <r>
          <rPr>
            <sz val="9"/>
            <color indexed="81"/>
            <rFont val="Tahoma"/>
            <family val="2"/>
          </rPr>
          <t xml:space="preserve">
</t>
        </r>
      </text>
    </comment>
    <comment ref="D221" authorId="0">
      <text>
        <r>
          <rPr>
            <b/>
            <sz val="9"/>
            <color indexed="81"/>
            <rFont val="Tahoma"/>
            <family val="2"/>
          </rPr>
          <t>https://www.crunchbase.com/organization/modusp</t>
        </r>
      </text>
    </comment>
    <comment ref="D223" authorId="0">
      <text>
        <r>
          <rPr>
            <b/>
            <sz val="9"/>
            <color indexed="81"/>
            <rFont val="Tahoma"/>
            <family val="2"/>
          </rPr>
          <t>https://www.crunchbase.com/organization/clearpath-immigration</t>
        </r>
      </text>
    </comment>
    <comment ref="D224" authorId="0">
      <text>
        <r>
          <rPr>
            <b/>
            <sz val="9"/>
            <color indexed="81"/>
            <rFont val="Tahoma"/>
            <family val="2"/>
          </rPr>
          <t>http://tech.eu/news/dealcircle-denmark-funding-investment-platform/</t>
        </r>
      </text>
    </comment>
    <comment ref="D225" authorId="0">
      <text>
        <r>
          <rPr>
            <b/>
            <sz val="9"/>
            <color indexed="81"/>
            <rFont val="Tahoma"/>
            <family val="2"/>
          </rPr>
          <t>https://www.crunchbase.com/organization/lexdir</t>
        </r>
      </text>
    </comment>
    <comment ref="D226" authorId="0">
      <text>
        <r>
          <rPr>
            <b/>
            <sz val="9"/>
            <color indexed="81"/>
            <rFont val="Tahoma"/>
            <family val="2"/>
          </rPr>
          <t>https://www.crunchbase.com/organization/tyche#section-funding-rounds</t>
        </r>
      </text>
    </comment>
    <comment ref="D228" authorId="0">
      <text>
        <r>
          <rPr>
            <b/>
            <sz val="9"/>
            <color indexed="81"/>
            <rFont val="Tahoma"/>
            <family val="2"/>
          </rPr>
          <t>https://www.crunchbase.com/organization/tenderscout#section-funding-rounds</t>
        </r>
      </text>
    </comment>
    <comment ref="D229" authorId="0">
      <text>
        <r>
          <rPr>
            <b/>
            <sz val="9"/>
            <color indexed="81"/>
            <rFont val="Tahoma"/>
            <family val="2"/>
          </rPr>
          <t>https://www.crunchbase.com/organization/docusign/funding_rounds/funding_rounds_list#section-funding-rounds</t>
        </r>
      </text>
    </comment>
    <comment ref="D230" authorId="0">
      <text>
        <r>
          <rPr>
            <b/>
            <sz val="9"/>
            <color indexed="81"/>
            <rFont val="Tahoma"/>
            <family val="2"/>
          </rPr>
          <t>https://www.crunchbase.com/organization/reorg-research#section-funding-rounds</t>
        </r>
      </text>
    </comment>
    <comment ref="D231" authorId="0">
      <text>
        <r>
          <rPr>
            <b/>
            <sz val="9"/>
            <color indexed="81"/>
            <rFont val="Tahoma"/>
            <family val="2"/>
          </rPr>
          <t>https://www.crunchbase.com/organization/wevorce#section-funding-rounds</t>
        </r>
      </text>
    </comment>
    <comment ref="D232" authorId="0">
      <text>
        <r>
          <rPr>
            <b/>
            <sz val="9"/>
            <color indexed="81"/>
            <rFont val="Tahoma"/>
            <family val="2"/>
          </rPr>
          <t>https://www.crunchbase.com/organization/verinvest-corporation#section-overview</t>
        </r>
      </text>
    </comment>
    <comment ref="D233" authorId="0">
      <text>
        <r>
          <rPr>
            <b/>
            <sz val="9"/>
            <color indexed="81"/>
            <rFont val="Tahoma"/>
            <family val="2"/>
          </rPr>
          <t>https://www.crunchbase.com/organization/airhelp</t>
        </r>
      </text>
    </comment>
    <comment ref="D235" authorId="0">
      <text>
        <r>
          <rPr>
            <b/>
            <sz val="9"/>
            <color indexed="81"/>
            <rFont val="Tahoma"/>
            <family val="2"/>
          </rPr>
          <t>https://www.crunchbase.com/organization/lexspot</t>
        </r>
      </text>
    </comment>
    <comment ref="D236" authorId="0">
      <text>
        <r>
          <rPr>
            <b/>
            <sz val="9"/>
            <color indexed="81"/>
            <rFont val="Tahoma"/>
            <family val="2"/>
          </rPr>
          <t>https://www.crunchbase.com/organization/ebrevia</t>
        </r>
      </text>
    </comment>
    <comment ref="D237" authorId="0">
      <text>
        <r>
          <rPr>
            <b/>
            <sz val="9"/>
            <color indexed="81"/>
            <rFont val="Tahoma"/>
            <family val="2"/>
          </rPr>
          <t>https://www.crunchbase.com/organization/clearpath-immigration</t>
        </r>
      </text>
    </comment>
    <comment ref="D238" authorId="0">
      <text>
        <r>
          <rPr>
            <b/>
            <sz val="9"/>
            <color indexed="81"/>
            <rFont val="Tahoma"/>
            <family val="2"/>
          </rPr>
          <t>https://www.crunchbase.com/organization/netlex#section-funding-rounds</t>
        </r>
      </text>
    </comment>
    <comment ref="D239" authorId="0">
      <text>
        <r>
          <rPr>
            <b/>
            <sz val="9"/>
            <color indexed="81"/>
            <rFont val="Tahoma"/>
            <family val="2"/>
          </rPr>
          <t>https://www.crunchbase.com/organization/daty</t>
        </r>
      </text>
    </comment>
    <comment ref="D240" authorId="0">
      <text>
        <r>
          <rPr>
            <b/>
            <sz val="9"/>
            <color indexed="81"/>
            <rFont val="Tahoma"/>
            <family val="2"/>
          </rPr>
          <t>https://www.crunchbase.com/organization/pbworks</t>
        </r>
      </text>
    </comment>
    <comment ref="D241" authorId="0">
      <text>
        <r>
          <rPr>
            <b/>
            <sz val="9"/>
            <color indexed="81"/>
            <rFont val="Tahoma"/>
            <family val="2"/>
          </rPr>
          <t>https://www.crunchbase.com/organization/pbworks</t>
        </r>
      </text>
    </comment>
    <comment ref="D242" authorId="0">
      <text>
        <r>
          <rPr>
            <b/>
            <sz val="9"/>
            <color indexed="81"/>
            <rFont val="Tahoma"/>
            <family val="2"/>
          </rPr>
          <t>https://www.crunchbase.com/organization/tunnel-x#section-funding-rounds</t>
        </r>
      </text>
    </comment>
    <comment ref="D243" authorId="0">
      <text>
        <r>
          <rPr>
            <b/>
            <sz val="9"/>
            <color indexed="81"/>
            <rFont val="Tahoma"/>
            <family val="2"/>
          </rPr>
          <t>https://www.crunchbase.com/organization/captureit</t>
        </r>
      </text>
    </comment>
    <comment ref="D244" authorId="0">
      <text>
        <r>
          <rPr>
            <b/>
            <sz val="9"/>
            <color indexed="81"/>
            <rFont val="Tahoma"/>
            <family val="2"/>
          </rPr>
          <t>https://www.crunchbase.com/organization/ebrevia</t>
        </r>
      </text>
    </comment>
    <comment ref="D245" authorId="0">
      <text>
        <r>
          <rPr>
            <b/>
            <sz val="9"/>
            <color indexed="81"/>
            <rFont val="Tahoma"/>
            <family val="2"/>
          </rPr>
          <t>https://www.crunchbase.com/organization/ip-street#section-funding-rounds</t>
        </r>
      </text>
    </comment>
    <comment ref="D246" authorId="0">
      <text>
        <r>
          <rPr>
            <b/>
            <sz val="9"/>
            <color indexed="81"/>
            <rFont val="Tahoma"/>
            <family val="2"/>
          </rPr>
          <t>https://www.crunchbase.com/organization/juristat</t>
        </r>
      </text>
    </comment>
    <comment ref="D247" authorId="0">
      <text>
        <r>
          <rPr>
            <b/>
            <sz val="9"/>
            <color indexed="81"/>
            <rFont val="Tahoma"/>
            <family val="2"/>
          </rPr>
          <t>https://www.crunchbase.com/organization/avvo</t>
        </r>
      </text>
    </comment>
    <comment ref="D248" authorId="0">
      <text>
        <r>
          <rPr>
            <b/>
            <sz val="9"/>
            <color indexed="81"/>
            <rFont val="Tahoma"/>
            <family val="2"/>
          </rPr>
          <t>https://www.crunchbase.com/organization/everplans</t>
        </r>
        <r>
          <rPr>
            <sz val="9"/>
            <color indexed="81"/>
            <rFont val="Tahoma"/>
            <family val="2"/>
          </rPr>
          <t xml:space="preserve">
</t>
        </r>
      </text>
    </comment>
    <comment ref="D249" authorId="0">
      <text>
        <r>
          <rPr>
            <b/>
            <sz val="9"/>
            <color indexed="81"/>
            <rFont val="Tahoma"/>
            <family val="2"/>
          </rPr>
          <t>https://www.crunchbase.com/organization/apperio#section-overview</t>
        </r>
      </text>
    </comment>
    <comment ref="D251" authorId="0">
      <text>
        <r>
          <rPr>
            <b/>
            <sz val="9"/>
            <color indexed="81"/>
            <rFont val="Tahoma"/>
            <family val="2"/>
          </rPr>
          <t>https://www.crunchbase.com/organization/docusign/funding_rounds/funding_rounds_list#section-funding-rounds</t>
        </r>
      </text>
    </comment>
    <comment ref="D252" authorId="0">
      <text>
        <r>
          <rPr>
            <b/>
            <sz val="9"/>
            <color indexed="81"/>
            <rFont val="Tahoma"/>
            <family val="2"/>
          </rPr>
          <t>https://www.crunchbase.com/organization/supportpay#section-funding-rounds</t>
        </r>
      </text>
    </comment>
    <comment ref="D253" authorId="0">
      <text>
        <r>
          <rPr>
            <b/>
            <sz val="9"/>
            <color indexed="81"/>
            <rFont val="Tahoma"/>
            <family val="2"/>
          </rPr>
          <t>https://venturebeat.com/2014/05/07/funding-daily-drunk-on-data/</t>
        </r>
      </text>
    </comment>
    <comment ref="D254" authorId="0">
      <text>
        <r>
          <rPr>
            <b/>
            <sz val="9"/>
            <color indexed="81"/>
            <rFont val="Tahoma"/>
            <family val="2"/>
          </rPr>
          <t>https://www.crunchbase.com/organization/workshare#section-funding-rounds</t>
        </r>
      </text>
    </comment>
    <comment ref="D256" authorId="0">
      <text>
        <r>
          <rPr>
            <b/>
            <sz val="9"/>
            <color indexed="81"/>
            <rFont val="Tahoma"/>
            <family val="2"/>
          </rPr>
          <t>https://www.crunchbase.com/organization/contract-room#section-overview</t>
        </r>
      </text>
    </comment>
    <comment ref="D257" authorId="0">
      <text>
        <r>
          <rPr>
            <b/>
            <sz val="9"/>
            <color indexed="81"/>
            <rFont val="Tahoma"/>
            <family val="2"/>
          </rPr>
          <t>https://techcrunch.com/2014/05/16/contract-live-raises-1-4-million-because-signing-contracts-sucks/</t>
        </r>
      </text>
    </comment>
    <comment ref="D258" authorId="0">
      <text>
        <r>
          <rPr>
            <b/>
            <sz val="9"/>
            <color indexed="81"/>
            <rFont val="Tahoma"/>
            <family val="2"/>
          </rPr>
          <t>https://www.crunchbase.com/organization/clausematch</t>
        </r>
        <r>
          <rPr>
            <sz val="9"/>
            <color indexed="81"/>
            <rFont val="Tahoma"/>
            <family val="2"/>
          </rPr>
          <t xml:space="preserve">
</t>
        </r>
      </text>
    </comment>
    <comment ref="D259" authorId="0">
      <text>
        <r>
          <rPr>
            <b/>
            <sz val="9"/>
            <color indexed="81"/>
            <rFont val="Tahoma"/>
            <family val="2"/>
          </rPr>
          <t>https://www.crunchbase.com/organization/hire-an-esquire</t>
        </r>
      </text>
    </comment>
    <comment ref="D260" authorId="0">
      <text>
        <r>
          <rPr>
            <b/>
            <sz val="9"/>
            <color indexed="81"/>
            <rFont val="Tahoma"/>
            <family val="2"/>
          </rPr>
          <t>https://www.crunchbase.com/organization/jurispect</t>
        </r>
      </text>
    </comment>
    <comment ref="D261" authorId="0">
      <text>
        <r>
          <rPr>
            <b/>
            <sz val="9"/>
            <color indexed="81"/>
            <rFont val="Tahoma"/>
            <family val="2"/>
          </rPr>
          <t>https://www.crunchbase.com/organization/misabogados-com</t>
        </r>
      </text>
    </comment>
    <comment ref="D262" authorId="0">
      <text>
        <r>
          <rPr>
            <b/>
            <sz val="9"/>
            <color indexed="81"/>
            <rFont val="Tahoma"/>
            <family val="2"/>
          </rPr>
          <t>https://www.crunchbase.com/organization/altlegal#section-funding-rounds</t>
        </r>
      </text>
    </comment>
    <comment ref="D263" authorId="0">
      <text>
        <r>
          <rPr>
            <b/>
            <sz val="9"/>
            <color indexed="81"/>
            <rFont val="Tahoma"/>
            <family val="2"/>
          </rPr>
          <t>https://www.crunchbase.com/organization/bigtime-software</t>
        </r>
      </text>
    </comment>
    <comment ref="D264" authorId="0">
      <text>
        <r>
          <rPr>
            <b/>
            <sz val="9"/>
            <color indexed="81"/>
            <rFont val="Tahoma"/>
            <family val="2"/>
          </rPr>
          <t>https://www.crunchbase.com/organization/advice-hub</t>
        </r>
      </text>
    </comment>
    <comment ref="D265" authorId="0">
      <text>
        <r>
          <rPr>
            <b/>
            <sz val="9"/>
            <color indexed="81"/>
            <rFont val="Tahoma"/>
            <family val="2"/>
          </rPr>
          <t>https://www.crunchbase.com/organization/seal-software-com#section-funding-rounds</t>
        </r>
      </text>
    </comment>
    <comment ref="D266" authorId="0">
      <text>
        <r>
          <rPr>
            <b/>
            <sz val="9"/>
            <color indexed="81"/>
            <rFont val="Tahoma"/>
            <family val="2"/>
          </rPr>
          <t>https://www.crunchbase.com/organization/captain-contrat-2</t>
        </r>
      </text>
    </comment>
    <comment ref="D267" authorId="0">
      <text>
        <r>
          <rPr>
            <b/>
            <sz val="9"/>
            <color indexed="81"/>
            <rFont val="Tahoma"/>
            <family val="2"/>
          </rPr>
          <t>https://www.crunchbase.com/organization/ipselex</t>
        </r>
      </text>
    </comment>
    <comment ref="D268" authorId="0">
      <text>
        <r>
          <rPr>
            <b/>
            <sz val="9"/>
            <color indexed="81"/>
            <rFont val="Tahoma"/>
            <family val="2"/>
          </rPr>
          <t>https://www.crunchbase.com/organization/checkr</t>
        </r>
      </text>
    </comment>
    <comment ref="D269" authorId="0">
      <text>
        <r>
          <rPr>
            <b/>
            <sz val="9"/>
            <color indexed="81"/>
            <rFont val="Tahoma"/>
            <family val="2"/>
          </rPr>
          <t>https://www.crunchbase.com/organization/manzama</t>
        </r>
      </text>
    </comment>
    <comment ref="D270" authorId="0">
      <text>
        <r>
          <rPr>
            <b/>
            <sz val="9"/>
            <color indexed="81"/>
            <rFont val="Tahoma"/>
            <family val="2"/>
          </rPr>
          <t>https://www.crunchbase.com/organization/juristat</t>
        </r>
      </text>
    </comment>
    <comment ref="D271" authorId="0">
      <text>
        <r>
          <rPr>
            <b/>
            <sz val="9"/>
            <color indexed="81"/>
            <rFont val="Tahoma"/>
            <family val="2"/>
          </rPr>
          <t>https://www.crunchbase.com/organization/fixed-3</t>
        </r>
      </text>
    </comment>
    <comment ref="D272" authorId="0">
      <text>
        <r>
          <rPr>
            <b/>
            <sz val="9"/>
            <color indexed="81"/>
            <rFont val="Tahoma"/>
            <family val="2"/>
          </rPr>
          <t>https://www.crunchbase.com/organization/seal-software-com#section-funding-rounds</t>
        </r>
      </text>
    </comment>
    <comment ref="D273" authorId="0">
      <text>
        <r>
          <rPr>
            <b/>
            <sz val="9"/>
            <color indexed="81"/>
            <rFont val="Tahoma"/>
            <family val="2"/>
          </rPr>
          <t>https://www.crunchbase.com/organization/otonomos#section-funding-rounds</t>
        </r>
      </text>
    </comment>
    <comment ref="D274" authorId="0">
      <text>
        <r>
          <rPr>
            <b/>
            <sz val="9"/>
            <color indexed="81"/>
            <rFont val="Tahoma"/>
            <family val="2"/>
          </rPr>
          <t>https://www.crunchbase.com/organization/wevorce#section-funding-rounds</t>
        </r>
      </text>
    </comment>
    <comment ref="D275" authorId="0">
      <text>
        <r>
          <rPr>
            <b/>
            <sz val="9"/>
            <color indexed="81"/>
            <rFont val="Tahoma"/>
            <family val="2"/>
          </rPr>
          <t>https://www.crunchbase.com/organization/docusign/funding_rounds/funding_rounds_list#section-funding-rounds</t>
        </r>
      </text>
    </comment>
    <comment ref="D276" authorId="0">
      <text>
        <r>
          <rPr>
            <b/>
            <sz val="9"/>
            <color indexed="81"/>
            <rFont val="Tahoma"/>
            <family val="2"/>
          </rPr>
          <t>https://www.crunchbase.com/organization/fixed-3</t>
        </r>
      </text>
    </comment>
    <comment ref="D277" authorId="0">
      <text>
        <r>
          <rPr>
            <b/>
            <sz val="9"/>
            <color indexed="81"/>
            <rFont val="Tahoma"/>
            <family val="2"/>
          </rPr>
          <t>https://www.crunchbase.com/organization/claimkit</t>
        </r>
      </text>
    </comment>
    <comment ref="D278" authorId="0">
      <text>
        <r>
          <rPr>
            <b/>
            <sz val="9"/>
            <color indexed="81"/>
            <rFont val="Tahoma"/>
            <family val="2"/>
          </rPr>
          <t>https://www.crunchbase.com/organization/casetrek</t>
        </r>
      </text>
    </comment>
    <comment ref="D279" authorId="0">
      <text>
        <r>
          <rPr>
            <b/>
            <sz val="9"/>
            <color indexed="81"/>
            <rFont val="Tahoma"/>
            <family val="2"/>
          </rPr>
          <t>https://www.crunchbase.com/organization/planned-departure#section-overview</t>
        </r>
      </text>
    </comment>
    <comment ref="D280" authorId="0">
      <text>
        <r>
          <rPr>
            <b/>
            <sz val="9"/>
            <color indexed="81"/>
            <rFont val="Tahoma"/>
            <family val="2"/>
          </rPr>
          <t>https://www.crunchbase.com/organization/legal-hero</t>
        </r>
      </text>
    </comment>
    <comment ref="D281" authorId="0">
      <text>
        <r>
          <rPr>
            <b/>
            <sz val="9"/>
            <color indexed="81"/>
            <rFont val="Tahoma"/>
            <family val="2"/>
          </rPr>
          <t>https://www.crunchbase.com/organization/contract-cloud</t>
        </r>
      </text>
    </comment>
    <comment ref="D282" authorId="0">
      <text>
        <r>
          <rPr>
            <b/>
            <sz val="9"/>
            <color indexed="81"/>
            <rFont val="Tahoma"/>
            <family val="2"/>
          </rPr>
          <t>https://www.crunchbase.com/organization/heureka-software-llc#section-overview</t>
        </r>
      </text>
    </comment>
    <comment ref="D283" authorId="0">
      <text>
        <r>
          <rPr>
            <b/>
            <sz val="9"/>
            <color indexed="81"/>
            <rFont val="Tahoma"/>
            <family val="2"/>
          </rPr>
          <t>https://www.crunchbase.com/organization/lar21</t>
        </r>
      </text>
    </comment>
    <comment ref="D284" authorId="0">
      <text>
        <r>
          <rPr>
            <b/>
            <sz val="9"/>
            <color indexed="81"/>
            <rFont val="Tahoma"/>
            <family val="2"/>
          </rPr>
          <t>https://www.crunchbase.com/organization/quicklegal</t>
        </r>
      </text>
    </comment>
    <comment ref="D285" authorId="0">
      <text>
        <r>
          <rPr>
            <b/>
            <sz val="9"/>
            <color indexed="81"/>
            <rFont val="Tahoma"/>
            <family val="2"/>
          </rPr>
          <t>https://www.crunchbase.com/organization/rsvp-law#section-funding-rounds</t>
        </r>
      </text>
    </comment>
    <comment ref="D286" authorId="0">
      <text>
        <r>
          <rPr>
            <b/>
            <sz val="9"/>
            <color indexed="81"/>
            <rFont val="Tahoma"/>
            <family val="2"/>
          </rPr>
          <t>https://www.crunchbase.com/organization/docusign/funding_rounds/funding_rounds_list#section-funding-rounds</t>
        </r>
      </text>
    </comment>
    <comment ref="D288" authorId="0">
      <text>
        <r>
          <rPr>
            <b/>
            <sz val="9"/>
            <color indexed="81"/>
            <rFont val="Tahoma"/>
            <family val="2"/>
          </rPr>
          <t>https://www.crunchbase.com/organization/checkr</t>
        </r>
      </text>
    </comment>
    <comment ref="D289" authorId="0">
      <text>
        <r>
          <rPr>
            <b/>
            <sz val="9"/>
            <color indexed="81"/>
            <rFont val="Tahoma"/>
            <family val="2"/>
          </rPr>
          <t>https://www.crunchbase.com/organization/loudr#section-overview</t>
        </r>
      </text>
    </comment>
    <comment ref="D290" authorId="0">
      <text>
        <r>
          <rPr>
            <b/>
            <sz val="9"/>
            <color indexed="81"/>
            <rFont val="Tahoma"/>
            <family val="2"/>
          </rPr>
          <t>https://www.crunchbase.com/organization/rpost#section-overview</t>
        </r>
      </text>
    </comment>
    <comment ref="D291" authorId="0">
      <text>
        <r>
          <rPr>
            <b/>
            <sz val="9"/>
            <color indexed="81"/>
            <rFont val="Tahoma"/>
            <family val="2"/>
          </rPr>
          <t>https://www.crunchbase.com/organization/audvi</t>
        </r>
      </text>
    </comment>
    <comment ref="D292" authorId="0">
      <text>
        <r>
          <rPr>
            <b/>
            <sz val="9"/>
            <color indexed="81"/>
            <rFont val="Tahoma"/>
            <family val="2"/>
          </rPr>
          <t>https://www.crunchbase.com/organization/legalzoom-com</t>
        </r>
      </text>
    </comment>
    <comment ref="D293" authorId="0">
      <text>
        <r>
          <rPr>
            <b/>
            <sz val="9"/>
            <color indexed="81"/>
            <rFont val="Tahoma"/>
            <family val="2"/>
          </rPr>
          <t>https://www.crunchbase.com/organization/fiscalnote</t>
        </r>
      </text>
    </comment>
    <comment ref="D294" authorId="0">
      <text>
        <r>
          <rPr>
            <b/>
            <sz val="9"/>
            <color indexed="81"/>
            <rFont val="Tahoma"/>
            <family val="2"/>
          </rPr>
          <t>https://www.crunchbase.com/organization/cs-disco</t>
        </r>
      </text>
    </comment>
    <comment ref="D295" authorId="0">
      <text>
        <r>
          <rPr>
            <b/>
            <sz val="9"/>
            <color indexed="81"/>
            <rFont val="Tahoma"/>
            <family val="2"/>
          </rPr>
          <t>https://www.crunchbase.com/organization/ebrevia</t>
        </r>
      </text>
    </comment>
    <comment ref="D296" authorId="0">
      <text>
        <r>
          <rPr>
            <b/>
            <sz val="9"/>
            <color indexed="81"/>
            <rFont val="Tahoma"/>
            <family val="2"/>
          </rPr>
          <t>https://www.crunchbase.com/organization/casehub</t>
        </r>
      </text>
    </comment>
    <comment ref="D297" authorId="0">
      <text>
        <r>
          <rPr>
            <b/>
            <sz val="9"/>
            <color indexed="81"/>
            <rFont val="Tahoma"/>
            <family val="2"/>
          </rPr>
          <t>https://www.crunchbase.com/organization/docusign/funding_rounds/funding_rounds_list#section-funding-rounds</t>
        </r>
      </text>
    </comment>
    <comment ref="D298" authorId="0">
      <text>
        <r>
          <rPr>
            <b/>
            <sz val="9"/>
            <color indexed="81"/>
            <rFont val="Tahoma"/>
            <family val="2"/>
          </rPr>
          <t>https://www.crunchbase.com/organization/upcounsel</t>
        </r>
      </text>
    </comment>
    <comment ref="D299" authorId="0">
      <text>
        <r>
          <rPr>
            <b/>
            <sz val="9"/>
            <color indexed="81"/>
            <rFont val="Tahoma"/>
            <family val="2"/>
          </rPr>
          <t>https://www.crunchbase.com/organization/allegory-law#section-acquisition-details</t>
        </r>
      </text>
    </comment>
    <comment ref="D300" authorId="0">
      <text>
        <r>
          <rPr>
            <b/>
            <sz val="9"/>
            <color indexed="81"/>
            <rFont val="Tahoma"/>
            <family val="2"/>
          </rPr>
          <t>https://www.crunchbase.com/organization/everplans</t>
        </r>
        <r>
          <rPr>
            <sz val="9"/>
            <color indexed="81"/>
            <rFont val="Tahoma"/>
            <family val="2"/>
          </rPr>
          <t xml:space="preserve">
</t>
        </r>
      </text>
    </comment>
    <comment ref="D301" authorId="0">
      <text>
        <r>
          <rPr>
            <b/>
            <sz val="9"/>
            <color indexed="81"/>
            <rFont val="Tahoma"/>
            <family val="2"/>
          </rPr>
          <t>https://www.crunchbase.com/organization/br%C4%81v#section-overview</t>
        </r>
      </text>
    </comment>
    <comment ref="D304" authorId="0">
      <text>
        <r>
          <rPr>
            <b/>
            <sz val="9"/>
            <color indexed="81"/>
            <rFont val="Tahoma"/>
            <family val="2"/>
          </rPr>
          <t>https://www.crunchbase.com/organization/cellbreaker</t>
        </r>
      </text>
    </comment>
    <comment ref="D305" authorId="0">
      <text>
        <r>
          <rPr>
            <b/>
            <sz val="9"/>
            <color indexed="81"/>
            <rFont val="Tahoma"/>
            <family val="2"/>
          </rPr>
          <t>https://www.crunchbase.com/organization/quicklegal</t>
        </r>
      </text>
    </comment>
    <comment ref="D306" authorId="0">
      <text>
        <r>
          <rPr>
            <b/>
            <sz val="9"/>
            <color indexed="81"/>
            <rFont val="Tahoma"/>
            <family val="2"/>
          </rPr>
          <t>https://www.crunchbase.com/organization/eshares</t>
        </r>
      </text>
    </comment>
    <comment ref="D307" authorId="0">
      <text>
        <r>
          <rPr>
            <b/>
            <sz val="9"/>
            <color indexed="81"/>
            <rFont val="Tahoma"/>
            <family val="2"/>
          </rPr>
          <t>https://www.crunchbase.com/organization/claimkit</t>
        </r>
      </text>
    </comment>
    <comment ref="D308" authorId="0">
      <text>
        <r>
          <rPr>
            <b/>
            <sz val="9"/>
            <color indexed="81"/>
            <rFont val="Tahoma"/>
            <family val="2"/>
          </rPr>
          <t>https://www.crunchbase.com/organization/juristat</t>
        </r>
      </text>
    </comment>
    <comment ref="D309" authorId="0">
      <text>
        <r>
          <rPr>
            <b/>
            <sz val="9"/>
            <color indexed="81"/>
            <rFont val="Tahoma"/>
            <family val="2"/>
          </rPr>
          <t>https://www.crunchbase.com/organization/lexoo</t>
        </r>
        <r>
          <rPr>
            <sz val="9"/>
            <color indexed="81"/>
            <rFont val="Tahoma"/>
            <family val="2"/>
          </rPr>
          <t xml:space="preserve">
</t>
        </r>
      </text>
    </comment>
    <comment ref="D310" authorId="0">
      <text>
        <r>
          <rPr>
            <b/>
            <sz val="9"/>
            <color indexed="81"/>
            <rFont val="Tahoma"/>
            <family val="2"/>
          </rPr>
          <t>https://www.coindesk.com/trustatom-raises-100k-blockchain-based-due-diligence-service/</t>
        </r>
      </text>
    </comment>
    <comment ref="D311" authorId="0">
      <text>
        <r>
          <rPr>
            <b/>
            <sz val="9"/>
            <color indexed="81"/>
            <rFont val="Tahoma"/>
            <family val="2"/>
          </rPr>
          <t>https://www.crunchbase.com/organization/fiscalnote</t>
        </r>
      </text>
    </comment>
    <comment ref="D312" authorId="0">
      <text>
        <r>
          <rPr>
            <b/>
            <sz val="9"/>
            <color indexed="81"/>
            <rFont val="Tahoma"/>
            <family val="2"/>
          </rPr>
          <t>https://www.crunchbase.com/organization/zapproved#section-funding-rounds</t>
        </r>
      </text>
    </comment>
    <comment ref="D313" authorId="0">
      <text>
        <r>
          <rPr>
            <b/>
            <sz val="9"/>
            <color indexed="81"/>
            <rFont val="Tahoma"/>
            <family val="2"/>
          </rPr>
          <t>https://www.crunchbase.com/organization/casetext</t>
        </r>
      </text>
    </comment>
    <comment ref="D314" authorId="0">
      <text>
        <r>
          <rPr>
            <b/>
            <sz val="9"/>
            <color indexed="81"/>
            <rFont val="Tahoma"/>
            <family val="2"/>
          </rPr>
          <t>https://www.crunchbase.com/organization/fixed-3</t>
        </r>
      </text>
    </comment>
    <comment ref="D315" authorId="0">
      <text>
        <r>
          <rPr>
            <b/>
            <sz val="9"/>
            <color indexed="81"/>
            <rFont val="Tahoma"/>
            <family val="2"/>
          </rPr>
          <t>https://www.crunchbase.com/organization/kcura</t>
        </r>
      </text>
    </comment>
    <comment ref="D316" authorId="0">
      <text>
        <r>
          <rPr>
            <b/>
            <sz val="9"/>
            <color indexed="81"/>
            <rFont val="Tahoma"/>
            <family val="2"/>
          </rPr>
          <t>https://www.crunchbase.com/organization/lawgo</t>
        </r>
      </text>
    </comment>
    <comment ref="D318" authorId="0">
      <text>
        <r>
          <rPr>
            <b/>
            <sz val="9"/>
            <color indexed="81"/>
            <rFont val="Tahoma"/>
            <family val="2"/>
          </rPr>
          <t>https://www.crunchbase.com/organization/yuristiya#section-funding-rounds</t>
        </r>
      </text>
    </comment>
    <comment ref="D319" authorId="0">
      <text>
        <r>
          <rPr>
            <b/>
            <sz val="9"/>
            <color indexed="81"/>
            <rFont val="Tahoma"/>
            <family val="2"/>
          </rPr>
          <t>https://www.crunchbase.com/organization/beagle-inc#section-funding-rounds</t>
        </r>
      </text>
    </comment>
    <comment ref="D320" authorId="0">
      <text>
        <r>
          <rPr>
            <b/>
            <sz val="9"/>
            <color indexed="81"/>
            <rFont val="Tahoma"/>
            <family val="2"/>
          </rPr>
          <t>https://www.crunchbase.com/organization/cloudlaw--zeekbeek-#section-overview</t>
        </r>
      </text>
    </comment>
    <comment ref="D321" authorId="0">
      <text>
        <r>
          <rPr>
            <b/>
            <sz val="9"/>
            <color indexed="81"/>
            <rFont val="Tahoma"/>
            <family val="2"/>
          </rPr>
          <t>https://www.crunchbase.com/organization/termsheet-io#section-funding-rounds</t>
        </r>
      </text>
    </comment>
    <comment ref="D322" authorId="0">
      <text>
        <r>
          <rPr>
            <b/>
            <sz val="9"/>
            <color indexed="81"/>
            <rFont val="Tahoma"/>
            <family val="2"/>
          </rPr>
          <t>https://www.crunchbase.com/organization/logikcull</t>
        </r>
      </text>
    </comment>
    <comment ref="D323" authorId="0">
      <text>
        <r>
          <rPr>
            <b/>
            <sz val="9"/>
            <color indexed="81"/>
            <rFont val="Tahoma"/>
            <family val="2"/>
          </rPr>
          <t>https://www.crunchbase.com/organization/jurispect</t>
        </r>
      </text>
    </comment>
    <comment ref="D324" authorId="0">
      <text>
        <r>
          <rPr>
            <b/>
            <sz val="9"/>
            <color indexed="81"/>
            <rFont val="Tahoma"/>
            <family val="2"/>
          </rPr>
          <t>https://www.crunchbase.com/organization/cloudlaw--zeekbeek-#section-overview</t>
        </r>
      </text>
    </comment>
    <comment ref="D325" authorId="0">
      <text>
        <r>
          <rPr>
            <b/>
            <sz val="9"/>
            <color indexed="81"/>
            <rFont val="Tahoma"/>
            <family val="2"/>
          </rPr>
          <t>https://www.crunchbase.com/organization/clearview-social</t>
        </r>
      </text>
    </comment>
    <comment ref="D326" authorId="0">
      <text>
        <r>
          <rPr>
            <b/>
            <sz val="9"/>
            <color indexed="81"/>
            <rFont val="Tahoma"/>
            <family val="2"/>
          </rPr>
          <t>https://www.crunchbase.com/organization/docusign/funding_rounds/funding_rounds_list#section-funding-rounds</t>
        </r>
      </text>
    </comment>
    <comment ref="D327" authorId="0">
      <text>
        <r>
          <rPr>
            <b/>
            <sz val="9"/>
            <color indexed="81"/>
            <rFont val="Tahoma"/>
            <family val="2"/>
          </rPr>
          <t>https://www.crunchbase.com/organization/heureka-software-llc#section-overview</t>
        </r>
      </text>
    </comment>
    <comment ref="D328" authorId="0">
      <text>
        <r>
          <rPr>
            <b/>
            <sz val="9"/>
            <color indexed="81"/>
            <rFont val="Tahoma"/>
            <family val="2"/>
          </rPr>
          <t>https://www.crunchbase.com/organization/lawyerfair</t>
        </r>
      </text>
    </comment>
    <comment ref="D329" authorId="0">
      <text>
        <r>
          <rPr>
            <b/>
            <sz val="9"/>
            <color indexed="81"/>
            <rFont val="Tahoma"/>
            <family val="2"/>
          </rPr>
          <t>https://www.crunchbase.com/organization/tyche#section-funding-rounds</t>
        </r>
      </text>
    </comment>
    <comment ref="D330" authorId="0">
      <text>
        <r>
          <rPr>
            <b/>
            <sz val="9"/>
            <color indexed="81"/>
            <rFont val="Tahoma"/>
            <family val="2"/>
          </rPr>
          <t>https://www.crunchbase.com/organization/x2x-community#section-overview</t>
        </r>
      </text>
    </comment>
    <comment ref="D331" authorId="0">
      <text>
        <r>
          <rPr>
            <b/>
            <sz val="9"/>
            <color indexed="81"/>
            <rFont val="Tahoma"/>
            <family val="2"/>
          </rPr>
          <t>https://www.crunchbase.com/organization/divorcesecure#section-overview</t>
        </r>
      </text>
    </comment>
    <comment ref="D332" authorId="0">
      <text>
        <r>
          <rPr>
            <b/>
            <sz val="9"/>
            <color indexed="81"/>
            <rFont val="Tahoma"/>
            <family val="2"/>
          </rPr>
          <t>https://www.crunchbase.com/organization/virtual-viewbox#section-overview</t>
        </r>
      </text>
    </comment>
    <comment ref="D333" authorId="0">
      <text>
        <r>
          <rPr>
            <b/>
            <sz val="9"/>
            <color indexed="81"/>
            <rFont val="Tahoma"/>
            <family val="2"/>
          </rPr>
          <t>https://www.crunchbase.com/organization/otonomos#section-funding-rounds</t>
        </r>
      </text>
    </comment>
    <comment ref="D334" authorId="0">
      <text>
        <r>
          <rPr>
            <b/>
            <sz val="9"/>
            <color indexed="81"/>
            <rFont val="Tahoma"/>
            <family val="2"/>
          </rPr>
          <t>https://www.crunchbase.com/organization/shoobx#section-overview</t>
        </r>
      </text>
    </comment>
    <comment ref="D335" authorId="0">
      <text>
        <r>
          <rPr>
            <b/>
            <sz val="9"/>
            <color indexed="81"/>
            <rFont val="Tahoma"/>
            <family val="2"/>
          </rPr>
          <t>https://www.crunchbase.com/organization/clearcontract</t>
        </r>
      </text>
    </comment>
    <comment ref="D336" authorId="0">
      <text>
        <r>
          <rPr>
            <b/>
            <sz val="9"/>
            <color indexed="81"/>
            <rFont val="Tahoma"/>
            <family val="2"/>
          </rPr>
          <t>https://www.crunchbase.com/organization/cellbreaker</t>
        </r>
      </text>
    </comment>
    <comment ref="D337" authorId="0">
      <text>
        <r>
          <rPr>
            <b/>
            <sz val="9"/>
            <color indexed="81"/>
            <rFont val="Tahoma"/>
            <family val="2"/>
          </rPr>
          <t>https://www.crunchbase.com/organization/docusign/funding_rounds/funding_rounds_list#section-funding-rounds</t>
        </r>
      </text>
    </comment>
    <comment ref="D338" authorId="0">
      <text>
        <r>
          <rPr>
            <b/>
            <sz val="9"/>
            <color indexed="81"/>
            <rFont val="Tahoma"/>
            <family val="2"/>
          </rPr>
          <t>https://www.crunchbase.com/organization/swiftcourt#section-funding-rounds</t>
        </r>
      </text>
    </comment>
    <comment ref="D339" authorId="0">
      <text>
        <r>
          <rPr>
            <b/>
            <sz val="9"/>
            <color indexed="81"/>
            <rFont val="Tahoma"/>
            <family val="2"/>
          </rPr>
          <t>https://www.crunchbase.com/organization/docusign/funding_rounds/funding_rounds_list#section-funding-rounds</t>
        </r>
      </text>
    </comment>
    <comment ref="D340" authorId="0">
      <text>
        <r>
          <rPr>
            <b/>
            <sz val="9"/>
            <color indexed="81"/>
            <rFont val="Tahoma"/>
            <family val="2"/>
          </rPr>
          <t>https://www.crunchbase.com/organization/beagle-inc#section-funding-rounds</t>
        </r>
      </text>
    </comment>
    <comment ref="D341" authorId="0">
      <text>
        <r>
          <rPr>
            <b/>
            <sz val="9"/>
            <color indexed="81"/>
            <rFont val="Tahoma"/>
            <family val="2"/>
          </rPr>
          <t>https://www.crunchbase.com/organization/justiserv</t>
        </r>
      </text>
    </comment>
    <comment ref="D343" authorId="0">
      <text>
        <r>
          <rPr>
            <b/>
            <sz val="9"/>
            <color indexed="81"/>
            <rFont val="Tahoma"/>
            <family val="2"/>
          </rPr>
          <t>https://www.crunchbase.com/organization/planned-departure#section-overview</t>
        </r>
      </text>
    </comment>
    <comment ref="D344" authorId="0">
      <text>
        <r>
          <rPr>
            <b/>
            <sz val="9"/>
            <color indexed="81"/>
            <rFont val="Tahoma"/>
            <family val="2"/>
          </rPr>
          <t>https://www.crunchbase.com/organization/supportpay#section-funding-rounds</t>
        </r>
      </text>
    </comment>
    <comment ref="D345" authorId="0">
      <text>
        <r>
          <rPr>
            <b/>
            <sz val="9"/>
            <color indexed="81"/>
            <rFont val="Tahoma"/>
            <family val="2"/>
          </rPr>
          <t>https://www.crunchbase.com/organization/cloudlaw--zeekbeek-#section-overview</t>
        </r>
      </text>
    </comment>
    <comment ref="D346" authorId="0">
      <text>
        <r>
          <rPr>
            <b/>
            <sz val="9"/>
            <color indexed="81"/>
            <rFont val="Tahoma"/>
            <family val="2"/>
          </rPr>
          <t>https://www.crunchbase.com/organization/leverton-gmbh#section-overview</t>
        </r>
      </text>
    </comment>
    <comment ref="D348" authorId="0">
      <text>
        <r>
          <rPr>
            <b/>
            <sz val="9"/>
            <color indexed="81"/>
            <rFont val="Tahoma"/>
            <family val="2"/>
          </rPr>
          <t>https://www.crunchbase.com/organization/knomos-knowledge-management-inc#section-overview</t>
        </r>
      </text>
    </comment>
    <comment ref="D349" authorId="0">
      <text>
        <r>
          <rPr>
            <b/>
            <sz val="9"/>
            <color indexed="81"/>
            <rFont val="Tahoma"/>
            <family val="2"/>
          </rPr>
          <t>https://www.crunchbase.com/organization/cellbreaker</t>
        </r>
      </text>
    </comment>
    <comment ref="D350" authorId="0">
      <text>
        <r>
          <rPr>
            <b/>
            <sz val="9"/>
            <color indexed="81"/>
            <rFont val="Tahoma"/>
            <family val="2"/>
          </rPr>
          <t>https://www.crunchbase.com/organization/beagle-inc#section-funding-rounds</t>
        </r>
      </text>
    </comment>
    <comment ref="D351" authorId="0">
      <text>
        <r>
          <rPr>
            <b/>
            <sz val="9"/>
            <color indexed="81"/>
            <rFont val="Tahoma"/>
            <family val="2"/>
          </rPr>
          <t>https://www.crunchbase.com/organization/beagle-inc#section-funding-rounds</t>
        </r>
      </text>
    </comment>
    <comment ref="D352" authorId="0">
      <text>
        <r>
          <rPr>
            <b/>
            <sz val="9"/>
            <color indexed="81"/>
            <rFont val="Tahoma"/>
            <family val="2"/>
          </rPr>
          <t>https://www.crunchbase.com/organization/heureka-software-llc#section-overview</t>
        </r>
      </text>
    </comment>
    <comment ref="D353" authorId="0">
      <text>
        <r>
          <rPr>
            <b/>
            <sz val="9"/>
            <color indexed="81"/>
            <rFont val="Tahoma"/>
            <family val="2"/>
          </rPr>
          <t>https://www.crunchbase.com/organization/immuta#section-funding-rounds</t>
        </r>
      </text>
    </comment>
    <comment ref="D354" authorId="0">
      <text>
        <r>
          <rPr>
            <b/>
            <sz val="9"/>
            <color indexed="81"/>
            <rFont val="Tahoma"/>
            <family val="2"/>
          </rPr>
          <t>https://www.crunchbase.com/organization/modria#section-acquisition-details</t>
        </r>
      </text>
    </comment>
    <comment ref="D355" authorId="0">
      <text>
        <r>
          <rPr>
            <b/>
            <sz val="9"/>
            <color indexed="81"/>
            <rFont val="Tahoma"/>
            <family val="2"/>
          </rPr>
          <t>https://www.crunchbase.com/organization/pactsafe#section-funding-rounds</t>
        </r>
      </text>
    </comment>
    <comment ref="D356" authorId="0">
      <text>
        <r>
          <rPr>
            <b/>
            <sz val="9"/>
            <color indexed="81"/>
            <rFont val="Tahoma"/>
            <family val="2"/>
          </rPr>
          <t>https://www.crunchbase.com/organization/avvo</t>
        </r>
      </text>
    </comment>
    <comment ref="D357" authorId="0">
      <text>
        <r>
          <rPr>
            <b/>
            <sz val="9"/>
            <color indexed="81"/>
            <rFont val="Tahoma"/>
            <family val="2"/>
          </rPr>
          <t>https://www.crunchbase.com/organization/upcounsel</t>
        </r>
      </text>
    </comment>
    <comment ref="D358" authorId="0">
      <text>
        <r>
          <rPr>
            <b/>
            <sz val="9"/>
            <color indexed="81"/>
            <rFont val="Tahoma"/>
            <family val="2"/>
          </rPr>
          <t>https://www.crunchbase.com/organization/ascent-technologies#section-overview</t>
        </r>
      </text>
    </comment>
    <comment ref="D359" authorId="0">
      <text>
        <r>
          <rPr>
            <b/>
            <sz val="9"/>
            <color indexed="81"/>
            <rFont val="Tahoma"/>
            <family val="2"/>
          </rPr>
          <t>https://www.crunchbase.com/organization/heureka-software-llc#section-overview</t>
        </r>
      </text>
    </comment>
    <comment ref="D360" authorId="0">
      <text>
        <r>
          <rPr>
            <b/>
            <sz val="9"/>
            <color indexed="81"/>
            <rFont val="Tahoma"/>
            <family val="2"/>
          </rPr>
          <t>https://www.crunchbase.com/organization/mark43</t>
        </r>
      </text>
    </comment>
    <comment ref="D362" authorId="0">
      <text>
        <r>
          <rPr>
            <b/>
            <sz val="9"/>
            <color indexed="81"/>
            <rFont val="Tahoma"/>
            <family val="2"/>
          </rPr>
          <t>https://www.crunchbase.com/organization/eshares</t>
        </r>
      </text>
    </comment>
    <comment ref="D363" authorId="0">
      <text>
        <r>
          <rPr>
            <b/>
            <sz val="9"/>
            <color indexed="81"/>
            <rFont val="Tahoma"/>
            <family val="2"/>
          </rPr>
          <t>https://www.crunchbase.com/organization/should-i-sign-inc#section-overview</t>
        </r>
      </text>
    </comment>
    <comment ref="D364" authorId="0">
      <text>
        <r>
          <rPr>
            <b/>
            <sz val="9"/>
            <color indexed="81"/>
            <rFont val="Tahoma"/>
            <family val="2"/>
          </rPr>
          <t>https://www.crunchbase.com/organization/casehub</t>
        </r>
      </text>
    </comment>
    <comment ref="D365" authorId="0">
      <text>
        <r>
          <rPr>
            <b/>
            <sz val="9"/>
            <color indexed="81"/>
            <rFont val="Tahoma"/>
            <family val="2"/>
          </rPr>
          <t>https://www.crunchbase.com/organization/pbworks</t>
        </r>
      </text>
    </comment>
    <comment ref="D366" authorId="0">
      <text>
        <r>
          <rPr>
            <b/>
            <sz val="9"/>
            <color indexed="81"/>
            <rFont val="Tahoma"/>
            <family val="2"/>
          </rPr>
          <t>https://www.crunchbase.com/organization/ironclad#section-overview</t>
        </r>
      </text>
    </comment>
    <comment ref="D367" authorId="0">
      <text>
        <r>
          <rPr>
            <b/>
            <sz val="9"/>
            <color indexed="81"/>
            <rFont val="Tahoma"/>
            <family val="2"/>
          </rPr>
          <t>https://www.crunchbase.com/organization/jeugene#section-overview</t>
        </r>
      </text>
    </comment>
    <comment ref="D369" authorId="0">
      <text>
        <r>
          <rPr>
            <b/>
            <sz val="9"/>
            <color indexed="81"/>
            <rFont val="Tahoma"/>
            <family val="2"/>
          </rPr>
          <t>https://www.crunchbase.com/organization/wevorce#section-funding-rounds</t>
        </r>
      </text>
    </comment>
    <comment ref="D370" authorId="0">
      <text>
        <r>
          <rPr>
            <b/>
            <sz val="9"/>
            <color indexed="81"/>
            <rFont val="Tahoma"/>
            <family val="2"/>
          </rPr>
          <t>https://www.crunchbase.com/organization/wevorce#section-funding-rounds</t>
        </r>
      </text>
    </comment>
    <comment ref="D372" authorId="0">
      <text>
        <r>
          <rPr>
            <b/>
            <sz val="9"/>
            <color indexed="81"/>
            <rFont val="Tahoma"/>
            <family val="2"/>
          </rPr>
          <t>https://www.crunchbase.com/organization/lawgeex#section-funding-rounds</t>
        </r>
      </text>
    </comment>
    <comment ref="D373" authorId="0">
      <text>
        <r>
          <rPr>
            <b/>
            <sz val="9"/>
            <color indexed="81"/>
            <rFont val="Tahoma"/>
            <family val="2"/>
          </rPr>
          <t>https://www.crunchbase.com/organization/lawgeex#section-funding-rounds</t>
        </r>
      </text>
    </comment>
    <comment ref="D374" authorId="0">
      <text>
        <r>
          <rPr>
            <b/>
            <sz val="9"/>
            <color indexed="81"/>
            <rFont val="Tahoma"/>
            <family val="2"/>
          </rPr>
          <t>https://www.crunchbase.com/organization/mydocsafe</t>
        </r>
      </text>
    </comment>
    <comment ref="D375" authorId="0">
      <text>
        <r>
          <rPr>
            <b/>
            <sz val="9"/>
            <color indexed="81"/>
            <rFont val="Tahoma"/>
            <family val="2"/>
          </rPr>
          <t>https://www.crunchbase.com/organization/premonition#section-funding-rounds</t>
        </r>
      </text>
    </comment>
    <comment ref="D377" authorId="0">
      <text>
        <r>
          <rPr>
            <b/>
            <sz val="9"/>
            <color indexed="81"/>
            <rFont val="Tahoma"/>
            <family val="2"/>
          </rPr>
          <t>https://www.crunchbase.com/organization/congo#section-acquisition-details</t>
        </r>
      </text>
    </comment>
    <comment ref="D378" authorId="0">
      <text>
        <r>
          <rPr>
            <b/>
            <sz val="9"/>
            <color indexed="81"/>
            <rFont val="Tahoma"/>
            <family val="2"/>
          </rPr>
          <t>https://www.crunchbase.com/organization/cosmolex</t>
        </r>
      </text>
    </comment>
    <comment ref="D379" authorId="0">
      <text>
        <r>
          <rPr>
            <b/>
            <sz val="9"/>
            <color indexed="81"/>
            <rFont val="Tahoma"/>
            <family val="2"/>
          </rPr>
          <t>https://www.crunchbase.com/organization/docusign/funding_rounds/funding_rounds_list#section-funding-rounds</t>
        </r>
      </text>
    </comment>
    <comment ref="D380" authorId="0">
      <text>
        <r>
          <rPr>
            <b/>
            <sz val="9"/>
            <color indexed="81"/>
            <rFont val="Tahoma"/>
            <family val="2"/>
          </rPr>
          <t>https://www.crunchbase.com/organization/docusign/funding_rounds/funding_rounds_list#section-funding-rounds</t>
        </r>
      </text>
    </comment>
    <comment ref="D384" authorId="0">
      <text>
        <r>
          <rPr>
            <b/>
            <sz val="9"/>
            <color indexed="81"/>
            <rFont val="Tahoma"/>
            <family val="2"/>
          </rPr>
          <t>https://www.crunchbase.com/organization/lexoo</t>
        </r>
        <r>
          <rPr>
            <sz val="9"/>
            <color indexed="81"/>
            <rFont val="Tahoma"/>
            <family val="2"/>
          </rPr>
          <t xml:space="preserve">
</t>
        </r>
      </text>
    </comment>
    <comment ref="D385" authorId="0">
      <text>
        <r>
          <rPr>
            <b/>
            <sz val="9"/>
            <color indexed="81"/>
            <rFont val="Tahoma"/>
            <family val="2"/>
          </rPr>
          <t>https://www.crunchbase.com/organization/premonition#section-funding-rounds</t>
        </r>
      </text>
    </comment>
    <comment ref="D386" authorId="0">
      <text>
        <r>
          <rPr>
            <b/>
            <sz val="9"/>
            <color indexed="81"/>
            <rFont val="Tahoma"/>
            <family val="2"/>
          </rPr>
          <t>https://www.crunchbase.com/organization/pactsafe#section-funding-rounds</t>
        </r>
      </text>
    </comment>
    <comment ref="D387" authorId="0">
      <text>
        <r>
          <rPr>
            <b/>
            <sz val="9"/>
            <color indexed="81"/>
            <rFont val="Tahoma"/>
            <family val="2"/>
          </rPr>
          <t>https://www.crunchbase.com/organization/seal-software-com#section-funding-rounds</t>
        </r>
      </text>
    </comment>
    <comment ref="D388" authorId="0">
      <text>
        <r>
          <rPr>
            <b/>
            <sz val="9"/>
            <color indexed="81"/>
            <rFont val="Tahoma"/>
            <family val="2"/>
          </rPr>
          <t>https://www.crunchbase.com/organization/stampery#section-funding-rounds</t>
        </r>
      </text>
    </comment>
    <comment ref="D389" authorId="0">
      <text>
        <r>
          <rPr>
            <b/>
            <sz val="9"/>
            <color indexed="81"/>
            <rFont val="Tahoma"/>
            <family val="2"/>
          </rPr>
          <t>https://www.crunchbase.com/organization/pactsafe#section-funding-rounds</t>
        </r>
      </text>
    </comment>
    <comment ref="D390" authorId="0">
      <text>
        <r>
          <rPr>
            <b/>
            <sz val="9"/>
            <color indexed="81"/>
            <rFont val="Tahoma"/>
            <family val="2"/>
          </rPr>
          <t>https://www.crunchbase.com/organization/pramata#section-funding-rounds</t>
        </r>
      </text>
    </comment>
    <comment ref="D391" authorId="0">
      <text>
        <r>
          <rPr>
            <b/>
            <sz val="9"/>
            <color indexed="81"/>
            <rFont val="Tahoma"/>
            <family val="2"/>
          </rPr>
          <t>https://www.crunchbase.com/organization/nventi</t>
        </r>
      </text>
    </comment>
    <comment ref="D392" authorId="0">
      <text>
        <r>
          <rPr>
            <b/>
            <sz val="9"/>
            <color indexed="81"/>
            <rFont val="Tahoma"/>
            <family val="2"/>
          </rPr>
          <t>https://www.crunchbase.com/organization/synergist-io#section-funding-rounds</t>
        </r>
      </text>
    </comment>
    <comment ref="D393" authorId="0">
      <text>
        <r>
          <rPr>
            <b/>
            <sz val="9"/>
            <color indexed="81"/>
            <rFont val="Tahoma"/>
            <family val="2"/>
          </rPr>
          <t>https://www.crunchbase.com/organization/clearview-social</t>
        </r>
      </text>
    </comment>
    <comment ref="D394" authorId="0">
      <text>
        <r>
          <rPr>
            <b/>
            <sz val="9"/>
            <color indexed="81"/>
            <rFont val="Tahoma"/>
            <family val="2"/>
          </rPr>
          <t>https://www.crunchbase.com/organization/contract-room#section-overview</t>
        </r>
      </text>
    </comment>
    <comment ref="D395" authorId="0">
      <text>
        <r>
          <rPr>
            <b/>
            <sz val="9"/>
            <color indexed="81"/>
            <rFont val="Tahoma"/>
            <family val="2"/>
          </rPr>
          <t>https://www.crunchbase.com/organization/esquify#section-overview</t>
        </r>
      </text>
    </comment>
    <comment ref="D399" authorId="0">
      <text>
        <r>
          <rPr>
            <b/>
            <sz val="9"/>
            <color indexed="81"/>
            <rFont val="Tahoma"/>
            <family val="2"/>
          </rPr>
          <t>https://www.crunchbase.com/organization/everlaw</t>
        </r>
      </text>
    </comment>
    <comment ref="D400" authorId="0">
      <text>
        <r>
          <rPr>
            <b/>
            <sz val="9"/>
            <color indexed="81"/>
            <rFont val="Tahoma"/>
            <family val="2"/>
          </rPr>
          <t>https://www.crunchbase.com/organization/clearview-social</t>
        </r>
      </text>
    </comment>
    <comment ref="D401" authorId="0">
      <text>
        <r>
          <rPr>
            <b/>
            <sz val="9"/>
            <color indexed="81"/>
            <rFont val="Tahoma"/>
            <family val="2"/>
          </rPr>
          <t>https://www.crunchbase.com/organization/fixed-3</t>
        </r>
      </text>
    </comment>
    <comment ref="D402" authorId="0">
      <text>
        <r>
          <rPr>
            <b/>
            <sz val="9"/>
            <color indexed="81"/>
            <rFont val="Tahoma"/>
            <family val="2"/>
          </rPr>
          <t>https://www.crunchbase.com/organization/claimkit</t>
        </r>
      </text>
    </comment>
    <comment ref="D403" authorId="0">
      <text>
        <r>
          <rPr>
            <b/>
            <sz val="9"/>
            <color indexed="81"/>
            <rFont val="Tahoma"/>
            <family val="2"/>
          </rPr>
          <t>https://www.crunchbase.com/organization/wevorce#section-funding-rounds</t>
        </r>
      </text>
    </comment>
    <comment ref="D406" authorId="0">
      <text>
        <r>
          <rPr>
            <b/>
            <sz val="9"/>
            <color indexed="81"/>
            <rFont val="Tahoma"/>
            <family val="2"/>
          </rPr>
          <t>https://www.crunchbase.com/organization/misabogados-com</t>
        </r>
      </text>
    </comment>
    <comment ref="D407" authorId="0">
      <text>
        <r>
          <rPr>
            <b/>
            <sz val="9"/>
            <color indexed="81"/>
            <rFont val="Tahoma"/>
            <family val="2"/>
          </rPr>
          <t>https://www.crunchbase.com/organization/x2x-community#section-overview</t>
        </r>
      </text>
    </comment>
    <comment ref="D408" authorId="0">
      <text>
        <r>
          <rPr>
            <b/>
            <sz val="9"/>
            <color indexed="81"/>
            <rFont val="Tahoma"/>
            <family val="2"/>
          </rPr>
          <t>https://www.crunchbase.com/organization/fiscalnote</t>
        </r>
      </text>
    </comment>
    <comment ref="D409" authorId="0">
      <text>
        <r>
          <rPr>
            <b/>
            <sz val="9"/>
            <color indexed="81"/>
            <rFont val="Tahoma"/>
            <family val="2"/>
          </rPr>
          <t>https://www.crunchbase.com/organization/knomos-knowledge-management-inc#section-overview</t>
        </r>
      </text>
    </comment>
    <comment ref="D410" authorId="0">
      <text>
        <r>
          <rPr>
            <b/>
            <sz val="9"/>
            <color indexed="81"/>
            <rFont val="Tahoma"/>
            <family val="2"/>
          </rPr>
          <t>https://www.crunchbase.com/organization/knomos-knowledge-management-inc#section-overview</t>
        </r>
      </text>
    </comment>
    <comment ref="D411" authorId="0">
      <text>
        <r>
          <rPr>
            <b/>
            <sz val="9"/>
            <color indexed="81"/>
            <rFont val="Tahoma"/>
            <family val="2"/>
          </rPr>
          <t>https://www.crunchbase.com/organization/lawtrades</t>
        </r>
      </text>
    </comment>
    <comment ref="D412" authorId="0">
      <text>
        <r>
          <rPr>
            <b/>
            <sz val="9"/>
            <color indexed="81"/>
            <rFont val="Tahoma"/>
            <family val="2"/>
          </rPr>
          <t>https://www.crunchbase.com/organization/avvoka#section-funding-rounds</t>
        </r>
      </text>
    </comment>
    <comment ref="D413" authorId="0">
      <text>
        <r>
          <rPr>
            <b/>
            <sz val="9"/>
            <color indexed="81"/>
            <rFont val="Tahoma"/>
            <family val="2"/>
          </rPr>
          <t>https://www.crunchbase.com/organization/legalclick</t>
        </r>
      </text>
    </comment>
    <comment ref="D414" authorId="0">
      <text>
        <r>
          <rPr>
            <b/>
            <sz val="9"/>
            <color indexed="81"/>
            <rFont val="Tahoma"/>
            <family val="2"/>
          </rPr>
          <t>https://www.crunchbase.com/organization/quicklegal</t>
        </r>
      </text>
    </comment>
    <comment ref="D415" authorId="0">
      <text>
        <r>
          <rPr>
            <b/>
            <sz val="9"/>
            <color indexed="81"/>
            <rFont val="Tahoma"/>
            <family val="2"/>
          </rPr>
          <t>https://www.crunchbase.com/organization/cicayda</t>
        </r>
      </text>
    </comment>
    <comment ref="D416" authorId="0">
      <text>
        <r>
          <rPr>
            <b/>
            <sz val="9"/>
            <color indexed="81"/>
            <rFont val="Tahoma"/>
            <family val="2"/>
          </rPr>
          <t>https://www.crunchbase.com/organization/legalsifter</t>
        </r>
      </text>
    </comment>
    <comment ref="D417" authorId="0">
      <text>
        <r>
          <rPr>
            <b/>
            <sz val="9"/>
            <color indexed="81"/>
            <rFont val="Tahoma"/>
            <family val="2"/>
          </rPr>
          <t>https://www.crunchbase.com/organization/apperio#section-funding-rounds</t>
        </r>
      </text>
    </comment>
    <comment ref="D418" authorId="0">
      <text>
        <r>
          <rPr>
            <b/>
            <sz val="9"/>
            <color indexed="81"/>
            <rFont val="Tahoma"/>
            <family val="2"/>
          </rPr>
          <t>https://www.crunchbase.com/organization/checkr</t>
        </r>
      </text>
    </comment>
    <comment ref="D421" authorId="0">
      <text>
        <r>
          <rPr>
            <b/>
            <sz val="9"/>
            <color indexed="81"/>
            <rFont val="Tahoma"/>
            <family val="2"/>
          </rPr>
          <t>https://www.crunchbase.com/organization/mark43</t>
        </r>
      </text>
    </comment>
    <comment ref="D422" authorId="0">
      <text>
        <r>
          <rPr>
            <b/>
            <sz val="9"/>
            <color indexed="81"/>
            <rFont val="Tahoma"/>
            <family val="2"/>
          </rPr>
          <t>https://www.crunchbase.com/organization/prudence-lasb#section-funding-rounds</t>
        </r>
      </text>
    </comment>
    <comment ref="D423" authorId="0">
      <text>
        <r>
          <rPr>
            <b/>
            <sz val="9"/>
            <color indexed="81"/>
            <rFont val="Tahoma"/>
            <family val="2"/>
          </rPr>
          <t>https://www.crunchbase.com/organization/captain-contrat-2</t>
        </r>
      </text>
    </comment>
    <comment ref="D424" authorId="0">
      <text>
        <r>
          <rPr>
            <b/>
            <sz val="9"/>
            <color indexed="81"/>
            <rFont val="Tahoma"/>
            <family val="2"/>
          </rPr>
          <t>https://www.crunchbase.com/organization/everplans</t>
        </r>
        <r>
          <rPr>
            <sz val="9"/>
            <color indexed="81"/>
            <rFont val="Tahoma"/>
            <family val="2"/>
          </rPr>
          <t xml:space="preserve">
</t>
        </r>
      </text>
    </comment>
    <comment ref="D425" authorId="0">
      <text>
        <r>
          <rPr>
            <b/>
            <sz val="9"/>
            <color indexed="81"/>
            <rFont val="Tahoma"/>
            <family val="2"/>
          </rPr>
          <t>https://www.crunchbase.com/organization/otonomos#section-funding-rounds</t>
        </r>
      </text>
    </comment>
    <comment ref="D426" authorId="0">
      <text>
        <r>
          <rPr>
            <b/>
            <sz val="9"/>
            <color indexed="81"/>
            <rFont val="Tahoma"/>
            <family val="2"/>
          </rPr>
          <t>https://www.crunchbase.com/organization/otonomos#section-funding-rounds</t>
        </r>
      </text>
    </comment>
    <comment ref="D427" authorId="0">
      <text>
        <r>
          <rPr>
            <b/>
            <sz val="9"/>
            <color indexed="81"/>
            <rFont val="Tahoma"/>
            <family val="2"/>
          </rPr>
          <t>https://www.crunchbase.com/organization/mewe-inc-#section-overview</t>
        </r>
      </text>
    </comment>
    <comment ref="D428" authorId="0">
      <text>
        <r>
          <rPr>
            <b/>
            <sz val="9"/>
            <color indexed="81"/>
            <rFont val="Tahoma"/>
            <family val="2"/>
          </rPr>
          <t>https://www.crunchbase.com/organization/legalix</t>
        </r>
      </text>
    </comment>
    <comment ref="D429" authorId="0">
      <text>
        <r>
          <rPr>
            <b/>
            <sz val="9"/>
            <color indexed="81"/>
            <rFont val="Tahoma"/>
            <family val="2"/>
          </rPr>
          <t>https://www.crunchbase.com/organization/alfredo-chang#section-funding-rounds</t>
        </r>
      </text>
    </comment>
    <comment ref="D430" authorId="0">
      <text>
        <r>
          <rPr>
            <b/>
            <sz val="9"/>
            <color indexed="81"/>
            <rFont val="Tahoma"/>
            <family val="2"/>
          </rPr>
          <t>https://www.crunchbase.com/organization/everplans</t>
        </r>
        <r>
          <rPr>
            <sz val="9"/>
            <color indexed="81"/>
            <rFont val="Tahoma"/>
            <family val="2"/>
          </rPr>
          <t xml:space="preserve">
</t>
        </r>
      </text>
    </comment>
    <comment ref="D431" authorId="0">
      <text>
        <r>
          <rPr>
            <b/>
            <sz val="9"/>
            <color indexed="81"/>
            <rFont val="Tahoma"/>
            <family val="2"/>
          </rPr>
          <t>https://www.crunchbase.com/organization/supportpay#section-funding-rounds</t>
        </r>
      </text>
    </comment>
    <comment ref="D433" authorId="0">
      <text>
        <r>
          <rPr>
            <b/>
            <sz val="9"/>
            <color indexed="81"/>
            <rFont val="Tahoma"/>
            <family val="2"/>
          </rPr>
          <t>https://www.crunchbase.com/organization/firmex</t>
        </r>
      </text>
    </comment>
    <comment ref="D435" authorId="0">
      <text>
        <r>
          <rPr>
            <b/>
            <sz val="9"/>
            <color indexed="81"/>
            <rFont val="Tahoma"/>
            <family val="2"/>
          </rPr>
          <t>https://www.crunchbase.com/organization/reorg-research#section-funding-rounds</t>
        </r>
      </text>
    </comment>
    <comment ref="D438" authorId="0">
      <text>
        <r>
          <rPr>
            <b/>
            <sz val="9"/>
            <color indexed="81"/>
            <rFont val="Tahoma"/>
            <family val="2"/>
          </rPr>
          <t>https://www.crunchbase.com/organization/airhelp</t>
        </r>
      </text>
    </comment>
    <comment ref="D440" authorId="0">
      <text>
        <r>
          <rPr>
            <b/>
            <sz val="9"/>
            <color indexed="81"/>
            <rFont val="Tahoma"/>
            <family val="2"/>
          </rPr>
          <t>https://www.crunchbase.com/organization/legal-inc</t>
        </r>
      </text>
    </comment>
    <comment ref="D441" authorId="0">
      <text>
        <r>
          <rPr>
            <b/>
            <sz val="9"/>
            <color indexed="81"/>
            <rFont val="Tahoma"/>
            <family val="2"/>
          </rPr>
          <t>https://www.crunchbase.com/organization/court-buddy</t>
        </r>
      </text>
    </comment>
    <comment ref="D442" authorId="0">
      <text>
        <r>
          <rPr>
            <b/>
            <sz val="9"/>
            <color indexed="81"/>
            <rFont val="Tahoma"/>
            <family val="2"/>
          </rPr>
          <t>https://www.crunchbase.com/organization/logikcull</t>
        </r>
        <r>
          <rPr>
            <sz val="9"/>
            <color indexed="81"/>
            <rFont val="Tahoma"/>
            <family val="2"/>
          </rPr>
          <t xml:space="preserve">
</t>
        </r>
      </text>
    </comment>
    <comment ref="D444" authorId="0">
      <text>
        <r>
          <rPr>
            <b/>
            <sz val="9"/>
            <color indexed="81"/>
            <rFont val="Tahoma"/>
            <family val="2"/>
          </rPr>
          <t>https://www.crunchbase.com/organization/synergist-io#section-funding-rounds</t>
        </r>
      </text>
    </comment>
    <comment ref="D445" authorId="0">
      <text>
        <r>
          <rPr>
            <b/>
            <sz val="9"/>
            <color indexed="81"/>
            <rFont val="Tahoma"/>
            <family val="2"/>
          </rPr>
          <t>https://www.crunchbase.com/organization/ascent-technologies#section-overview</t>
        </r>
      </text>
    </comment>
    <comment ref="D446" authorId="0">
      <text>
        <r>
          <rPr>
            <b/>
            <sz val="9"/>
            <color indexed="81"/>
            <rFont val="Tahoma"/>
            <family val="2"/>
          </rPr>
          <t>https://www.crunchbase.com/organization/gadfly-legal-technologies#section-overview</t>
        </r>
      </text>
    </comment>
    <comment ref="D447" authorId="0">
      <text>
        <r>
          <rPr>
            <b/>
            <sz val="9"/>
            <color indexed="81"/>
            <rFont val="Tahoma"/>
            <family val="2"/>
          </rPr>
          <t>https://www.crunchbase.com/organization/pactsafe#section-funding-rounds</t>
        </r>
      </text>
    </comment>
    <comment ref="D448" authorId="0">
      <text>
        <r>
          <rPr>
            <b/>
            <sz val="9"/>
            <color indexed="81"/>
            <rFont val="Tahoma"/>
            <family val="2"/>
          </rPr>
          <t>https://www.crunchbase.com/organization/compensation2go-gmbh#section-overview</t>
        </r>
      </text>
    </comment>
    <comment ref="D452" authorId="0">
      <text>
        <r>
          <rPr>
            <b/>
            <sz val="9"/>
            <color indexed="81"/>
            <rFont val="Tahoma"/>
            <family val="2"/>
          </rPr>
          <t>https://www.crunchbase.com/organization/ravel-law#section-funding-rounds</t>
        </r>
      </text>
    </comment>
    <comment ref="D454" authorId="0">
      <text>
        <r>
          <rPr>
            <b/>
            <sz val="9"/>
            <color indexed="81"/>
            <rFont val="Tahoma"/>
            <family val="2"/>
          </rPr>
          <t>https://www.crunchbase.com/organization/mydocsafe</t>
        </r>
      </text>
    </comment>
    <comment ref="D455" authorId="0">
      <text>
        <r>
          <rPr>
            <b/>
            <sz val="9"/>
            <color indexed="81"/>
            <rFont val="Tahoma"/>
            <family val="2"/>
          </rPr>
          <t>https://www.crunchbase.com/organization/legalsifter</t>
        </r>
      </text>
    </comment>
    <comment ref="D456" authorId="0">
      <text>
        <r>
          <rPr>
            <b/>
            <sz val="9"/>
            <color indexed="81"/>
            <rFont val="Tahoma"/>
            <family val="2"/>
          </rPr>
          <t>https://www.crunchbase.com/organization/legalclick</t>
        </r>
      </text>
    </comment>
    <comment ref="D457" authorId="0">
      <text>
        <r>
          <rPr>
            <b/>
            <sz val="9"/>
            <color indexed="81"/>
            <rFont val="Tahoma"/>
            <family val="2"/>
          </rPr>
          <t>https://www.crunchbase.com/organization/ebrevia</t>
        </r>
      </text>
    </comment>
    <comment ref="D458" authorId="0">
      <text>
        <r>
          <rPr>
            <b/>
            <sz val="9"/>
            <color indexed="81"/>
            <rFont val="Tahoma"/>
            <family val="2"/>
          </rPr>
          <t>https://www.crunchbase.com/organization/doctrine#section-funding-rounds</t>
        </r>
      </text>
    </comment>
    <comment ref="D459" authorId="0">
      <text>
        <r>
          <rPr>
            <b/>
            <sz val="9"/>
            <color indexed="81"/>
            <rFont val="Tahoma"/>
            <family val="2"/>
          </rPr>
          <t>https://www.crunchbase.com/organization/clause#section-funding-rounds</t>
        </r>
      </text>
    </comment>
    <comment ref="D460" authorId="0">
      <text>
        <r>
          <rPr>
            <b/>
            <sz val="9"/>
            <color indexed="81"/>
            <rFont val="Tahoma"/>
            <family val="2"/>
          </rPr>
          <t>https://www.crunchbase.com/organization/clause#section-funding-rounds</t>
        </r>
      </text>
    </comment>
    <comment ref="D461" authorId="0">
      <text>
        <r>
          <rPr>
            <b/>
            <sz val="9"/>
            <color indexed="81"/>
            <rFont val="Tahoma"/>
            <family val="2"/>
          </rPr>
          <t>https://www.crunchbase.com/organization/libryo#section-funding-rounds</t>
        </r>
      </text>
    </comment>
    <comment ref="D462" authorId="0">
      <text>
        <r>
          <rPr>
            <b/>
            <sz val="9"/>
            <color indexed="81"/>
            <rFont val="Tahoma"/>
            <family val="2"/>
          </rPr>
          <t>https://www.crunchbase.com/organization/libryo#section-funding-rounds</t>
        </r>
      </text>
    </comment>
    <comment ref="D463" authorId="0">
      <text>
        <r>
          <rPr>
            <b/>
            <sz val="9"/>
            <color indexed="81"/>
            <rFont val="Tahoma"/>
            <family val="2"/>
          </rPr>
          <t>https://www.crunchbase.com/organization/prudence-lasb#section-funding-rounds</t>
        </r>
      </text>
    </comment>
    <comment ref="D464" authorId="0">
      <text>
        <r>
          <rPr>
            <b/>
            <sz val="9"/>
            <color indexed="81"/>
            <rFont val="Tahoma"/>
            <family val="2"/>
          </rPr>
          <t>https://www.crunchbase.com/organization/my-exit-strategy</t>
        </r>
      </text>
    </comment>
    <comment ref="D466" authorId="0">
      <text>
        <r>
          <rPr>
            <b/>
            <sz val="9"/>
            <color indexed="81"/>
            <rFont val="Tahoma"/>
            <family val="2"/>
          </rPr>
          <t>https://www.crunchbase.com/organization/burgielaw#section-overview</t>
        </r>
      </text>
    </comment>
    <comment ref="D467" authorId="0">
      <text>
        <r>
          <rPr>
            <b/>
            <sz val="9"/>
            <color indexed="81"/>
            <rFont val="Tahoma"/>
            <family val="2"/>
          </rPr>
          <t>https://www.crunchbase.com/organization/mewe-inc-#section-overview</t>
        </r>
      </text>
    </comment>
    <comment ref="D468" authorId="0">
      <text>
        <r>
          <rPr>
            <b/>
            <sz val="9"/>
            <color indexed="81"/>
            <rFont val="Tahoma"/>
            <family val="2"/>
          </rPr>
          <t>https://www.crunchbase.com/organization/mewe-inc-#section-overview</t>
        </r>
      </text>
    </comment>
    <comment ref="D469" authorId="0">
      <text>
        <r>
          <rPr>
            <b/>
            <sz val="9"/>
            <color indexed="81"/>
            <rFont val="Tahoma"/>
            <family val="2"/>
          </rPr>
          <t>https://www.crunchbase.com/organization/lawgeex#section-funding-rounds</t>
        </r>
      </text>
    </comment>
    <comment ref="D472" authorId="0">
      <text>
        <r>
          <rPr>
            <b/>
            <sz val="9"/>
            <color indexed="81"/>
            <rFont val="Tahoma"/>
            <family val="2"/>
          </rPr>
          <t>https://www.crunchbase.com/organization/supportpay#section-funding-rounds</t>
        </r>
      </text>
    </comment>
    <comment ref="D473" authorId="0">
      <text>
        <r>
          <rPr>
            <b/>
            <sz val="9"/>
            <color indexed="81"/>
            <rFont val="Tahoma"/>
            <family val="2"/>
          </rPr>
          <t>https://www.crunchbase.com/organization/lawtrades</t>
        </r>
      </text>
    </comment>
    <comment ref="D475" authorId="0">
      <text>
        <r>
          <rPr>
            <b/>
            <sz val="9"/>
            <color indexed="81"/>
            <rFont val="Tahoma"/>
            <family val="2"/>
          </rPr>
          <t>https://www.crunchbase.com/organization/openlaws#section-funding-rounds</t>
        </r>
      </text>
    </comment>
    <comment ref="D477" authorId="0">
      <text>
        <r>
          <rPr>
            <b/>
            <sz val="9"/>
            <color indexed="81"/>
            <rFont val="Tahoma"/>
            <family val="2"/>
          </rPr>
          <t>https://www.crunchbase.com/organization/contract-room#section-overview</t>
        </r>
      </text>
    </comment>
    <comment ref="D478" authorId="0">
      <text>
        <r>
          <rPr>
            <b/>
            <sz val="9"/>
            <color indexed="81"/>
            <rFont val="Tahoma"/>
            <family val="2"/>
          </rPr>
          <t>https://www.crunchbase.com/organization/legalese#section-overview</t>
        </r>
      </text>
    </comment>
    <comment ref="D483" authorId="0">
      <text>
        <r>
          <rPr>
            <b/>
            <sz val="9"/>
            <color indexed="81"/>
            <rFont val="Tahoma"/>
            <family val="2"/>
          </rPr>
          <t>https://www.crunchbase.com/organization/immuta#section-funding-rounds</t>
        </r>
      </text>
    </comment>
    <comment ref="D484" authorId="0">
      <text>
        <r>
          <rPr>
            <b/>
            <sz val="9"/>
            <color indexed="81"/>
            <rFont val="Tahoma"/>
            <family val="2"/>
          </rPr>
          <t>https://www.crunchbase.com/organization/immuta#section-funding-rounds</t>
        </r>
      </text>
    </comment>
    <comment ref="D485" authorId="0">
      <text>
        <r>
          <rPr>
            <b/>
            <sz val="9"/>
            <color indexed="81"/>
            <rFont val="Tahoma"/>
            <family val="2"/>
          </rPr>
          <t>https://www.crunchbase.com/organization/immuta#section-funding-rounds</t>
        </r>
      </text>
    </comment>
    <comment ref="D486" authorId="0">
      <text>
        <r>
          <rPr>
            <b/>
            <sz val="9"/>
            <color indexed="81"/>
            <rFont val="Tahoma"/>
            <family val="2"/>
          </rPr>
          <t>https://www.crunchbase.com/organization/mewe-inc-#section-overview</t>
        </r>
      </text>
    </comment>
    <comment ref="D487" authorId="0">
      <text>
        <r>
          <rPr>
            <b/>
            <sz val="9"/>
            <color indexed="81"/>
            <rFont val="Tahoma"/>
            <family val="2"/>
          </rPr>
          <t>https://www.crunchbase.com/organization/legal-inc</t>
        </r>
      </text>
    </comment>
    <comment ref="D488" authorId="0">
      <text>
        <r>
          <rPr>
            <b/>
            <sz val="9"/>
            <color indexed="81"/>
            <rFont val="Tahoma"/>
            <family val="2"/>
          </rPr>
          <t>https://www.crunchbase.com/organization/seal-software-com#section-funding-rounds</t>
        </r>
      </text>
    </comment>
    <comment ref="D490" authorId="0">
      <text>
        <r>
          <rPr>
            <b/>
            <sz val="9"/>
            <color indexed="81"/>
            <rFont val="Tahoma"/>
            <family val="2"/>
          </rPr>
          <t>https://www.crunchbase.com/organization/lawgeex#section-funding-rounds</t>
        </r>
      </text>
    </comment>
    <comment ref="D491" authorId="0">
      <text>
        <r>
          <rPr>
            <b/>
            <sz val="9"/>
            <color indexed="81"/>
            <rFont val="Tahoma"/>
            <family val="2"/>
          </rPr>
          <t>https://www.crunchbase.com/organization/tenderscout#section-funding-rounds</t>
        </r>
      </text>
    </comment>
    <comment ref="D492" authorId="0">
      <text>
        <r>
          <rPr>
            <b/>
            <sz val="9"/>
            <color indexed="81"/>
            <rFont val="Tahoma"/>
            <family val="2"/>
          </rPr>
          <t>https://www.crunchbase.com/organization/avvoka#section-funding-rounds</t>
        </r>
      </text>
    </comment>
    <comment ref="D493" authorId="0">
      <text>
        <r>
          <rPr>
            <b/>
            <sz val="9"/>
            <color indexed="81"/>
            <rFont val="Tahoma"/>
            <family val="2"/>
          </rPr>
          <t>https://www.crunchbase.com/organization/casetext</t>
        </r>
      </text>
    </comment>
    <comment ref="D494" authorId="0">
      <text>
        <r>
          <rPr>
            <b/>
            <sz val="9"/>
            <color indexed="81"/>
            <rFont val="Tahoma"/>
            <family val="2"/>
          </rPr>
          <t>https://www.crunchbase.com/organization/lexoo</t>
        </r>
        <r>
          <rPr>
            <sz val="9"/>
            <color indexed="81"/>
            <rFont val="Tahoma"/>
            <family val="2"/>
          </rPr>
          <t xml:space="preserve">
</t>
        </r>
      </text>
    </comment>
    <comment ref="D497" authorId="0">
      <text>
        <r>
          <rPr>
            <b/>
            <sz val="9"/>
            <color indexed="81"/>
            <rFont val="Tahoma"/>
            <family val="2"/>
          </rPr>
          <t>https://www.crunchbase.com/organization/clause#section-funding-rounds</t>
        </r>
      </text>
    </comment>
    <comment ref="D498" authorId="0">
      <text>
        <r>
          <rPr>
            <b/>
            <sz val="9"/>
            <color indexed="81"/>
            <rFont val="Tahoma"/>
            <family val="2"/>
          </rPr>
          <t>https://www.crunchbase.com/organization/court-buddy</t>
        </r>
      </text>
    </comment>
    <comment ref="D499" authorId="0">
      <text>
        <r>
          <rPr>
            <b/>
            <sz val="9"/>
            <color indexed="81"/>
            <rFont val="Tahoma"/>
            <family val="2"/>
          </rPr>
          <t>https://www.crunchbase.com/organization/prudence-lasb#section-funding-rounds</t>
        </r>
      </text>
    </comment>
    <comment ref="D500" authorId="0">
      <text>
        <r>
          <rPr>
            <b/>
            <sz val="9"/>
            <color indexed="81"/>
            <rFont val="Tahoma"/>
            <family val="2"/>
          </rPr>
          <t>https://www.crunchbase.com/organization/zapproved#section-funding-rounds</t>
        </r>
      </text>
    </comment>
    <comment ref="D501" authorId="0">
      <text>
        <r>
          <rPr>
            <b/>
            <sz val="9"/>
            <color indexed="81"/>
            <rFont val="Tahoma"/>
            <family val="2"/>
          </rPr>
          <t>http://tech.eu/brief/crowdjustice-raises-funding/</t>
        </r>
      </text>
    </comment>
    <comment ref="D503" authorId="0">
      <text>
        <r>
          <rPr>
            <b/>
            <sz val="9"/>
            <color indexed="81"/>
            <rFont val="Tahoma"/>
            <family val="2"/>
          </rPr>
          <t>https://www.crunchbase.com/organization/docusign/funding_rounds/funding_rounds_list#section-funding-rounds</t>
        </r>
      </text>
    </comment>
    <comment ref="D505" authorId="0">
      <text>
        <r>
          <rPr>
            <b/>
            <sz val="9"/>
            <color indexed="81"/>
            <rFont val="Tahoma"/>
            <family val="2"/>
          </rPr>
          <t>https://www.crunchbase.com/organization/hire-an-esquire</t>
        </r>
      </text>
    </comment>
    <comment ref="D507" authorId="0">
      <text>
        <r>
          <rPr>
            <b/>
            <sz val="9"/>
            <color indexed="81"/>
            <rFont val="Tahoma"/>
            <family val="2"/>
          </rPr>
          <t>https://www.crunchbase.com/organization/exari-systems</t>
        </r>
      </text>
    </comment>
    <comment ref="D509" authorId="0">
      <text>
        <r>
          <rPr>
            <b/>
            <sz val="9"/>
            <color indexed="81"/>
            <rFont val="Tahoma"/>
            <family val="2"/>
          </rPr>
          <t>https://www.crunchbase.com/organization/pbworks</t>
        </r>
      </text>
    </comment>
    <comment ref="D510" authorId="0">
      <text>
        <r>
          <rPr>
            <b/>
            <sz val="9"/>
            <color indexed="81"/>
            <rFont val="Tahoma"/>
            <family val="2"/>
          </rPr>
          <t>https://www.crunchbase.com/organization/clausematch</t>
        </r>
        <r>
          <rPr>
            <sz val="9"/>
            <color indexed="81"/>
            <rFont val="Tahoma"/>
            <family val="2"/>
          </rPr>
          <t xml:space="preserve">
</t>
        </r>
      </text>
    </comment>
    <comment ref="D511" authorId="0">
      <text>
        <r>
          <rPr>
            <b/>
            <sz val="9"/>
            <color indexed="81"/>
            <rFont val="Tahoma"/>
            <family val="2"/>
          </rPr>
          <t>https://www.crunchbase.com/organization/simplelegal#section-overview</t>
        </r>
      </text>
    </comment>
    <comment ref="D512" authorId="0">
      <text>
        <r>
          <rPr>
            <b/>
            <sz val="9"/>
            <color indexed="81"/>
            <rFont val="Tahoma"/>
            <family val="2"/>
          </rPr>
          <t>https://www.crunchbase.com/organization/contratosapp</t>
        </r>
      </text>
    </comment>
    <comment ref="D515" authorId="0">
      <text>
        <r>
          <rPr>
            <b/>
            <sz val="9"/>
            <color indexed="81"/>
            <rFont val="Tahoma"/>
            <family val="2"/>
          </rPr>
          <t>https://www.crunchbase.com/organization/leverton-gmbh#section-overview</t>
        </r>
      </text>
    </comment>
    <comment ref="D517" authorId="0">
      <text>
        <r>
          <rPr>
            <b/>
            <sz val="9"/>
            <color indexed="81"/>
            <rFont val="Tahoma"/>
            <family val="2"/>
          </rPr>
          <t>https://www.crunchbase.com/organization/heureka-software-llc#section-overview</t>
        </r>
      </text>
    </comment>
    <comment ref="D518" authorId="0">
      <text>
        <r>
          <rPr>
            <b/>
            <sz val="9"/>
            <color indexed="81"/>
            <rFont val="Tahoma"/>
            <family val="2"/>
          </rPr>
          <t>https://www.crunchbase.com/organization/ironclad#section-overview</t>
        </r>
      </text>
    </comment>
    <comment ref="D519" authorId="0">
      <text>
        <r>
          <rPr>
            <b/>
            <sz val="9"/>
            <color indexed="81"/>
            <rFont val="Tahoma"/>
            <family val="2"/>
          </rPr>
          <t>https://www.crunchbase.com/organization/doxly#section-funding-rounds</t>
        </r>
      </text>
    </comment>
    <comment ref="D521" authorId="0">
      <text>
        <r>
          <rPr>
            <b/>
            <sz val="9"/>
            <color indexed="81"/>
            <rFont val="Tahoma"/>
            <family val="2"/>
          </rPr>
          <t>http://tech.eu/brief/libryo-funding/</t>
        </r>
      </text>
    </comment>
    <comment ref="D524" authorId="0">
      <text>
        <r>
          <rPr>
            <b/>
            <sz val="9"/>
            <color indexed="81"/>
            <rFont val="Tahoma"/>
            <family val="2"/>
          </rPr>
          <t>https://www.crunchbase.com/organization/court-buddy</t>
        </r>
      </text>
    </comment>
    <comment ref="D525" authorId="0">
      <text>
        <r>
          <rPr>
            <b/>
            <sz val="9"/>
            <color indexed="81"/>
            <rFont val="Tahoma"/>
            <family val="2"/>
          </rPr>
          <t>https://www.crunchbase.com/organization/eshares</t>
        </r>
      </text>
    </comment>
    <comment ref="D527" authorId="0">
      <text>
        <r>
          <rPr>
            <b/>
            <sz val="9"/>
            <color indexed="81"/>
            <rFont val="Tahoma"/>
            <family val="2"/>
          </rPr>
          <t>https://www.crunchbase.com/organization/synergist-io#section-funding-rounds</t>
        </r>
      </text>
    </comment>
    <comment ref="D528" authorId="0">
      <text>
        <r>
          <rPr>
            <b/>
            <sz val="9"/>
            <color indexed="81"/>
            <rFont val="Tahoma"/>
            <family val="2"/>
          </rPr>
          <t>https://www.crunchbase.com/organization/airhelp</t>
        </r>
      </text>
    </comment>
    <comment ref="D529" authorId="0">
      <text>
        <r>
          <rPr>
            <b/>
            <sz val="9"/>
            <color indexed="81"/>
            <rFont val="Tahoma"/>
            <family val="2"/>
          </rPr>
          <t>https://www.crunchbase.com/organization/mimecast</t>
        </r>
      </text>
    </comment>
    <comment ref="D530" authorId="0">
      <text>
        <r>
          <rPr>
            <b/>
            <sz val="9"/>
            <color indexed="81"/>
            <rFont val="Tahoma"/>
            <family val="2"/>
          </rPr>
          <t>https://www.crunchbase.com/organization/riskgenius#section-funding-rounds</t>
        </r>
      </text>
    </comment>
    <comment ref="D531" authorId="0">
      <text>
        <r>
          <rPr>
            <b/>
            <sz val="9"/>
            <color indexed="81"/>
            <rFont val="Tahoma"/>
            <family val="2"/>
          </rPr>
          <t>https://www.crunchbase.com/organization/qodeo#section-overview</t>
        </r>
      </text>
    </comment>
    <comment ref="D532" authorId="0">
      <text>
        <r>
          <rPr>
            <b/>
            <sz val="9"/>
            <color indexed="81"/>
            <rFont val="Tahoma"/>
            <family val="2"/>
          </rPr>
          <t>https://www.crunchbase.com/organization/shoobx#section-overview</t>
        </r>
      </text>
    </comment>
    <comment ref="D533" authorId="0">
      <text>
        <r>
          <rPr>
            <b/>
            <sz val="9"/>
            <color indexed="81"/>
            <rFont val="Tahoma"/>
            <family val="2"/>
          </rPr>
          <t>https://www.crunchbase.com/organization/my-exit-strategy</t>
        </r>
      </text>
    </comment>
    <comment ref="D535" authorId="0">
      <text>
        <r>
          <rPr>
            <b/>
            <sz val="9"/>
            <color indexed="81"/>
            <rFont val="Tahoma"/>
            <family val="2"/>
          </rPr>
          <t>https://www.crunchbase.com/organization/legalsifter</t>
        </r>
      </text>
    </comment>
    <comment ref="D536" authorId="0">
      <text>
        <r>
          <rPr>
            <b/>
            <sz val="9"/>
            <color indexed="81"/>
            <rFont val="Tahoma"/>
            <family val="2"/>
          </rPr>
          <t>https://www.crunchbase.com/organization/captain-contrat-2</t>
        </r>
      </text>
    </comment>
    <comment ref="D538" authorId="0">
      <text>
        <r>
          <rPr>
            <b/>
            <sz val="9"/>
            <color indexed="81"/>
            <rFont val="Tahoma"/>
            <family val="2"/>
          </rPr>
          <t>https://www.crunchbase.com/organization/the-expert-institute#section-overview</t>
        </r>
      </text>
    </comment>
    <comment ref="D539" authorId="0">
      <text>
        <r>
          <rPr>
            <b/>
            <sz val="9"/>
            <color indexed="81"/>
            <rFont val="Tahoma"/>
            <family val="2"/>
          </rPr>
          <t>http://tech.eu/brief/onna-technologies-funding/</t>
        </r>
      </text>
    </comment>
    <comment ref="D540" authorId="0">
      <text>
        <r>
          <rPr>
            <b/>
            <sz val="9"/>
            <color indexed="81"/>
            <rFont val="Tahoma"/>
            <family val="2"/>
          </rPr>
          <t>https://www.crunchbase.com/organization/logikcull</t>
        </r>
        <r>
          <rPr>
            <sz val="9"/>
            <color indexed="81"/>
            <rFont val="Tahoma"/>
            <family val="2"/>
          </rPr>
          <t xml:space="preserve">
</t>
        </r>
      </text>
    </comment>
    <comment ref="D542" authorId="0">
      <text>
        <r>
          <rPr>
            <b/>
            <sz val="9"/>
            <color indexed="81"/>
            <rFont val="Tahoma"/>
            <family val="2"/>
          </rPr>
          <t>https://www.crunchbase.com/organization/turbopatent#section-funding-rounds</t>
        </r>
      </text>
    </comment>
  </commentList>
</comments>
</file>

<file path=xl/comments3.xml><?xml version="1.0" encoding="utf-8"?>
<comments xmlns="http://schemas.openxmlformats.org/spreadsheetml/2006/main">
  <authors>
    <author>Eric Chin</author>
  </authors>
  <commentList>
    <comment ref="D2" authorId="0">
      <text>
        <r>
          <rPr>
            <b/>
            <sz val="9"/>
            <color indexed="81"/>
            <rFont val="Tahoma"/>
            <family val="2"/>
          </rPr>
          <t>https://www.crunchbase.com/organization/lexisnexis#section-acquisition-details</t>
        </r>
      </text>
    </comment>
    <comment ref="D3" authorId="0">
      <text>
        <r>
          <rPr>
            <b/>
            <sz val="9"/>
            <color indexed="81"/>
            <rFont val="Tahoma"/>
            <family val="2"/>
          </rPr>
          <t>https://www.crunchbase.com/organization/lexisnexis#section-acquisition-details</t>
        </r>
      </text>
    </comment>
    <comment ref="D4" authorId="0">
      <text>
        <r>
          <rPr>
            <b/>
            <sz val="9"/>
            <color indexed="81"/>
            <rFont val="Tahoma"/>
            <family val="2"/>
          </rPr>
          <t>https://www.crunchbase.com/organization/lexisnexis#section-acquisition-details</t>
        </r>
      </text>
    </comment>
    <comment ref="D5" authorId="0">
      <text>
        <r>
          <rPr>
            <b/>
            <sz val="9"/>
            <color indexed="81"/>
            <rFont val="Tahoma"/>
            <family val="2"/>
          </rPr>
          <t>https://www.crunchbase.com/organization/lexisnexis#section-acquisition-details</t>
        </r>
      </text>
    </comment>
    <comment ref="D6" authorId="0">
      <text>
        <r>
          <rPr>
            <b/>
            <sz val="9"/>
            <color indexed="81"/>
            <rFont val="Tahoma"/>
            <family val="2"/>
          </rPr>
          <t>https://www.crunchbase.com/organization/lexisnexis#section-acquisition-details</t>
        </r>
      </text>
    </comment>
    <comment ref="D7" authorId="0">
      <text>
        <r>
          <rPr>
            <b/>
            <sz val="9"/>
            <color indexed="81"/>
            <rFont val="Tahoma"/>
            <family val="2"/>
          </rPr>
          <t>https://www.crunchbase.com/organization/workshare#section-funding-rounds</t>
        </r>
      </text>
    </comment>
    <comment ref="D8" authorId="0">
      <text>
        <r>
          <rPr>
            <b/>
            <sz val="9"/>
            <color indexed="81"/>
            <rFont val="Tahoma"/>
            <family val="2"/>
          </rPr>
          <t>https://www.crunchbase.com/organization/docusign/funding_rounds/funding_rounds_list#section-funding-rounds</t>
        </r>
      </text>
    </comment>
    <comment ref="D9" authorId="0">
      <text>
        <r>
          <rPr>
            <b/>
            <sz val="9"/>
            <color indexed="81"/>
            <rFont val="Tahoma"/>
            <family val="2"/>
          </rPr>
          <t>https://www.crunchbase.com/organization/xmlaw#section-overview</t>
        </r>
      </text>
    </comment>
    <comment ref="D10" authorId="0">
      <text>
        <r>
          <rPr>
            <b/>
            <sz val="9"/>
            <color indexed="81"/>
            <rFont val="Tahoma"/>
            <family val="2"/>
          </rPr>
          <t>https://www.crunchbase.com/organization/gust#section-funding-rounds</t>
        </r>
      </text>
    </comment>
    <comment ref="D11" authorId="0">
      <text>
        <r>
          <rPr>
            <b/>
            <sz val="9"/>
            <color indexed="81"/>
            <rFont val="Tahoma"/>
            <family val="2"/>
          </rPr>
          <t>https://www.crunchbase.com/organization/docusign/funding_rounds/funding_rounds_list#section-funding-rounds</t>
        </r>
      </text>
    </comment>
    <comment ref="D12" authorId="0">
      <text>
        <r>
          <rPr>
            <b/>
            <sz val="9"/>
            <color indexed="81"/>
            <rFont val="Tahoma"/>
            <family val="2"/>
          </rPr>
          <t>https://www.crunchbase.com/organization/docusign/funding_rounds/funding_rounds_list#section-funding-rounds</t>
        </r>
      </text>
    </comment>
    <comment ref="D13" authorId="0">
      <text>
        <r>
          <rPr>
            <b/>
            <sz val="9"/>
            <color indexed="81"/>
            <rFont val="Tahoma"/>
            <family val="2"/>
          </rPr>
          <t>https://www.crunchbase.com/organization/brainspace#section-acquisition-details</t>
        </r>
      </text>
    </comment>
    <comment ref="D14" authorId="0">
      <text>
        <r>
          <rPr>
            <b/>
            <sz val="9"/>
            <color indexed="81"/>
            <rFont val="Tahoma"/>
            <family val="2"/>
          </rPr>
          <t>https://www.crunchbase.com/organization/docusign/funding_rounds/funding_rounds_list#section-funding-rounds</t>
        </r>
      </text>
    </comment>
    <comment ref="D15" authorId="0">
      <text>
        <r>
          <rPr>
            <b/>
            <sz val="9"/>
            <color indexed="81"/>
            <rFont val="Tahoma"/>
            <family val="2"/>
          </rPr>
          <t>https://www.crunchbase.com/organization/docusign/funding_rounds/funding_rounds_list#section-funding-rounds</t>
        </r>
      </text>
    </comment>
    <comment ref="D16" authorId="0">
      <text>
        <r>
          <rPr>
            <b/>
            <sz val="9"/>
            <color indexed="81"/>
            <rFont val="Tahoma"/>
            <family val="2"/>
          </rPr>
          <t>https://www.crunchbase.com/organization/echosign</t>
        </r>
      </text>
    </comment>
    <comment ref="D17" authorId="0">
      <text>
        <r>
          <rPr>
            <b/>
            <sz val="9"/>
            <color indexed="81"/>
            <rFont val="Tahoma"/>
            <family val="2"/>
          </rPr>
          <t>https://www.crunchbase.com/organization/avvo</t>
        </r>
      </text>
    </comment>
    <comment ref="D18" authorId="0">
      <text>
        <r>
          <rPr>
            <b/>
            <sz val="9"/>
            <color indexed="81"/>
            <rFont val="Tahoma"/>
            <family val="2"/>
          </rPr>
          <t>https://www.crunchbase.com/organization/riverglass-inc#section-funding-rounds</t>
        </r>
      </text>
    </comment>
    <comment ref="D19" authorId="0">
      <text>
        <r>
          <rPr>
            <b/>
            <sz val="9"/>
            <color indexed="81"/>
            <rFont val="Tahoma"/>
            <family val="2"/>
          </rPr>
          <t>https://www.crunchbase.com/organization/docusign/funding_rounds/funding_rounds_list#section-funding-rounds</t>
        </r>
      </text>
    </comment>
    <comment ref="D20" authorId="0">
      <text>
        <r>
          <rPr>
            <b/>
            <sz val="9"/>
            <color indexed="81"/>
            <rFont val="Tahoma"/>
            <family val="2"/>
          </rPr>
          <t>https://www.crunchbase.com/organization/docusign/funding_rounds/funding_rounds_list#section-funding-rounds</t>
        </r>
      </text>
    </comment>
    <comment ref="D21" authorId="0">
      <text>
        <r>
          <rPr>
            <b/>
            <sz val="9"/>
            <color indexed="81"/>
            <rFont val="Tahoma"/>
            <family val="2"/>
          </rPr>
          <t>https://www.crunchbase.com/organization/docusign/funding_rounds/funding_rounds_list#section-funding-rounds</t>
        </r>
      </text>
    </comment>
    <comment ref="D22" authorId="0">
      <text>
        <r>
          <rPr>
            <b/>
            <sz val="9"/>
            <color indexed="81"/>
            <rFont val="Tahoma"/>
            <family val="2"/>
          </rPr>
          <t>https://www.crunchbase.com/organization/pbworks</t>
        </r>
      </text>
    </comment>
    <comment ref="D23" authorId="0">
      <text>
        <r>
          <rPr>
            <b/>
            <sz val="9"/>
            <color indexed="81"/>
            <rFont val="Tahoma"/>
            <family val="2"/>
          </rPr>
          <t>https://www.crunchbase.com/organization/intellinx#section-overview</t>
        </r>
      </text>
    </comment>
    <comment ref="D24" authorId="0">
      <text>
        <r>
          <rPr>
            <b/>
            <sz val="9"/>
            <color indexed="81"/>
            <rFont val="Tahoma"/>
            <family val="2"/>
          </rPr>
          <t>https://www.crunchbase.com/organization/intellinx#section-overview</t>
        </r>
      </text>
    </comment>
    <comment ref="D25" authorId="0">
      <text>
        <r>
          <rPr>
            <b/>
            <sz val="9"/>
            <color indexed="81"/>
            <rFont val="Tahoma"/>
            <family val="2"/>
          </rPr>
          <t>https://www.crunchbase.com/organization/intellinx#section-overview</t>
        </r>
      </text>
    </comment>
    <comment ref="D26" authorId="0">
      <text>
        <r>
          <rPr>
            <b/>
            <sz val="9"/>
            <color indexed="81"/>
            <rFont val="Tahoma"/>
            <family val="2"/>
          </rPr>
          <t>https://www.crunchbase.com/organization/teampatent#section-overview</t>
        </r>
      </text>
    </comment>
    <comment ref="D27" authorId="0">
      <text>
        <r>
          <rPr>
            <b/>
            <sz val="9"/>
            <color indexed="81"/>
            <rFont val="Tahoma"/>
            <family val="2"/>
          </rPr>
          <t>https://www.crunchbase.com/organization/workshare#section-funding-rounds</t>
        </r>
      </text>
    </comment>
    <comment ref="D28" authorId="0">
      <text>
        <r>
          <rPr>
            <b/>
            <sz val="9"/>
            <color indexed="81"/>
            <rFont val="Tahoma"/>
            <family val="2"/>
          </rPr>
          <t>https://www.crunchbase.com/organization/workshare#section-funding-rounds</t>
        </r>
      </text>
    </comment>
    <comment ref="D29" authorId="0">
      <text>
        <r>
          <rPr>
            <b/>
            <sz val="9"/>
            <color indexed="81"/>
            <rFont val="Tahoma"/>
            <family val="2"/>
          </rPr>
          <t>https://www.crunchbase.com/organization/workshare#section-funding-rounds</t>
        </r>
      </text>
    </comment>
    <comment ref="D30" authorId="0">
      <text>
        <r>
          <rPr>
            <b/>
            <sz val="9"/>
            <color indexed="81"/>
            <rFont val="Tahoma"/>
            <family val="2"/>
          </rPr>
          <t>https://www.crunchbase.com/organization/workshare#section-funding-rounds</t>
        </r>
      </text>
    </comment>
    <comment ref="D31" authorId="0">
      <text>
        <r>
          <rPr>
            <b/>
            <sz val="9"/>
            <color indexed="81"/>
            <rFont val="Tahoma"/>
            <family val="2"/>
          </rPr>
          <t>https://www.crunchbase.com/organization/pbworks</t>
        </r>
      </text>
    </comment>
    <comment ref="D32" authorId="0">
      <text>
        <r>
          <rPr>
            <b/>
            <sz val="9"/>
            <color indexed="81"/>
            <rFont val="Tahoma"/>
            <family val="2"/>
          </rPr>
          <t>https://www.crunchbase.com/organization/pbworks</t>
        </r>
      </text>
    </comment>
    <comment ref="D33" authorId="0">
      <text>
        <r>
          <rPr>
            <b/>
            <sz val="9"/>
            <color indexed="81"/>
            <rFont val="Tahoma"/>
            <family val="2"/>
          </rPr>
          <t>https://www.crunchbase.com/organization/riverglass-inc#section-funding-rounds</t>
        </r>
      </text>
    </comment>
    <comment ref="D34" authorId="0">
      <text>
        <r>
          <rPr>
            <b/>
            <sz val="9"/>
            <color indexed="81"/>
            <rFont val="Tahoma"/>
            <family val="2"/>
          </rPr>
          <t>https://www.crunchbase.com/organization/riverglass-inc#section-funding-rounds</t>
        </r>
      </text>
    </comment>
    <comment ref="D35" authorId="0">
      <text>
        <r>
          <rPr>
            <b/>
            <sz val="9"/>
            <color indexed="81"/>
            <rFont val="Tahoma"/>
            <family val="2"/>
          </rPr>
          <t>https://www.crunchbase.com/organization/riverglass-inc#section-funding-rounds</t>
        </r>
      </text>
    </comment>
    <comment ref="D36" authorId="0">
      <text>
        <r>
          <rPr>
            <b/>
            <sz val="9"/>
            <color indexed="81"/>
            <rFont val="Tahoma"/>
            <family val="2"/>
          </rPr>
          <t>https://www.crunchbase.com/organization/riverglass-inc#section-funding-rounds</t>
        </r>
      </text>
    </comment>
    <comment ref="D37" authorId="0">
      <text>
        <r>
          <rPr>
            <b/>
            <sz val="9"/>
            <color indexed="81"/>
            <rFont val="Tahoma"/>
            <family val="2"/>
          </rPr>
          <t>https://www.crunchbase.com/organization/pss-systems#section-acquisition-details</t>
        </r>
      </text>
    </comment>
    <comment ref="D38" authorId="0">
      <text>
        <r>
          <rPr>
            <b/>
            <sz val="9"/>
            <color indexed="81"/>
            <rFont val="Tahoma"/>
            <family val="2"/>
          </rPr>
          <t>https://www.crunchbase.com/organization/legalzoom-com</t>
        </r>
      </text>
    </comment>
    <comment ref="D39" authorId="0">
      <text>
        <r>
          <rPr>
            <b/>
            <sz val="9"/>
            <color indexed="81"/>
            <rFont val="Tahoma"/>
            <family val="2"/>
          </rPr>
          <t>https://www.crunchbase.com/organization/avvo</t>
        </r>
      </text>
    </comment>
    <comment ref="D40" authorId="0">
      <text>
        <r>
          <rPr>
            <b/>
            <sz val="9"/>
            <color indexed="81"/>
            <rFont val="Tahoma"/>
            <family val="2"/>
          </rPr>
          <t>https://www.crunchbase.com/organization/avvo</t>
        </r>
      </text>
    </comment>
    <comment ref="D41" authorId="0">
      <text>
        <r>
          <rPr>
            <b/>
            <sz val="9"/>
            <color indexed="81"/>
            <rFont val="Tahoma"/>
            <family val="2"/>
          </rPr>
          <t>https://www.crunchbase.com/organization/firmex</t>
        </r>
      </text>
    </comment>
    <comment ref="D42" authorId="0">
      <text>
        <r>
          <rPr>
            <b/>
            <sz val="9"/>
            <color indexed="81"/>
            <rFont val="Tahoma"/>
            <family val="2"/>
          </rPr>
          <t>https://www.crunchbase.com/organization/liveoffice</t>
        </r>
      </text>
    </comment>
    <comment ref="D43" authorId="0">
      <text>
        <r>
          <rPr>
            <b/>
            <sz val="9"/>
            <color indexed="81"/>
            <rFont val="Tahoma"/>
            <family val="2"/>
          </rPr>
          <t>https://www.crunchbase.com/organization/docusign/funding_rounds/funding_rounds_list#section-funding-rounds</t>
        </r>
      </text>
    </comment>
    <comment ref="D44" authorId="0">
      <text>
        <r>
          <rPr>
            <b/>
            <sz val="9"/>
            <color indexed="81"/>
            <rFont val="Tahoma"/>
            <family val="2"/>
          </rPr>
          <t>https://www.crunchbase.com/organization/docusign/funding_rounds/funding_rounds_list#section-funding-rounds</t>
        </r>
      </text>
    </comment>
    <comment ref="D45" authorId="0">
      <text>
        <r>
          <rPr>
            <b/>
            <sz val="9"/>
            <color indexed="81"/>
            <rFont val="Tahoma"/>
            <family val="2"/>
          </rPr>
          <t>https://www.crunchbase.com/organization/docusign/funding_rounds/funding_rounds_list#section-funding-rounds</t>
        </r>
      </text>
    </comment>
    <comment ref="D46" authorId="0">
      <text>
        <r>
          <rPr>
            <b/>
            <sz val="9"/>
            <color indexed="81"/>
            <rFont val="Tahoma"/>
            <family val="2"/>
          </rPr>
          <t>https://www.crunchbase.com/organization/docusign/funding_rounds/funding_rounds_list#section-funding-rounds</t>
        </r>
      </text>
    </comment>
    <comment ref="D47" authorId="0">
      <text>
        <r>
          <rPr>
            <b/>
            <sz val="9"/>
            <color indexed="81"/>
            <rFont val="Tahoma"/>
            <family val="2"/>
          </rPr>
          <t>https://www.crunchbase.com/organization/audiocasefiles</t>
        </r>
      </text>
    </comment>
    <comment ref="D48" authorId="0">
      <text>
        <r>
          <rPr>
            <b/>
            <sz val="9"/>
            <color indexed="81"/>
            <rFont val="Tahoma"/>
            <family val="2"/>
          </rPr>
          <t>https://www.crunchbase.com/organization/echosign</t>
        </r>
      </text>
    </comment>
    <comment ref="D49" authorId="0">
      <text>
        <r>
          <rPr>
            <b/>
            <sz val="9"/>
            <color indexed="81"/>
            <rFont val="Tahoma"/>
            <family val="2"/>
          </rPr>
          <t>https://www.crunchbase.com/organization/teampatent#section-overview</t>
        </r>
      </text>
    </comment>
    <comment ref="D50" authorId="0">
      <text>
        <r>
          <rPr>
            <b/>
            <sz val="9"/>
            <color indexed="81"/>
            <rFont val="Tahoma"/>
            <family val="2"/>
          </rPr>
          <t>https://www.crunchbase.com/organization/exari-systems</t>
        </r>
      </text>
    </comment>
    <comment ref="D51" authorId="0">
      <text>
        <r>
          <rPr>
            <b/>
            <sz val="9"/>
            <color indexed="81"/>
            <rFont val="Tahoma"/>
            <family val="2"/>
          </rPr>
          <t>https://www.crunchbase.com/organization/firmex</t>
        </r>
      </text>
    </comment>
    <comment ref="D52" authorId="0">
      <text>
        <r>
          <rPr>
            <b/>
            <sz val="9"/>
            <color indexed="81"/>
            <rFont val="Tahoma"/>
            <family val="2"/>
          </rPr>
          <t>https://www.crunchbase.com/organization/pbworks</t>
        </r>
      </text>
    </comment>
    <comment ref="D53" authorId="0">
      <text>
        <r>
          <rPr>
            <b/>
            <sz val="9"/>
            <color indexed="81"/>
            <rFont val="Tahoma"/>
            <family val="2"/>
          </rPr>
          <t>https://www.crunchbase.com/organization/pbworks</t>
        </r>
      </text>
    </comment>
    <comment ref="D54" authorId="0">
      <text>
        <r>
          <rPr>
            <b/>
            <sz val="9"/>
            <color indexed="81"/>
            <rFont val="Tahoma"/>
            <family val="2"/>
          </rPr>
          <t>https://www.crunchbase.com/organization/pss-systems#section-acquisition-details</t>
        </r>
      </text>
    </comment>
    <comment ref="D55" authorId="0">
      <text>
        <r>
          <rPr>
            <b/>
            <sz val="9"/>
            <color indexed="81"/>
            <rFont val="Tahoma"/>
            <family val="2"/>
          </rPr>
          <t>https://www.crunchbase.com/organization/pss-systems#section-acquisition-details</t>
        </r>
      </text>
    </comment>
    <comment ref="D56" authorId="0">
      <text>
        <r>
          <rPr>
            <b/>
            <sz val="9"/>
            <color indexed="81"/>
            <rFont val="Tahoma"/>
            <family val="2"/>
          </rPr>
          <t>https://www.crunchbase.com/organization/pss-systems#section-acquisition-details</t>
        </r>
      </text>
    </comment>
    <comment ref="D57" authorId="0">
      <text>
        <r>
          <rPr>
            <b/>
            <sz val="9"/>
            <color indexed="81"/>
            <rFont val="Tahoma"/>
            <family val="2"/>
          </rPr>
          <t>https://www.crunchbase.com/organization/pss-systems#section-acquisition-details</t>
        </r>
      </text>
    </comment>
    <comment ref="D58" authorId="0">
      <text>
        <r>
          <rPr>
            <b/>
            <sz val="9"/>
            <color indexed="81"/>
            <rFont val="Tahoma"/>
            <family val="2"/>
          </rPr>
          <t>https://www.crunchbase.com/organization/pss-systems#section-acquisition-details</t>
        </r>
      </text>
    </comment>
    <comment ref="D59" authorId="0">
      <text>
        <r>
          <rPr>
            <b/>
            <sz val="9"/>
            <color indexed="81"/>
            <rFont val="Tahoma"/>
            <family val="2"/>
          </rPr>
          <t>https://www.crunchbase.com/organization/workproducts#section-overview</t>
        </r>
      </text>
    </comment>
    <comment ref="D60" authorId="0">
      <text>
        <r>
          <rPr>
            <b/>
            <sz val="9"/>
            <color indexed="81"/>
            <rFont val="Tahoma"/>
            <family val="2"/>
          </rPr>
          <t>https://www.crunchbase.com/organization/innography#section-acquisition-details</t>
        </r>
      </text>
    </comment>
    <comment ref="D61" authorId="0">
      <text>
        <r>
          <rPr>
            <b/>
            <sz val="9"/>
            <color indexed="81"/>
            <rFont val="Tahoma"/>
            <family val="2"/>
          </rPr>
          <t>https://www.crunchbase.com/organization/innography#section-acquisition-details</t>
        </r>
      </text>
    </comment>
    <comment ref="D62" authorId="0">
      <text>
        <r>
          <rPr>
            <b/>
            <sz val="9"/>
            <color indexed="81"/>
            <rFont val="Tahoma"/>
            <family val="2"/>
          </rPr>
          <t>https://www.crunchbase.com/organization/mimecast</t>
        </r>
      </text>
    </comment>
    <comment ref="D63" authorId="0">
      <text>
        <r>
          <rPr>
            <b/>
            <sz val="9"/>
            <color indexed="81"/>
            <rFont val="Tahoma"/>
            <family val="2"/>
          </rPr>
          <t>https://www.crunchbase.com/organization/mimecast</t>
        </r>
      </text>
    </comment>
    <comment ref="D64" authorId="0">
      <text>
        <r>
          <rPr>
            <b/>
            <sz val="9"/>
            <color indexed="81"/>
            <rFont val="Tahoma"/>
            <family val="2"/>
          </rPr>
          <t>https://www.crunchbase.com/organization/rpx-corporation#section-funding-rounds</t>
        </r>
      </text>
    </comment>
    <comment ref="D65" authorId="0">
      <text>
        <r>
          <rPr>
            <b/>
            <sz val="9"/>
            <color indexed="81"/>
            <rFont val="Tahoma"/>
            <family val="2"/>
          </rPr>
          <t>https://www.crunchbase.com/organization/rpx-corporation#section-funding-rounds</t>
        </r>
      </text>
    </comment>
    <comment ref="D66" authorId="0">
      <text>
        <r>
          <rPr>
            <b/>
            <sz val="9"/>
            <color indexed="81"/>
            <rFont val="Tahoma"/>
            <family val="2"/>
          </rPr>
          <t>https://www.crunchbase.com/organization/rpost#section-overview</t>
        </r>
      </text>
    </comment>
    <comment ref="D68" authorId="0">
      <text>
        <r>
          <rPr>
            <b/>
            <sz val="9"/>
            <color indexed="81"/>
            <rFont val="Tahoma"/>
            <family val="2"/>
          </rPr>
          <t>https://www.crunchbase.com/organization/zapproved#section-funding-rounds</t>
        </r>
      </text>
    </comment>
    <comment ref="D69" authorId="0">
      <text>
        <r>
          <rPr>
            <b/>
            <sz val="9"/>
            <color indexed="81"/>
            <rFont val="Tahoma"/>
            <family val="2"/>
          </rPr>
          <t>https://www.crunchbase.com/organization/docusign/funding_rounds/funding_rounds_list#section-funding-rounds</t>
        </r>
      </text>
    </comment>
    <comment ref="D70" authorId="0">
      <text>
        <r>
          <rPr>
            <b/>
            <sz val="9"/>
            <color indexed="81"/>
            <rFont val="Tahoma"/>
            <family val="2"/>
          </rPr>
          <t>https://www.crunchbase.com/organization/docusign/funding_rounds/funding_rounds_list#section-funding-rounds</t>
        </r>
      </text>
    </comment>
    <comment ref="D71" authorId="0">
      <text>
        <r>
          <rPr>
            <b/>
            <sz val="9"/>
            <color indexed="81"/>
            <rFont val="Tahoma"/>
            <family val="2"/>
          </rPr>
          <t>https://www.crunchbase.com/organization/docusign/funding_rounds/funding_rounds_list#section-funding-rounds</t>
        </r>
      </text>
    </comment>
    <comment ref="D72" authorId="0">
      <text>
        <r>
          <rPr>
            <b/>
            <sz val="9"/>
            <color indexed="81"/>
            <rFont val="Tahoma"/>
            <family val="2"/>
          </rPr>
          <t>https://www.crunchbase.com/organization/docusign/funding_rounds/funding_rounds_list#section-funding-rounds</t>
        </r>
      </text>
    </comment>
    <comment ref="D73" authorId="0">
      <text>
        <r>
          <rPr>
            <b/>
            <sz val="9"/>
            <color indexed="81"/>
            <rFont val="Tahoma"/>
            <family val="2"/>
          </rPr>
          <t>https://www.crunchbase.com/organization/contractually</t>
        </r>
      </text>
    </comment>
    <comment ref="D74" authorId="0">
      <text>
        <r>
          <rPr>
            <b/>
            <sz val="9"/>
            <color indexed="81"/>
            <rFont val="Tahoma"/>
            <family val="2"/>
          </rPr>
          <t>https://www.crunchbase.com/organization/rpx-corporation#section-ipo</t>
        </r>
      </text>
    </comment>
    <comment ref="D75" authorId="0">
      <text>
        <r>
          <rPr>
            <b/>
            <sz val="9"/>
            <color indexed="81"/>
            <rFont val="Tahoma"/>
            <family val="2"/>
          </rPr>
          <t>https://www.crunchbase.com/organization/rpx-corporation#section-ipo</t>
        </r>
      </text>
    </comment>
    <comment ref="D76" authorId="0">
      <text>
        <r>
          <rPr>
            <b/>
            <sz val="9"/>
            <color indexed="81"/>
            <rFont val="Tahoma"/>
            <family val="2"/>
          </rPr>
          <t>https://www.crunchbase.com/organization/rpx-corporation#section-ipo</t>
        </r>
      </text>
    </comment>
    <comment ref="D77" authorId="0">
      <text>
        <r>
          <rPr>
            <b/>
            <sz val="9"/>
            <color indexed="81"/>
            <rFont val="Tahoma"/>
            <family val="2"/>
          </rPr>
          <t>https://www.crunchbase.com/organization/rightsflow#section-acquisition-details</t>
        </r>
      </text>
    </comment>
    <comment ref="D78" authorId="0">
      <text>
        <r>
          <rPr>
            <b/>
            <sz val="9"/>
            <color indexed="81"/>
            <rFont val="Tahoma"/>
            <family val="2"/>
          </rPr>
          <t>https://www.crunchbase.com/organization/korbitec</t>
        </r>
      </text>
    </comment>
    <comment ref="D79" authorId="0">
      <text>
        <r>
          <rPr>
            <b/>
            <sz val="9"/>
            <color indexed="81"/>
            <rFont val="Tahoma"/>
            <family val="2"/>
          </rPr>
          <t>https://www.crunchbase.com/organization/docusign/funding_rounds/funding_rounds_list#section-funding-rounds</t>
        </r>
      </text>
    </comment>
    <comment ref="D80" authorId="0">
      <text>
        <r>
          <rPr>
            <b/>
            <sz val="9"/>
            <color indexed="81"/>
            <rFont val="Tahoma"/>
            <family val="2"/>
          </rPr>
          <t>https://www.crunchbase.com/organization/pbworks</t>
        </r>
      </text>
    </comment>
    <comment ref="D81" authorId="0">
      <text>
        <r>
          <rPr>
            <b/>
            <sz val="9"/>
            <color indexed="81"/>
            <rFont val="Tahoma"/>
            <family val="2"/>
          </rPr>
          <t>https://www.crunchbase.com/organization/intelligize</t>
        </r>
      </text>
    </comment>
    <comment ref="D82" authorId="0">
      <text>
        <r>
          <rPr>
            <b/>
            <sz val="9"/>
            <color indexed="81"/>
            <rFont val="Tahoma"/>
            <family val="2"/>
          </rPr>
          <t>https://www.crunchbase.com/organization/expertbids-com</t>
        </r>
      </text>
    </comment>
    <comment ref="D83" authorId="0">
      <text>
        <r>
          <rPr>
            <b/>
            <sz val="9"/>
            <color indexed="81"/>
            <rFont val="Tahoma"/>
            <family val="2"/>
          </rPr>
          <t>https://www.crunchbase.com/organization/teampatent#section-overview</t>
        </r>
      </text>
    </comment>
    <comment ref="D84" authorId="0">
      <text>
        <r>
          <rPr>
            <b/>
            <sz val="9"/>
            <color indexed="81"/>
            <rFont val="Tahoma"/>
            <family val="2"/>
          </rPr>
          <t>https://www.crunchbase.com/organization/mimecast</t>
        </r>
      </text>
    </comment>
    <comment ref="D85" authorId="0">
      <text>
        <r>
          <rPr>
            <b/>
            <sz val="9"/>
            <color indexed="81"/>
            <rFont val="Tahoma"/>
            <family val="2"/>
          </rPr>
          <t>https://www.crunchbase.com/organization/mimecast</t>
        </r>
      </text>
    </comment>
    <comment ref="D86" authorId="0">
      <text>
        <r>
          <rPr>
            <b/>
            <sz val="9"/>
            <color indexed="81"/>
            <rFont val="Tahoma"/>
            <family val="2"/>
          </rPr>
          <t>https://www.crunchbase.com/organization/ip-street#section-funding-rounds</t>
        </r>
      </text>
    </comment>
    <comment ref="D87" authorId="0">
      <text>
        <r>
          <rPr>
            <b/>
            <sz val="9"/>
            <color indexed="81"/>
            <rFont val="Tahoma"/>
            <family val="2"/>
          </rPr>
          <t>https://www.crunchbase.com/organization/innography#section-acquisition-details</t>
        </r>
      </text>
    </comment>
    <comment ref="D88" authorId="0">
      <text>
        <r>
          <rPr>
            <b/>
            <sz val="9"/>
            <color indexed="81"/>
            <rFont val="Tahoma"/>
            <family val="2"/>
          </rPr>
          <t>https://www.crunchbase.com/organization/innography#section-acquisition-details</t>
        </r>
      </text>
    </comment>
    <comment ref="D89" authorId="0">
      <text>
        <r>
          <rPr>
            <b/>
            <sz val="9"/>
            <color indexed="81"/>
            <rFont val="Tahoma"/>
            <family val="2"/>
          </rPr>
          <t>https://www.crunchbase.com/organization/avvo</t>
        </r>
      </text>
    </comment>
    <comment ref="D90" authorId="0">
      <text>
        <r>
          <rPr>
            <b/>
            <sz val="9"/>
            <color indexed="81"/>
            <rFont val="Tahoma"/>
            <family val="2"/>
          </rPr>
          <t>https://www.crunchbase.com/organization/avvo</t>
        </r>
      </text>
    </comment>
    <comment ref="D91" authorId="0">
      <text>
        <r>
          <rPr>
            <b/>
            <sz val="9"/>
            <color indexed="81"/>
            <rFont val="Tahoma"/>
            <family val="2"/>
          </rPr>
          <t>https://www.crunchbase.com/organization/avvo</t>
        </r>
      </text>
    </comment>
    <comment ref="D92" authorId="0">
      <text>
        <r>
          <rPr>
            <b/>
            <sz val="9"/>
            <color indexed="81"/>
            <rFont val="Tahoma"/>
            <family val="2"/>
          </rPr>
          <t>https://www.crunchbase.com/organization/brightleaf</t>
        </r>
      </text>
    </comment>
    <comment ref="D94" authorId="0">
      <text>
        <r>
          <rPr>
            <b/>
            <sz val="9"/>
            <color indexed="81"/>
            <rFont val="Tahoma"/>
            <family val="2"/>
          </rPr>
          <t>https://www.crunchbase.com/organization/docusign/funding_rounds/funding_rounds_list#section-funding-rounds</t>
        </r>
      </text>
    </comment>
    <comment ref="D95" authorId="0">
      <text>
        <r>
          <rPr>
            <b/>
            <sz val="9"/>
            <color indexed="81"/>
            <rFont val="Tahoma"/>
            <family val="2"/>
          </rPr>
          <t>https://www.crunchbase.com/organization/intelligize</t>
        </r>
      </text>
    </comment>
    <comment ref="D96" authorId="0">
      <text>
        <r>
          <rPr>
            <b/>
            <sz val="9"/>
            <color indexed="81"/>
            <rFont val="Tahoma"/>
            <family val="2"/>
          </rPr>
          <t>https://www.crunchbase.com/organization/manzama</t>
        </r>
      </text>
    </comment>
    <comment ref="D97" authorId="0">
      <text>
        <r>
          <rPr>
            <b/>
            <sz val="9"/>
            <color indexed="81"/>
            <rFont val="Tahoma"/>
            <family val="2"/>
          </rPr>
          <t>https://www.crunchbase.com/organization/manzama</t>
        </r>
      </text>
    </comment>
    <comment ref="D98" authorId="0">
      <text>
        <r>
          <rPr>
            <b/>
            <sz val="9"/>
            <color indexed="81"/>
            <rFont val="Tahoma"/>
            <family val="2"/>
          </rPr>
          <t>https://www.crunchbase.com/organization/workproducts#section-overview</t>
        </r>
      </text>
    </comment>
    <comment ref="D99" authorId="0">
      <text>
        <r>
          <rPr>
            <b/>
            <sz val="9"/>
            <color indexed="81"/>
            <rFont val="Tahoma"/>
            <family val="2"/>
          </rPr>
          <t>https://www.crunchbase.com/organization/docusign/funding_rounds/funding_rounds_list#section-funding-rounds</t>
        </r>
      </text>
    </comment>
    <comment ref="D100" authorId="0">
      <text>
        <r>
          <rPr>
            <b/>
            <sz val="9"/>
            <color indexed="81"/>
            <rFont val="Tahoma"/>
            <family val="2"/>
          </rPr>
          <t>https://www.crunchbase.com/organization/docusign/funding_rounds/funding_rounds_list#section-funding-rounds</t>
        </r>
      </text>
    </comment>
    <comment ref="D101" authorId="0">
      <text>
        <r>
          <rPr>
            <b/>
            <sz val="9"/>
            <color indexed="81"/>
            <rFont val="Tahoma"/>
            <family val="2"/>
          </rPr>
          <t>https://www.crunchbase.com/organization/docusign/funding_rounds/funding_rounds_list#section-funding-rounds</t>
        </r>
      </text>
    </comment>
    <comment ref="D102" authorId="0">
      <text>
        <r>
          <rPr>
            <b/>
            <sz val="9"/>
            <color indexed="81"/>
            <rFont val="Tahoma"/>
            <family val="2"/>
          </rPr>
          <t>https://www.crunchbase.com/organization/docusign/funding_rounds/funding_rounds_list#section-funding-rounds</t>
        </r>
      </text>
    </comment>
    <comment ref="D103" authorId="0">
      <text>
        <r>
          <rPr>
            <b/>
            <sz val="9"/>
            <color indexed="81"/>
            <rFont val="Tahoma"/>
            <family val="2"/>
          </rPr>
          <t>https://www.crunchbase.com/organization/docusign/funding_rounds/funding_rounds_list#section-funding-rounds</t>
        </r>
      </text>
    </comment>
    <comment ref="D104" authorId="0">
      <text>
        <r>
          <rPr>
            <b/>
            <sz val="9"/>
            <color indexed="81"/>
            <rFont val="Tahoma"/>
            <family val="2"/>
          </rPr>
          <t>https://www.crunchbase.com/organization/clearpath-immigration</t>
        </r>
      </text>
    </comment>
    <comment ref="D105" authorId="0">
      <text>
        <r>
          <rPr>
            <b/>
            <sz val="9"/>
            <color indexed="81"/>
            <rFont val="Tahoma"/>
            <family val="2"/>
          </rPr>
          <t>https://www.crunchbase.com/organization/lex-machina</t>
        </r>
      </text>
    </comment>
    <comment ref="D106" authorId="0">
      <text>
        <r>
          <rPr>
            <b/>
            <sz val="9"/>
            <color indexed="81"/>
            <rFont val="Tahoma"/>
            <family val="2"/>
          </rPr>
          <t>https://www.crunchbase.com/organization/everlaw#section-funding-rounds</t>
        </r>
      </text>
    </comment>
    <comment ref="D107" authorId="0">
      <text>
        <r>
          <rPr>
            <b/>
            <sz val="9"/>
            <color indexed="81"/>
            <rFont val="Tahoma"/>
            <family val="2"/>
          </rPr>
          <t>https://www.crunchbase.com/organization/docusign/funding_rounds/funding_rounds_list#section-funding-rounds</t>
        </r>
      </text>
    </comment>
    <comment ref="D108" authorId="0">
      <text>
        <r>
          <rPr>
            <b/>
            <sz val="9"/>
            <color indexed="81"/>
            <rFont val="Tahoma"/>
            <family val="2"/>
          </rPr>
          <t>https://www.crunchbase.com/organization/zapproved#section-funding-rounds</t>
        </r>
      </text>
    </comment>
    <comment ref="D109" authorId="0">
      <text>
        <r>
          <rPr>
            <b/>
            <sz val="9"/>
            <color indexed="81"/>
            <rFont val="Tahoma"/>
            <family val="2"/>
          </rPr>
          <t>https://www.crunchbase.com/organization/zapproved#section-funding-rounds</t>
        </r>
      </text>
    </comment>
    <comment ref="D110" authorId="0">
      <text>
        <r>
          <rPr>
            <b/>
            <sz val="9"/>
            <color indexed="81"/>
            <rFont val="Tahoma"/>
            <family val="2"/>
          </rPr>
          <t>https://www.crunchbase.com/organization/wordrake#section-funding-rounds</t>
        </r>
      </text>
    </comment>
    <comment ref="D111" authorId="0">
      <text>
        <r>
          <rPr>
            <b/>
            <sz val="9"/>
            <color indexed="81"/>
            <rFont val="Tahoma"/>
            <family val="2"/>
          </rPr>
          <t>https://www.crunchbase.com/organization/intelligize</t>
        </r>
      </text>
    </comment>
    <comment ref="D112" authorId="0">
      <text>
        <r>
          <rPr>
            <b/>
            <sz val="9"/>
            <color indexed="81"/>
            <rFont val="Tahoma"/>
            <family val="2"/>
          </rPr>
          <t>https://www.crunchbase.com/organization/justicebox</t>
        </r>
      </text>
    </comment>
    <comment ref="D113" authorId="0">
      <text>
        <r>
          <rPr>
            <b/>
            <sz val="9"/>
            <color indexed="81"/>
            <rFont val="Tahoma"/>
            <family val="2"/>
          </rPr>
          <t>https://www.crunchbase.com/organization/intake123#section-overview</t>
        </r>
      </text>
    </comment>
    <comment ref="D114" authorId="0">
      <text>
        <r>
          <rPr>
            <b/>
            <sz val="9"/>
            <color indexed="81"/>
            <rFont val="Tahoma"/>
            <family val="2"/>
          </rPr>
          <t>https://www.crunchbase.com/organization/clerky</t>
        </r>
      </text>
    </comment>
    <comment ref="D115" authorId="0">
      <text>
        <r>
          <rPr>
            <b/>
            <sz val="9"/>
            <color indexed="81"/>
            <rFont val="Tahoma"/>
            <family val="2"/>
          </rPr>
          <t>https://www.crunchbase.com/organization/iubenda#section-overview</t>
        </r>
      </text>
    </comment>
    <comment ref="D116" authorId="0">
      <text>
        <r>
          <rPr>
            <b/>
            <sz val="9"/>
            <color indexed="81"/>
            <rFont val="Tahoma"/>
            <family val="2"/>
          </rPr>
          <t>https://www.crunchbase.com/organization/manzama</t>
        </r>
      </text>
    </comment>
    <comment ref="D117" authorId="0">
      <text>
        <r>
          <rPr>
            <b/>
            <sz val="9"/>
            <color indexed="81"/>
            <rFont val="Tahoma"/>
            <family val="2"/>
          </rPr>
          <t>https://www.crunchbase.com/organization/attorneyfee</t>
        </r>
      </text>
    </comment>
    <comment ref="D118" authorId="0">
      <text>
        <r>
          <rPr>
            <b/>
            <sz val="9"/>
            <color indexed="81"/>
            <rFont val="Tahoma"/>
            <family val="2"/>
          </rPr>
          <t>https://www.crunchbase.com/organization/legalzoom-com</t>
        </r>
      </text>
    </comment>
    <comment ref="D119" authorId="0">
      <text>
        <r>
          <rPr>
            <b/>
            <sz val="9"/>
            <color indexed="81"/>
            <rFont val="Tahoma"/>
            <family val="2"/>
          </rPr>
          <t>https://www.crunchbase.com/organization/legalzoom-com</t>
        </r>
      </text>
    </comment>
    <comment ref="D120" authorId="0">
      <text>
        <r>
          <rPr>
            <b/>
            <sz val="9"/>
            <color indexed="81"/>
            <rFont val="Tahoma"/>
            <family val="2"/>
          </rPr>
          <t>https://www.crunchbase.com/organization/aftersteps</t>
        </r>
      </text>
    </comment>
    <comment ref="D121" authorId="0">
      <text>
        <r>
          <rPr>
            <b/>
            <sz val="9"/>
            <color indexed="81"/>
            <rFont val="Tahoma"/>
            <family val="2"/>
          </rPr>
          <t>https://www.crunchbase.com/organization/realpractice#section-acquisition-details</t>
        </r>
      </text>
    </comment>
    <comment ref="D126" authorId="0">
      <text>
        <r>
          <rPr>
            <b/>
            <sz val="9"/>
            <color indexed="81"/>
            <rFont val="Tahoma"/>
            <family val="2"/>
          </rPr>
          <t>https://www.crunchbase.com/organization/titanfile-inc#section-overview</t>
        </r>
      </text>
    </comment>
    <comment ref="D127" authorId="0">
      <text>
        <r>
          <rPr>
            <b/>
            <sz val="9"/>
            <color indexed="81"/>
            <rFont val="Tahoma"/>
            <family val="2"/>
          </rPr>
          <t>https://www.crunchbase.com/organization/bigtime-software</t>
        </r>
      </text>
    </comment>
    <comment ref="D128" authorId="0">
      <text>
        <r>
          <rPr>
            <b/>
            <sz val="9"/>
            <color indexed="81"/>
            <rFont val="Tahoma"/>
            <family val="2"/>
          </rPr>
          <t>https://www.crunchbase.com/organization/bigtime-software</t>
        </r>
      </text>
    </comment>
    <comment ref="D129" authorId="0">
      <text>
        <r>
          <rPr>
            <b/>
            <sz val="9"/>
            <color indexed="81"/>
            <rFont val="Tahoma"/>
            <family val="2"/>
          </rPr>
          <t>https://www.crunchbase.com/organization/bigtime-software</t>
        </r>
      </text>
    </comment>
    <comment ref="D130" authorId="0">
      <text>
        <r>
          <rPr>
            <b/>
            <sz val="9"/>
            <color indexed="81"/>
            <rFont val="Tahoma"/>
            <family val="2"/>
          </rPr>
          <t>https://www.crunchbase.com/organization/bigtime-software</t>
        </r>
      </text>
    </comment>
    <comment ref="D131" authorId="0">
      <text>
        <r>
          <rPr>
            <b/>
            <sz val="9"/>
            <color indexed="81"/>
            <rFont val="Tahoma"/>
            <family val="2"/>
          </rPr>
          <t>https://www.crunchbase.com/organization/docracy</t>
        </r>
      </text>
    </comment>
    <comment ref="D132" authorId="0">
      <text>
        <r>
          <rPr>
            <b/>
            <sz val="9"/>
            <color indexed="81"/>
            <rFont val="Tahoma"/>
            <family val="2"/>
          </rPr>
          <t>https://www.crunchbase.com/organization/docracy</t>
        </r>
      </text>
    </comment>
    <comment ref="D133" authorId="0">
      <text>
        <r>
          <rPr>
            <b/>
            <sz val="9"/>
            <color indexed="81"/>
            <rFont val="Tahoma"/>
            <family val="2"/>
          </rPr>
          <t>https://www.crunchbase.com/organization/docracy</t>
        </r>
      </text>
    </comment>
    <comment ref="D134" authorId="0">
      <text>
        <r>
          <rPr>
            <b/>
            <sz val="9"/>
            <color indexed="81"/>
            <rFont val="Tahoma"/>
            <family val="2"/>
          </rPr>
          <t>https://www.crunchbase.com/organization/arachnys#section-funding-rounds</t>
        </r>
      </text>
    </comment>
    <comment ref="D135" authorId="0">
      <text>
        <r>
          <rPr>
            <b/>
            <sz val="9"/>
            <color indexed="81"/>
            <rFont val="Tahoma"/>
            <family val="2"/>
          </rPr>
          <t>https://www.crunchbase.com/organization/pacerpro#section-overview</t>
        </r>
      </text>
    </comment>
    <comment ref="D136" authorId="0">
      <text>
        <r>
          <rPr>
            <b/>
            <sz val="9"/>
            <color indexed="81"/>
            <rFont val="Tahoma"/>
            <family val="2"/>
          </rPr>
          <t>https://www.crunchbase.com/organization/agilelaw</t>
        </r>
      </text>
    </comment>
    <comment ref="D137" authorId="0">
      <text>
        <r>
          <rPr>
            <b/>
            <sz val="9"/>
            <color indexed="81"/>
            <rFont val="Tahoma"/>
            <family val="2"/>
          </rPr>
          <t>https://www.crunchbase.com/organization/justicebox</t>
        </r>
      </text>
    </comment>
    <comment ref="D138" authorId="0">
      <text>
        <r>
          <rPr>
            <b/>
            <sz val="9"/>
            <color indexed="81"/>
            <rFont val="Tahoma"/>
            <family val="2"/>
          </rPr>
          <t>https://www.crunchbase.com/organization/clearpath-immigration</t>
        </r>
      </text>
    </comment>
    <comment ref="D139" authorId="0">
      <text>
        <r>
          <rPr>
            <b/>
            <sz val="9"/>
            <color indexed="81"/>
            <rFont val="Tahoma"/>
            <family val="2"/>
          </rPr>
          <t>https://www.crunchbase.com/organization/bleuacre-systems</t>
        </r>
      </text>
    </comment>
    <comment ref="D140" authorId="0">
      <text>
        <r>
          <rPr>
            <b/>
            <sz val="9"/>
            <color indexed="81"/>
            <rFont val="Tahoma"/>
            <family val="2"/>
          </rPr>
          <t>https://www.crunchbase.com/organization/quolaw#section-funding-rounds</t>
        </r>
      </text>
    </comment>
    <comment ref="D141" authorId="0">
      <text>
        <r>
          <rPr>
            <b/>
            <sz val="9"/>
            <color indexed="81"/>
            <rFont val="Tahoma"/>
            <family val="2"/>
          </rPr>
          <t>https://www.crunchbase.com/organization/hire-an-esquire</t>
        </r>
      </text>
    </comment>
    <comment ref="D142" authorId="0">
      <text>
        <r>
          <rPr>
            <b/>
            <sz val="9"/>
            <color indexed="81"/>
            <rFont val="Tahoma"/>
            <family val="2"/>
          </rPr>
          <t>https://www.crunchbase.com/organization/ip-street#section-funding-rounds</t>
        </r>
      </text>
    </comment>
    <comment ref="D145" authorId="0">
      <text>
        <r>
          <rPr>
            <b/>
            <sz val="9"/>
            <color indexed="81"/>
            <rFont val="Tahoma"/>
            <family val="2"/>
          </rPr>
          <t>https://www.crunchbase.com/organization/vlex#section-funding-rounds</t>
        </r>
      </text>
    </comment>
    <comment ref="D146" authorId="0">
      <text>
        <r>
          <rPr>
            <b/>
            <sz val="9"/>
            <color indexed="81"/>
            <rFont val="Tahoma"/>
            <family val="2"/>
          </rPr>
          <t>https://www.crunchbase.com/organization/ebrevia</t>
        </r>
      </text>
    </comment>
    <comment ref="D147" authorId="0">
      <text>
        <r>
          <rPr>
            <b/>
            <sz val="9"/>
            <color indexed="81"/>
            <rFont val="Tahoma"/>
            <family val="2"/>
          </rPr>
          <t>https://www.crunchbase.com/organization/rpost#section-overview</t>
        </r>
      </text>
    </comment>
    <comment ref="D148" authorId="0">
      <text>
        <r>
          <rPr>
            <b/>
            <sz val="9"/>
            <color indexed="81"/>
            <rFont val="Tahoma"/>
            <family val="2"/>
          </rPr>
          <t>https://www.crunchbase.com/organization/catalyst-secure#section-overview</t>
        </r>
      </text>
    </comment>
    <comment ref="D149" authorId="0">
      <text>
        <r>
          <rPr>
            <b/>
            <sz val="9"/>
            <color indexed="81"/>
            <rFont val="Tahoma"/>
            <family val="2"/>
          </rPr>
          <t>https://www.crunchbase.com/organization/automating-law#section-overview</t>
        </r>
      </text>
    </comment>
    <comment ref="D150" authorId="0">
      <text>
        <r>
          <rPr>
            <b/>
            <sz val="9"/>
            <color indexed="81"/>
            <rFont val="Tahoma"/>
            <family val="2"/>
          </rPr>
          <t>https://www.crunchbase.com/organization/cicayda</t>
        </r>
      </text>
    </comment>
    <comment ref="D154" authorId="0">
      <text>
        <r>
          <rPr>
            <b/>
            <sz val="9"/>
            <color indexed="81"/>
            <rFont val="Tahoma"/>
            <family val="2"/>
          </rPr>
          <t>https://www.crunchbase.com/organization/legalcrunch</t>
        </r>
      </text>
    </comment>
    <comment ref="D161" authorId="0">
      <text>
        <r>
          <rPr>
            <b/>
            <sz val="9"/>
            <color indexed="81"/>
            <rFont val="Tahoma"/>
            <family val="2"/>
          </rPr>
          <t>https://www.crunchbase.com/organization/docusign/funding_rounds/funding_rounds_list#section-funding-rounds</t>
        </r>
      </text>
    </comment>
    <comment ref="D162" authorId="0">
      <text>
        <r>
          <rPr>
            <b/>
            <sz val="9"/>
            <color indexed="81"/>
            <rFont val="Tahoma"/>
            <family val="2"/>
          </rPr>
          <t>https://www.crunchbase.com/organization/docusign/funding_rounds/funding_rounds_list#section-funding-rounds</t>
        </r>
      </text>
    </comment>
    <comment ref="D163" authorId="0">
      <text>
        <r>
          <rPr>
            <b/>
            <sz val="9"/>
            <color indexed="81"/>
            <rFont val="Tahoma"/>
            <family val="2"/>
          </rPr>
          <t>https://www.crunchbase.com/organization/docusign/funding_rounds/funding_rounds_list#section-funding-rounds</t>
        </r>
      </text>
    </comment>
    <comment ref="D164" authorId="0">
      <text>
        <r>
          <rPr>
            <b/>
            <sz val="9"/>
            <color indexed="81"/>
            <rFont val="Tahoma"/>
            <family val="2"/>
          </rPr>
          <t>https://www.crunchbase.com/organization/docusign/funding_rounds/funding_rounds_list#section-funding-rounds</t>
        </r>
      </text>
    </comment>
    <comment ref="D165" authorId="0">
      <text>
        <r>
          <rPr>
            <b/>
            <sz val="9"/>
            <color indexed="81"/>
            <rFont val="Tahoma"/>
            <family val="2"/>
          </rPr>
          <t>https://www.crunchbase.com/organization/docusign/funding_rounds/funding_rounds_list#section-funding-rounds</t>
        </r>
      </text>
    </comment>
    <comment ref="D166" authorId="0">
      <text>
        <r>
          <rPr>
            <b/>
            <sz val="9"/>
            <color indexed="81"/>
            <rFont val="Tahoma"/>
            <family val="2"/>
          </rPr>
          <t>https://www.crunchbase.com/organization/docusign/funding_rounds/funding_rounds_list#section-funding-rounds</t>
        </r>
      </text>
    </comment>
    <comment ref="D167" authorId="0">
      <text>
        <r>
          <rPr>
            <b/>
            <sz val="9"/>
            <color indexed="81"/>
            <rFont val="Tahoma"/>
            <family val="2"/>
          </rPr>
          <t>https://www.crunchbase.com/organization/clearpath-immigration</t>
        </r>
      </text>
    </comment>
    <comment ref="D168" authorId="0">
      <text>
        <r>
          <rPr>
            <b/>
            <sz val="9"/>
            <color indexed="81"/>
            <rFont val="Tahoma"/>
            <family val="2"/>
          </rPr>
          <t>https://www.crunchbase.com/organization/ai-patents</t>
        </r>
      </text>
    </comment>
    <comment ref="D169" authorId="0">
      <text>
        <r>
          <rPr>
            <b/>
            <sz val="9"/>
            <color indexed="81"/>
            <rFont val="Tahoma"/>
            <family val="2"/>
          </rPr>
          <t>https://www.crunchbase.com/organization/workshare#section-funding-rounds</t>
        </r>
      </text>
    </comment>
    <comment ref="D171" authorId="0">
      <text>
        <r>
          <rPr>
            <b/>
            <sz val="9"/>
            <color indexed="81"/>
            <rFont val="Tahoma"/>
            <family val="2"/>
          </rPr>
          <t>https://www.crunchbase.com/organization/archevos</t>
        </r>
      </text>
    </comment>
    <comment ref="D172" authorId="0">
      <text>
        <r>
          <rPr>
            <b/>
            <sz val="9"/>
            <color indexed="81"/>
            <rFont val="Tahoma"/>
            <family val="2"/>
          </rPr>
          <t>https://www.crunchbase.com/organization/legalcrunch</t>
        </r>
      </text>
    </comment>
    <comment ref="D173" authorId="0">
      <text>
        <r>
          <rPr>
            <b/>
            <sz val="9"/>
            <color indexed="81"/>
            <rFont val="Tahoma"/>
            <family val="2"/>
          </rPr>
          <t>https://www.crunchbase.com/organization/mimecast</t>
        </r>
      </text>
    </comment>
    <comment ref="D174" authorId="0">
      <text>
        <r>
          <rPr>
            <b/>
            <sz val="9"/>
            <color indexed="81"/>
            <rFont val="Tahoma"/>
            <family val="2"/>
          </rPr>
          <t>https://www.crunchbase.com/organization/mimecast</t>
        </r>
      </text>
    </comment>
    <comment ref="D175" authorId="0">
      <text>
        <r>
          <rPr>
            <b/>
            <sz val="9"/>
            <color indexed="81"/>
            <rFont val="Tahoma"/>
            <family val="2"/>
          </rPr>
          <t>https://www.crunchbase.com/organization/shake#section-acquisition-details</t>
        </r>
      </text>
    </comment>
    <comment ref="D176" authorId="0">
      <text>
        <r>
          <rPr>
            <b/>
            <sz val="9"/>
            <color indexed="81"/>
            <rFont val="Tahoma"/>
            <family val="2"/>
          </rPr>
          <t>https://www.crunchbase.com/organization/lawkick</t>
        </r>
      </text>
    </comment>
    <comment ref="D177" authorId="0">
      <text>
        <r>
          <rPr>
            <b/>
            <sz val="9"/>
            <color indexed="81"/>
            <rFont val="Tahoma"/>
            <family val="2"/>
          </rPr>
          <t>https://www.crunchbase.com/organization/microsystems#section-funding-rounds</t>
        </r>
      </text>
    </comment>
    <comment ref="D178" authorId="0">
      <text>
        <r>
          <rPr>
            <b/>
            <sz val="9"/>
            <color indexed="81"/>
            <rFont val="Tahoma"/>
            <family val="2"/>
          </rPr>
          <t>https://www.crunchbase.com/organization/clearpath-immigration</t>
        </r>
      </text>
    </comment>
    <comment ref="D179" authorId="0">
      <text>
        <r>
          <rPr>
            <b/>
            <sz val="9"/>
            <color indexed="81"/>
            <rFont val="Tahoma"/>
            <family val="2"/>
          </rPr>
          <t>https://www.crunchbase.com/organization/titanfile-inc#section-overview</t>
        </r>
      </text>
    </comment>
    <comment ref="D180" authorId="0">
      <text>
        <r>
          <rPr>
            <b/>
            <sz val="9"/>
            <color indexed="81"/>
            <rFont val="Tahoma"/>
            <family val="2"/>
          </rPr>
          <t>https://www.crunchbase.com/organization/titanfile-inc#section-overview</t>
        </r>
      </text>
    </comment>
    <comment ref="D181" authorId="0">
      <text>
        <r>
          <rPr>
            <b/>
            <sz val="9"/>
            <color indexed="81"/>
            <rFont val="Tahoma"/>
            <family val="2"/>
          </rPr>
          <t>https://www.crunchbase.com/organization/startup-quest#section-funding-rounds</t>
        </r>
      </text>
    </comment>
    <comment ref="D182" authorId="0">
      <text>
        <r>
          <rPr>
            <b/>
            <sz val="9"/>
            <color indexed="81"/>
            <rFont val="Tahoma"/>
            <family val="2"/>
          </rPr>
          <t>https://www.crunchbase.com/organization/startup-quest#section-funding-rounds</t>
        </r>
      </text>
    </comment>
    <comment ref="D183" authorId="0">
      <text>
        <r>
          <rPr>
            <b/>
            <sz val="9"/>
            <color indexed="81"/>
            <rFont val="Tahoma"/>
            <family val="2"/>
          </rPr>
          <t>https://www.crunchbase.com/organization/legalfcil</t>
        </r>
      </text>
    </comment>
    <comment ref="D184" authorId="0">
      <text>
        <r>
          <rPr>
            <b/>
            <sz val="9"/>
            <color indexed="81"/>
            <rFont val="Tahoma"/>
            <family val="2"/>
          </rPr>
          <t>https://www.crunchbase.com/organization/lawdingo</t>
        </r>
      </text>
    </comment>
    <comment ref="D185" authorId="0">
      <text>
        <r>
          <rPr>
            <b/>
            <sz val="9"/>
            <color indexed="81"/>
            <rFont val="Tahoma"/>
            <family val="2"/>
          </rPr>
          <t>https://www.crunchbase.com/organization/lawdingo</t>
        </r>
      </text>
    </comment>
    <comment ref="D186" authorId="0">
      <text>
        <r>
          <rPr>
            <b/>
            <sz val="9"/>
            <color indexed="81"/>
            <rFont val="Tahoma"/>
            <family val="2"/>
          </rPr>
          <t>https://www.crunchbase.com/organization/modria#section-acquisition-details</t>
        </r>
      </text>
    </comment>
    <comment ref="D187" authorId="0">
      <text>
        <r>
          <rPr>
            <b/>
            <sz val="9"/>
            <color indexed="81"/>
            <rFont val="Tahoma"/>
            <family val="2"/>
          </rPr>
          <t>https://www.crunchbase.com/organization/modria#section-acquisition-details</t>
        </r>
      </text>
    </comment>
    <comment ref="D188" authorId="0">
      <text>
        <r>
          <rPr>
            <b/>
            <sz val="9"/>
            <color indexed="81"/>
            <rFont val="Tahoma"/>
            <family val="2"/>
          </rPr>
          <t>https://www.crunchbase.com/organization/modria#section-acquisition-details</t>
        </r>
      </text>
    </comment>
    <comment ref="D189" authorId="0">
      <text>
        <r>
          <rPr>
            <b/>
            <sz val="9"/>
            <color indexed="81"/>
            <rFont val="Tahoma"/>
            <family val="2"/>
          </rPr>
          <t>https://www.crunchbase.com/organization/modria#section-acquisition-details</t>
        </r>
      </text>
    </comment>
    <comment ref="D190" authorId="0">
      <text>
        <r>
          <rPr>
            <b/>
            <sz val="9"/>
            <color indexed="81"/>
            <rFont val="Tahoma"/>
            <family val="2"/>
          </rPr>
          <t>https://www.crunchbase.com/organization/modria#section-acquisition-details</t>
        </r>
      </text>
    </comment>
    <comment ref="D191" authorId="0">
      <text>
        <r>
          <rPr>
            <b/>
            <sz val="9"/>
            <color indexed="81"/>
            <rFont val="Tahoma"/>
            <family val="2"/>
          </rPr>
          <t>https://www.crunchbase.com/organization/modria#section-acquisition-details</t>
        </r>
      </text>
    </comment>
    <comment ref="D192" authorId="0">
      <text>
        <r>
          <rPr>
            <b/>
            <sz val="9"/>
            <color indexed="81"/>
            <rFont val="Tahoma"/>
            <family val="2"/>
          </rPr>
          <t>https://www.crunchbase.com/organization/quolaw#section-funding-rounds</t>
        </r>
      </text>
    </comment>
    <comment ref="D193" authorId="0">
      <text>
        <r>
          <rPr>
            <b/>
            <sz val="9"/>
            <color indexed="81"/>
            <rFont val="Tahoma"/>
            <family val="2"/>
          </rPr>
          <t>https://www.crunchbase.com/organization/judicata</t>
        </r>
      </text>
    </comment>
    <comment ref="D194" authorId="0">
      <text>
        <r>
          <rPr>
            <b/>
            <sz val="9"/>
            <color indexed="81"/>
            <rFont val="Tahoma"/>
            <family val="2"/>
          </rPr>
          <t>https://www.crunchbase.com/organization/judicata</t>
        </r>
      </text>
    </comment>
    <comment ref="D195" authorId="0">
      <text>
        <r>
          <rPr>
            <b/>
            <sz val="9"/>
            <color indexed="81"/>
            <rFont val="Tahoma"/>
            <family val="2"/>
          </rPr>
          <t>https://www.crunchbase.com/organization/cicayda</t>
        </r>
      </text>
    </comment>
    <comment ref="D196" authorId="0">
      <text>
        <r>
          <rPr>
            <b/>
            <sz val="9"/>
            <color indexed="81"/>
            <rFont val="Tahoma"/>
            <family val="2"/>
          </rPr>
          <t>https://www.crunchbase.com/organization/supportpay#section-funding-rounds</t>
        </r>
      </text>
    </comment>
    <comment ref="D197" authorId="0">
      <text>
        <r>
          <rPr>
            <b/>
            <sz val="9"/>
            <color indexed="81"/>
            <rFont val="Tahoma"/>
            <family val="2"/>
          </rPr>
          <t>https://www.crunchbase.com/organization/supportpay#section-funding-rounds</t>
        </r>
      </text>
    </comment>
    <comment ref="D198" authorId="0">
      <text>
        <r>
          <rPr>
            <b/>
            <sz val="9"/>
            <color indexed="81"/>
            <rFont val="Tahoma"/>
            <family val="2"/>
          </rPr>
          <t>https://www.crunchbase.com/organization/docracy</t>
        </r>
      </text>
    </comment>
    <comment ref="D199" authorId="0">
      <text>
        <r>
          <rPr>
            <b/>
            <sz val="9"/>
            <color indexed="81"/>
            <rFont val="Tahoma"/>
            <family val="2"/>
          </rPr>
          <t>https://www.crunchbase.com/organization/everlaw</t>
        </r>
      </text>
    </comment>
    <comment ref="D200" authorId="0">
      <text>
        <r>
          <rPr>
            <b/>
            <sz val="9"/>
            <color indexed="81"/>
            <rFont val="Tahoma"/>
            <family val="2"/>
          </rPr>
          <t>https://www.crunchbase.com/organization/everlaw</t>
        </r>
      </text>
    </comment>
    <comment ref="D201" authorId="0">
      <text>
        <r>
          <rPr>
            <b/>
            <sz val="9"/>
            <color indexed="81"/>
            <rFont val="Tahoma"/>
            <family val="2"/>
          </rPr>
          <t>https://www.crunchbase.com/organization/findmysong</t>
        </r>
      </text>
    </comment>
    <comment ref="D202" authorId="0">
      <text>
        <r>
          <rPr>
            <b/>
            <sz val="9"/>
            <color indexed="81"/>
            <rFont val="Tahoma"/>
            <family val="2"/>
          </rPr>
          <t>https://www.crunchbase.com/organization/retidoc#section-funding-rounds</t>
        </r>
      </text>
    </comment>
    <comment ref="D203" authorId="0">
      <text>
        <r>
          <rPr>
            <b/>
            <sz val="9"/>
            <color indexed="81"/>
            <rFont val="Tahoma"/>
            <family val="2"/>
          </rPr>
          <t>https://www.crunchbase.com/organization/fair-and-square#section-overview</t>
        </r>
      </text>
    </comment>
    <comment ref="D204" authorId="0">
      <text>
        <r>
          <rPr>
            <b/>
            <sz val="9"/>
            <color indexed="81"/>
            <rFont val="Tahoma"/>
            <family val="2"/>
          </rPr>
          <t>https://www.crunchbase.com/organization/quolaw#section-funding-rounds</t>
        </r>
      </text>
    </comment>
    <comment ref="D205" authorId="0">
      <text>
        <r>
          <rPr>
            <b/>
            <sz val="9"/>
            <color indexed="81"/>
            <rFont val="Tahoma"/>
            <family val="2"/>
          </rPr>
          <t>https://www.crunchbase.com/organization/axiom#section-overview</t>
        </r>
      </text>
    </comment>
    <comment ref="D206" authorId="0">
      <text>
        <r>
          <rPr>
            <b/>
            <sz val="9"/>
            <color indexed="81"/>
            <rFont val="Tahoma"/>
            <family val="2"/>
          </rPr>
          <t>https://www.crunchbase.com/organization/clearpath-immigration</t>
        </r>
      </text>
    </comment>
    <comment ref="D207" authorId="0">
      <text>
        <r>
          <rPr>
            <b/>
            <sz val="9"/>
            <color indexed="81"/>
            <rFont val="Tahoma"/>
            <family val="2"/>
          </rPr>
          <t>https://www.crunchbase.com/organization/lex-machina</t>
        </r>
      </text>
    </comment>
    <comment ref="D208" authorId="0">
      <text>
        <r>
          <rPr>
            <b/>
            <sz val="9"/>
            <color indexed="81"/>
            <rFont val="Tahoma"/>
            <family val="2"/>
          </rPr>
          <t>https://www.crunchbase.com/organization/ebrevia</t>
        </r>
      </text>
    </comment>
    <comment ref="D209" authorId="0">
      <text>
        <r>
          <rPr>
            <b/>
            <sz val="9"/>
            <color indexed="81"/>
            <rFont val="Tahoma"/>
            <family val="2"/>
          </rPr>
          <t>https://www.crunchbase.com/organization/wevorce#section-funding-rounds</t>
        </r>
      </text>
    </comment>
    <comment ref="D210" authorId="0">
      <text>
        <r>
          <rPr>
            <b/>
            <sz val="9"/>
            <color indexed="81"/>
            <rFont val="Tahoma"/>
            <family val="2"/>
          </rPr>
          <t>https://www.crunchbase.com/organization/wevorce#section-funding-rounds</t>
        </r>
      </text>
    </comment>
    <comment ref="D211" authorId="0">
      <text>
        <r>
          <rPr>
            <b/>
            <sz val="9"/>
            <color indexed="81"/>
            <rFont val="Tahoma"/>
            <family val="2"/>
          </rPr>
          <t>https://www.crunchbase.com/organization/wevorce#section-funding-rounds</t>
        </r>
      </text>
    </comment>
    <comment ref="D212" authorId="0">
      <text>
        <r>
          <rPr>
            <b/>
            <sz val="9"/>
            <color indexed="81"/>
            <rFont val="Tahoma"/>
            <family val="2"/>
          </rPr>
          <t>https://www.crunchbase.com/organization/wevorce#section-funding-rounds</t>
        </r>
      </text>
    </comment>
    <comment ref="D213" authorId="0">
      <text>
        <r>
          <rPr>
            <b/>
            <sz val="9"/>
            <color indexed="81"/>
            <rFont val="Tahoma"/>
            <family val="2"/>
          </rPr>
          <t>https://www.crunchbase.com/organization/wevorce#section-funding-rounds</t>
        </r>
      </text>
    </comment>
    <comment ref="D214" authorId="0">
      <text>
        <r>
          <rPr>
            <b/>
            <sz val="9"/>
            <color indexed="81"/>
            <rFont val="Tahoma"/>
            <family val="2"/>
          </rPr>
          <t>https://www.crunchbase.com/organization/wevorce#section-funding-rounds</t>
        </r>
      </text>
    </comment>
    <comment ref="D215" authorId="0">
      <text>
        <r>
          <rPr>
            <b/>
            <sz val="9"/>
            <color indexed="81"/>
            <rFont val="Tahoma"/>
            <family val="2"/>
          </rPr>
          <t>https://www.crunchbase.com/organization/ebrevia</t>
        </r>
      </text>
    </comment>
    <comment ref="D216" authorId="0">
      <text>
        <r>
          <rPr>
            <b/>
            <sz val="9"/>
            <color indexed="81"/>
            <rFont val="Tahoma"/>
            <family val="2"/>
          </rPr>
          <t>https://www.crunchbase.com/organization/allegory-law#section-acquisition-details</t>
        </r>
      </text>
    </comment>
    <comment ref="D218" authorId="0">
      <text>
        <r>
          <rPr>
            <b/>
            <sz val="9"/>
            <color indexed="81"/>
            <rFont val="Tahoma"/>
            <family val="2"/>
          </rPr>
          <t>https://www.crunchbase.com/organization/pbworks</t>
        </r>
      </text>
    </comment>
    <comment ref="D219" authorId="0">
      <text>
        <r>
          <rPr>
            <b/>
            <sz val="9"/>
            <color indexed="81"/>
            <rFont val="Tahoma"/>
            <family val="2"/>
          </rPr>
          <t>https://www.crunchbase.com/organization/supportpay#section-funding-rounds</t>
        </r>
      </text>
    </comment>
    <comment ref="D220" authorId="0">
      <text>
        <r>
          <rPr>
            <b/>
            <sz val="9"/>
            <color indexed="81"/>
            <rFont val="Tahoma"/>
            <family val="2"/>
          </rPr>
          <t>https://www.crunchbase.com/organization/upcounsel</t>
        </r>
      </text>
    </comment>
    <comment ref="D222" authorId="0">
      <text>
        <r>
          <rPr>
            <b/>
            <sz val="9"/>
            <color indexed="81"/>
            <rFont val="Tahoma"/>
            <family val="2"/>
          </rPr>
          <t>https://www.crunchbase.com/organization/litigain</t>
        </r>
      </text>
    </comment>
    <comment ref="D223" authorId="0">
      <text>
        <r>
          <rPr>
            <b/>
            <sz val="9"/>
            <color indexed="81"/>
            <rFont val="Tahoma"/>
            <family val="2"/>
          </rPr>
          <t>https://www.crunchbase.com/organization/reorg-research#section-funding-rounds</t>
        </r>
      </text>
    </comment>
    <comment ref="D224" authorId="0">
      <text>
        <r>
          <rPr>
            <b/>
            <sz val="9"/>
            <color indexed="81"/>
            <rFont val="Tahoma"/>
            <family val="2"/>
          </rPr>
          <t>https://www.crunchbase.com/organization/ebrevia</t>
        </r>
      </text>
    </comment>
    <comment ref="D228" authorId="0">
      <text>
        <r>
          <rPr>
            <b/>
            <sz val="9"/>
            <color indexed="81"/>
            <rFont val="Tahoma"/>
            <family val="2"/>
          </rPr>
          <t>https://www.crunchbase.com/organization/mark43</t>
        </r>
      </text>
    </comment>
    <comment ref="D229" authorId="0">
      <text>
        <r>
          <rPr>
            <b/>
            <sz val="9"/>
            <color indexed="81"/>
            <rFont val="Tahoma"/>
            <family val="2"/>
          </rPr>
          <t>https://www.crunchbase.com/organization/clearpath-immigration</t>
        </r>
      </text>
    </comment>
    <comment ref="D230" authorId="0">
      <text>
        <r>
          <rPr>
            <b/>
            <sz val="9"/>
            <color indexed="81"/>
            <rFont val="Tahoma"/>
            <family val="2"/>
          </rPr>
          <t>https://www.crunchbase.com/organization/wirelawyer#section-funding-rounds</t>
        </r>
      </text>
    </comment>
    <comment ref="D236" authorId="0">
      <text>
        <r>
          <rPr>
            <b/>
            <sz val="9"/>
            <color indexed="81"/>
            <rFont val="Tahoma"/>
            <family val="2"/>
          </rPr>
          <t>https://www.crunchbase.com/organization/judicata</t>
        </r>
      </text>
    </comment>
    <comment ref="D237" authorId="0">
      <text>
        <r>
          <rPr>
            <b/>
            <sz val="9"/>
            <color indexed="81"/>
            <rFont val="Tahoma"/>
            <family val="2"/>
          </rPr>
          <t>https://www.crunchbase.com/organization/judicata</t>
        </r>
      </text>
    </comment>
    <comment ref="D238" authorId="0">
      <text>
        <r>
          <rPr>
            <b/>
            <sz val="9"/>
            <color indexed="81"/>
            <rFont val="Tahoma"/>
            <family val="2"/>
          </rPr>
          <t>https://www.crunchbase.com/organization/lawkick</t>
        </r>
      </text>
    </comment>
    <comment ref="D239" authorId="0">
      <text>
        <r>
          <rPr>
            <b/>
            <sz val="9"/>
            <color indexed="81"/>
            <rFont val="Tahoma"/>
            <family val="2"/>
          </rPr>
          <t>https://www.crunchbase.com/organization/everplans</t>
        </r>
        <r>
          <rPr>
            <sz val="9"/>
            <color indexed="81"/>
            <rFont val="Tahoma"/>
            <family val="2"/>
          </rPr>
          <t xml:space="preserve">
</t>
        </r>
      </text>
    </comment>
    <comment ref="D240" authorId="0">
      <text>
        <r>
          <rPr>
            <b/>
            <sz val="9"/>
            <color indexed="81"/>
            <rFont val="Tahoma"/>
            <family val="2"/>
          </rPr>
          <t>https://www.crunchbase.com/organization/fiscalnote</t>
        </r>
      </text>
    </comment>
    <comment ref="D241" authorId="0">
      <text>
        <r>
          <rPr>
            <b/>
            <sz val="9"/>
            <color indexed="81"/>
            <rFont val="Tahoma"/>
            <family val="2"/>
          </rPr>
          <t>https://www.crunchbase.com/organization/netlex#section-funding-rounds</t>
        </r>
      </text>
    </comment>
    <comment ref="D242" authorId="0">
      <text>
        <r>
          <rPr>
            <b/>
            <sz val="9"/>
            <color indexed="81"/>
            <rFont val="Tahoma"/>
            <family val="2"/>
          </rPr>
          <t>https://www.crunchbase.com/organization/findmysong</t>
        </r>
      </text>
    </comment>
    <comment ref="D243" authorId="0">
      <text>
        <r>
          <rPr>
            <b/>
            <sz val="9"/>
            <color indexed="81"/>
            <rFont val="Tahoma"/>
            <family val="2"/>
          </rPr>
          <t>https://www.crunchbase.com/organization/juristat</t>
        </r>
      </text>
    </comment>
    <comment ref="D244" authorId="0">
      <text>
        <r>
          <rPr>
            <b/>
            <sz val="9"/>
            <color indexed="81"/>
            <rFont val="Tahoma"/>
            <family val="2"/>
          </rPr>
          <t>https://www.crunchbase.com/organization/fiscalnote</t>
        </r>
      </text>
    </comment>
    <comment ref="D245" authorId="0">
      <text>
        <r>
          <rPr>
            <b/>
            <sz val="9"/>
            <color indexed="81"/>
            <rFont val="Tahoma"/>
            <family val="2"/>
          </rPr>
          <t>https://www.crunchbase.com/organization/infinote#section-overview</t>
        </r>
      </text>
    </comment>
    <comment ref="D246" authorId="0">
      <text>
        <r>
          <rPr>
            <b/>
            <sz val="9"/>
            <color indexed="81"/>
            <rFont val="Tahoma"/>
            <family val="2"/>
          </rPr>
          <t>https://www.crunchbase.com/organization/juristat</t>
        </r>
      </text>
    </comment>
    <comment ref="D247" authorId="0">
      <text>
        <r>
          <rPr>
            <b/>
            <sz val="9"/>
            <color indexed="81"/>
            <rFont val="Tahoma"/>
            <family val="2"/>
          </rPr>
          <t>https://www.crunchbase.com/organization/modria#section-acquisition-details</t>
        </r>
      </text>
    </comment>
    <comment ref="D248" authorId="0">
      <text>
        <r>
          <rPr>
            <b/>
            <sz val="9"/>
            <color indexed="81"/>
            <rFont val="Tahoma"/>
            <family val="2"/>
          </rPr>
          <t>https://www.crunchbase.com/organization/modria#section-acquisition-details</t>
        </r>
      </text>
    </comment>
    <comment ref="D249" authorId="0">
      <text>
        <r>
          <rPr>
            <b/>
            <sz val="9"/>
            <color indexed="81"/>
            <rFont val="Tahoma"/>
            <family val="2"/>
          </rPr>
          <t>https://www.crunchbase.com/organization/cicayda</t>
        </r>
      </text>
    </comment>
    <comment ref="D250" authorId="0">
      <text>
        <r>
          <rPr>
            <b/>
            <sz val="9"/>
            <color indexed="81"/>
            <rFont val="Tahoma"/>
            <family val="2"/>
          </rPr>
          <t>https://www.crunchbase.com/organization/loudr#section-overview</t>
        </r>
      </text>
    </comment>
    <comment ref="D251" authorId="0">
      <text>
        <r>
          <rPr>
            <b/>
            <sz val="9"/>
            <color indexed="81"/>
            <rFont val="Tahoma"/>
            <family val="2"/>
          </rPr>
          <t>https://www.crunchbase.com/organization/mark43</t>
        </r>
      </text>
    </comment>
    <comment ref="D252" authorId="0">
      <text>
        <r>
          <rPr>
            <b/>
            <sz val="9"/>
            <color indexed="81"/>
            <rFont val="Tahoma"/>
            <family val="2"/>
          </rPr>
          <t>https://www.crunchbase.com/organization/mark43</t>
        </r>
      </text>
    </comment>
    <comment ref="D253" authorId="0">
      <text>
        <r>
          <rPr>
            <b/>
            <sz val="9"/>
            <color indexed="81"/>
            <rFont val="Tahoma"/>
            <family val="2"/>
          </rPr>
          <t>https://www.crunchbase.com/organization/mark43</t>
        </r>
      </text>
    </comment>
    <comment ref="D254" authorId="0">
      <text>
        <r>
          <rPr>
            <b/>
            <sz val="9"/>
            <color indexed="81"/>
            <rFont val="Tahoma"/>
            <family val="2"/>
          </rPr>
          <t>https://www.crunchbase.com/organization/mark43</t>
        </r>
      </text>
    </comment>
    <comment ref="D255" authorId="0">
      <text>
        <r>
          <rPr>
            <b/>
            <sz val="9"/>
            <color indexed="81"/>
            <rFont val="Tahoma"/>
            <family val="2"/>
          </rPr>
          <t>https://www.crunchbase.com/organization/mark43</t>
        </r>
      </text>
    </comment>
    <comment ref="D256" authorId="0">
      <text>
        <r>
          <rPr>
            <b/>
            <sz val="9"/>
            <color indexed="81"/>
            <rFont val="Tahoma"/>
            <family val="2"/>
          </rPr>
          <t>https://www.crunchbase.com/organization/mark43</t>
        </r>
      </text>
    </comment>
    <comment ref="D257" authorId="0">
      <text>
        <r>
          <rPr>
            <b/>
            <sz val="9"/>
            <color indexed="81"/>
            <rFont val="Tahoma"/>
            <family val="2"/>
          </rPr>
          <t>https://www.crunchbase.com/organization/mark43</t>
        </r>
      </text>
    </comment>
    <comment ref="D259" authorId="0">
      <text>
        <r>
          <rPr>
            <b/>
            <sz val="9"/>
            <color indexed="81"/>
            <rFont val="Tahoma"/>
            <family val="2"/>
          </rPr>
          <t>https://www.crunchbase.com/organization/contract-room#section-overview</t>
        </r>
      </text>
    </comment>
    <comment ref="D260" authorId="0">
      <text>
        <r>
          <rPr>
            <b/>
            <sz val="9"/>
            <color indexed="81"/>
            <rFont val="Tahoma"/>
            <family val="2"/>
          </rPr>
          <t>https://www.crunchbase.com/organization/legalreach</t>
        </r>
      </text>
    </comment>
    <comment ref="D261" authorId="0">
      <text>
        <r>
          <rPr>
            <b/>
            <sz val="9"/>
            <color indexed="81"/>
            <rFont val="Tahoma"/>
            <family val="2"/>
          </rPr>
          <t>https://www.crunchbase.com/organization/eshares</t>
        </r>
      </text>
    </comment>
    <comment ref="D262" authorId="0">
      <text>
        <r>
          <rPr>
            <b/>
            <sz val="9"/>
            <color indexed="81"/>
            <rFont val="Tahoma"/>
            <family val="2"/>
          </rPr>
          <t>https://www.crunchbase.com/organization/eshares</t>
        </r>
      </text>
    </comment>
    <comment ref="D263" authorId="0">
      <text>
        <r>
          <rPr>
            <b/>
            <sz val="9"/>
            <color indexed="81"/>
            <rFont val="Tahoma"/>
            <family val="2"/>
          </rPr>
          <t>https://www.crunchbase.com/organization/eshares</t>
        </r>
      </text>
    </comment>
    <comment ref="D264" authorId="0">
      <text>
        <r>
          <rPr>
            <b/>
            <sz val="9"/>
            <color indexed="81"/>
            <rFont val="Tahoma"/>
            <family val="2"/>
          </rPr>
          <t>https://www.crunchbase.com/organization/eshares</t>
        </r>
      </text>
    </comment>
    <comment ref="D265" authorId="0">
      <text>
        <r>
          <rPr>
            <b/>
            <sz val="9"/>
            <color indexed="81"/>
            <rFont val="Tahoma"/>
            <family val="2"/>
          </rPr>
          <t>https://www.crunchbase.com/organization/eshares</t>
        </r>
      </text>
    </comment>
    <comment ref="D266" authorId="0">
      <text>
        <r>
          <rPr>
            <b/>
            <sz val="9"/>
            <color indexed="81"/>
            <rFont val="Tahoma"/>
            <family val="2"/>
          </rPr>
          <t>https://www.crunchbase.com/organization/eshares</t>
        </r>
      </text>
    </comment>
    <comment ref="D267" authorId="0">
      <text>
        <r>
          <rPr>
            <b/>
            <sz val="9"/>
            <color indexed="81"/>
            <rFont val="Tahoma"/>
            <family val="2"/>
          </rPr>
          <t>https://www.crunchbase.com/organization/eshares</t>
        </r>
      </text>
    </comment>
    <comment ref="D268" authorId="0">
      <text>
        <r>
          <rPr>
            <b/>
            <sz val="9"/>
            <color indexed="81"/>
            <rFont val="Tahoma"/>
            <family val="2"/>
          </rPr>
          <t>https://www.crunchbase.com/organization/eshares</t>
        </r>
      </text>
    </comment>
    <comment ref="D269" authorId="0">
      <text>
        <r>
          <rPr>
            <b/>
            <sz val="9"/>
            <color indexed="81"/>
            <rFont val="Tahoma"/>
            <family val="2"/>
          </rPr>
          <t>https://www.crunchbase.com/organization/eshares</t>
        </r>
      </text>
    </comment>
    <comment ref="D270" authorId="0">
      <text>
        <r>
          <rPr>
            <b/>
            <sz val="9"/>
            <color indexed="81"/>
            <rFont val="Tahoma"/>
            <family val="2"/>
          </rPr>
          <t>https://www.crunchbase.com/organization/eshares</t>
        </r>
      </text>
    </comment>
    <comment ref="D271" authorId="0">
      <text>
        <r>
          <rPr>
            <b/>
            <sz val="9"/>
            <color indexed="81"/>
            <rFont val="Tahoma"/>
            <family val="2"/>
          </rPr>
          <t>https://www.crunchbase.com/organization/allegory-law#section-acquisition-details</t>
        </r>
      </text>
    </comment>
    <comment ref="D272" authorId="0">
      <text>
        <r>
          <rPr>
            <b/>
            <sz val="9"/>
            <color indexed="81"/>
            <rFont val="Tahoma"/>
            <family val="2"/>
          </rPr>
          <t>https://www.crunchbase.com/organization/simplelegal#section-overview</t>
        </r>
      </text>
    </comment>
    <comment ref="D273" authorId="0">
      <text>
        <r>
          <rPr>
            <b/>
            <sz val="9"/>
            <color indexed="81"/>
            <rFont val="Tahoma"/>
            <family val="2"/>
          </rPr>
          <t>https://www.crunchbase.com/organization/simplelegal#section-overview</t>
        </r>
      </text>
    </comment>
    <comment ref="D274" authorId="0">
      <text>
        <r>
          <rPr>
            <b/>
            <sz val="9"/>
            <color indexed="81"/>
            <rFont val="Tahoma"/>
            <family val="2"/>
          </rPr>
          <t>https://www.crunchbase.com/organization/simplelegal#section-overview</t>
        </r>
      </text>
    </comment>
    <comment ref="D275" authorId="0">
      <text>
        <r>
          <rPr>
            <b/>
            <sz val="9"/>
            <color indexed="81"/>
            <rFont val="Tahoma"/>
            <family val="2"/>
          </rPr>
          <t>https://www.crunchbase.com/organization/caserails</t>
        </r>
      </text>
    </comment>
    <comment ref="D277" authorId="0">
      <text>
        <r>
          <rPr>
            <b/>
            <sz val="9"/>
            <color indexed="81"/>
            <rFont val="Tahoma"/>
            <family val="2"/>
          </rPr>
          <t>https://www.crunchbase.com/organization/ipselex</t>
        </r>
      </text>
    </comment>
    <comment ref="D278" authorId="0">
      <text>
        <r>
          <rPr>
            <b/>
            <sz val="9"/>
            <color indexed="81"/>
            <rFont val="Tahoma"/>
            <family val="2"/>
          </rPr>
          <t>https://www.crunchbase.com/organization/apperio#section-overview</t>
        </r>
      </text>
    </comment>
    <comment ref="D279" authorId="0">
      <text>
        <r>
          <rPr>
            <b/>
            <sz val="9"/>
            <color indexed="81"/>
            <rFont val="Tahoma"/>
            <family val="2"/>
          </rPr>
          <t>https://www.crunchbase.com/organization/fiscalnote</t>
        </r>
      </text>
    </comment>
    <comment ref="D280" authorId="0">
      <text>
        <r>
          <rPr>
            <b/>
            <sz val="9"/>
            <color indexed="81"/>
            <rFont val="Tahoma"/>
            <family val="2"/>
          </rPr>
          <t>https://www.crunchbase.com/organization/fiscalnote</t>
        </r>
      </text>
    </comment>
    <comment ref="D281" authorId="0">
      <text>
        <r>
          <rPr>
            <b/>
            <sz val="9"/>
            <color indexed="81"/>
            <rFont val="Tahoma"/>
            <family val="2"/>
          </rPr>
          <t>https://www.crunchbase.com/organization/fiscalnote</t>
        </r>
      </text>
    </comment>
    <comment ref="D282" authorId="0">
      <text>
        <r>
          <rPr>
            <b/>
            <sz val="9"/>
            <color indexed="81"/>
            <rFont val="Tahoma"/>
            <family val="2"/>
          </rPr>
          <t>https://www.crunchbase.com/organization/fiscalnote</t>
        </r>
      </text>
    </comment>
    <comment ref="D283" authorId="0">
      <text>
        <r>
          <rPr>
            <b/>
            <sz val="9"/>
            <color indexed="81"/>
            <rFont val="Tahoma"/>
            <family val="2"/>
          </rPr>
          <t>https://www.crunchbase.com/organization/brainspace#section-acquisition-details</t>
        </r>
      </text>
    </comment>
    <comment ref="D284" authorId="0">
      <text>
        <r>
          <rPr>
            <b/>
            <sz val="9"/>
            <color indexed="81"/>
            <rFont val="Tahoma"/>
            <family val="2"/>
          </rPr>
          <t>https://www.crunchbase.com/organization/brainspace#section-acquisition-details</t>
        </r>
      </text>
    </comment>
    <comment ref="D285" authorId="0">
      <text>
        <r>
          <rPr>
            <b/>
            <sz val="9"/>
            <color indexed="81"/>
            <rFont val="Tahoma"/>
            <family val="2"/>
          </rPr>
          <t>https://www.crunchbase.com/organization/clearcontract</t>
        </r>
      </text>
    </comment>
    <comment ref="D286" authorId="0">
      <text>
        <r>
          <rPr>
            <b/>
            <sz val="9"/>
            <color indexed="81"/>
            <rFont val="Tahoma"/>
            <family val="2"/>
          </rPr>
          <t>https://www.crunchbase.com/organization/caserails</t>
        </r>
      </text>
    </comment>
    <comment ref="D287" authorId="0">
      <text>
        <r>
          <rPr>
            <b/>
            <sz val="9"/>
            <color indexed="81"/>
            <rFont val="Tahoma"/>
            <family val="2"/>
          </rPr>
          <t>https://www.crunchbase.com/organization/casetext</t>
        </r>
      </text>
    </comment>
    <comment ref="D288" authorId="0">
      <text>
        <r>
          <rPr>
            <b/>
            <sz val="9"/>
            <color indexed="81"/>
            <rFont val="Tahoma"/>
            <family val="2"/>
          </rPr>
          <t>https://www.crunchbase.com/organization/casetext</t>
        </r>
      </text>
    </comment>
    <comment ref="D289" authorId="0">
      <text>
        <r>
          <rPr>
            <b/>
            <sz val="9"/>
            <color indexed="81"/>
            <rFont val="Tahoma"/>
            <family val="2"/>
          </rPr>
          <t>https://www.crunchbase.com/organization/casetext</t>
        </r>
      </text>
    </comment>
    <comment ref="D290" authorId="0">
      <text>
        <r>
          <rPr>
            <b/>
            <sz val="9"/>
            <color indexed="81"/>
            <rFont val="Tahoma"/>
            <family val="2"/>
          </rPr>
          <t>https://www.crunchbase.com/organization/casetext</t>
        </r>
      </text>
    </comment>
    <comment ref="D291" authorId="0">
      <text>
        <r>
          <rPr>
            <b/>
            <sz val="9"/>
            <color indexed="81"/>
            <rFont val="Tahoma"/>
            <family val="2"/>
          </rPr>
          <t>https://www.crunchbase.com/organization/casetext</t>
        </r>
      </text>
    </comment>
    <comment ref="D292" authorId="0">
      <text>
        <r>
          <rPr>
            <b/>
            <sz val="9"/>
            <color indexed="81"/>
            <rFont val="Tahoma"/>
            <family val="2"/>
          </rPr>
          <t>https://www.crunchbase.com/organization/casetext</t>
        </r>
      </text>
    </comment>
    <comment ref="D293" authorId="0">
      <text>
        <r>
          <rPr>
            <b/>
            <sz val="9"/>
            <color indexed="81"/>
            <rFont val="Tahoma"/>
            <family val="2"/>
          </rPr>
          <t>https://www.crunchbase.com/organization/casetext</t>
        </r>
      </text>
    </comment>
    <comment ref="D294" authorId="0">
      <text>
        <r>
          <rPr>
            <b/>
            <sz val="9"/>
            <color indexed="81"/>
            <rFont val="Tahoma"/>
            <family val="2"/>
          </rPr>
          <t>https://www.crunchbase.com/organization/casetext</t>
        </r>
      </text>
    </comment>
    <comment ref="D295" authorId="0">
      <text>
        <r>
          <rPr>
            <b/>
            <sz val="9"/>
            <color indexed="81"/>
            <rFont val="Tahoma"/>
            <family val="2"/>
          </rPr>
          <t>https://www.crunchbase.com/organization/casetext</t>
        </r>
      </text>
    </comment>
    <comment ref="D296" authorId="0">
      <text>
        <r>
          <rPr>
            <b/>
            <sz val="9"/>
            <color indexed="81"/>
            <rFont val="Tahoma"/>
            <family val="2"/>
          </rPr>
          <t>https://www.crunchbase.com/organization/justicebox</t>
        </r>
      </text>
    </comment>
    <comment ref="D300" authorId="0">
      <text>
        <r>
          <rPr>
            <b/>
            <sz val="9"/>
            <color indexed="81"/>
            <rFont val="Tahoma"/>
            <family val="2"/>
          </rPr>
          <t>https://www.crunchbase.com/organization/upcounsel</t>
        </r>
      </text>
    </comment>
    <comment ref="D301" authorId="0">
      <text>
        <r>
          <rPr>
            <b/>
            <sz val="9"/>
            <color indexed="81"/>
            <rFont val="Tahoma"/>
            <family val="2"/>
          </rPr>
          <t>https://www.crunchbase.com/organization/upcounsel</t>
        </r>
      </text>
    </comment>
    <comment ref="D302" authorId="0">
      <text>
        <r>
          <rPr>
            <b/>
            <sz val="9"/>
            <color indexed="81"/>
            <rFont val="Tahoma"/>
            <family val="2"/>
          </rPr>
          <t>https://www.crunchbase.com/organization/upcounsel</t>
        </r>
      </text>
    </comment>
    <comment ref="D303" authorId="0">
      <text>
        <r>
          <rPr>
            <b/>
            <sz val="9"/>
            <color indexed="81"/>
            <rFont val="Tahoma"/>
            <family val="2"/>
          </rPr>
          <t>https://www.crunchbase.com/organization/upcounsel</t>
        </r>
      </text>
    </comment>
    <comment ref="D304" authorId="0">
      <text>
        <r>
          <rPr>
            <b/>
            <sz val="9"/>
            <color indexed="81"/>
            <rFont val="Tahoma"/>
            <family val="2"/>
          </rPr>
          <t>https://www.crunchbase.com/organization/upcounsel</t>
        </r>
      </text>
    </comment>
    <comment ref="D305" authorId="0">
      <text>
        <r>
          <rPr>
            <b/>
            <sz val="9"/>
            <color indexed="81"/>
            <rFont val="Tahoma"/>
            <family val="2"/>
          </rPr>
          <t>https://www.crunchbase.com/organization/upcounsel</t>
        </r>
      </text>
    </comment>
    <comment ref="D306" authorId="0">
      <text>
        <r>
          <rPr>
            <b/>
            <sz val="9"/>
            <color indexed="81"/>
            <rFont val="Tahoma"/>
            <family val="2"/>
          </rPr>
          <t>https://www.crunchbase.com/organization/juristat</t>
        </r>
      </text>
    </comment>
    <comment ref="D307" authorId="0">
      <text>
        <r>
          <rPr>
            <b/>
            <sz val="9"/>
            <color indexed="81"/>
            <rFont val="Tahoma"/>
            <family val="2"/>
          </rPr>
          <t>https://www.crunchbase.com/organization/lawkick</t>
        </r>
      </text>
    </comment>
    <comment ref="D308" authorId="0">
      <text>
        <r>
          <rPr>
            <b/>
            <sz val="9"/>
            <color indexed="81"/>
            <rFont val="Tahoma"/>
            <family val="2"/>
          </rPr>
          <t>https://www.crunchbase.com/organization/ebrevia</t>
        </r>
      </text>
    </comment>
    <comment ref="D310" authorId="0">
      <text>
        <r>
          <rPr>
            <b/>
            <sz val="9"/>
            <color indexed="81"/>
            <rFont val="Tahoma"/>
            <family val="2"/>
          </rPr>
          <t>https://www.crunchbase.com/organization/cicayda</t>
        </r>
      </text>
    </comment>
    <comment ref="D311" authorId="0">
      <text>
        <r>
          <rPr>
            <b/>
            <sz val="9"/>
            <color indexed="81"/>
            <rFont val="Tahoma"/>
            <family val="2"/>
          </rPr>
          <t>https://www.crunchbase.com/organization/lawdingo</t>
        </r>
      </text>
    </comment>
    <comment ref="D312" authorId="0">
      <text>
        <r>
          <rPr>
            <b/>
            <sz val="9"/>
            <color indexed="81"/>
            <rFont val="Tahoma"/>
            <family val="2"/>
          </rPr>
          <t>https://www.crunchbase.com/organization/lawdingo</t>
        </r>
      </text>
    </comment>
    <comment ref="D314" authorId="0">
      <text>
        <r>
          <rPr>
            <b/>
            <sz val="9"/>
            <color indexed="81"/>
            <rFont val="Tahoma"/>
            <family val="2"/>
          </rPr>
          <t>https://www.crunchbase.com/organization/ip-nexus</t>
        </r>
      </text>
    </comment>
    <comment ref="D315" authorId="0">
      <text>
        <r>
          <rPr>
            <b/>
            <sz val="9"/>
            <color indexed="81"/>
            <rFont val="Tahoma"/>
            <family val="2"/>
          </rPr>
          <t>https://www.crunchbase.com/organization/viewabill</t>
        </r>
      </text>
    </comment>
    <comment ref="D316" authorId="0">
      <text>
        <r>
          <rPr>
            <b/>
            <sz val="9"/>
            <color indexed="81"/>
            <rFont val="Tahoma"/>
            <family val="2"/>
          </rPr>
          <t>https://www.crunchbase.com/organization/shake#section-acquisition-details</t>
        </r>
      </text>
    </comment>
    <comment ref="D317" authorId="0">
      <text>
        <r>
          <rPr>
            <b/>
            <sz val="9"/>
            <color indexed="81"/>
            <rFont val="Tahoma"/>
            <family val="2"/>
          </rPr>
          <t>https://www.crunchbase.com/organization/shake#section-acquisition-details</t>
        </r>
      </text>
    </comment>
    <comment ref="D318" authorId="0">
      <text>
        <r>
          <rPr>
            <b/>
            <sz val="9"/>
            <color indexed="81"/>
            <rFont val="Tahoma"/>
            <family val="2"/>
          </rPr>
          <t>https://www.crunchbase.com/organization/shake#section-acquisition-details</t>
        </r>
      </text>
    </comment>
    <comment ref="D319" authorId="0">
      <text>
        <r>
          <rPr>
            <b/>
            <sz val="9"/>
            <color indexed="81"/>
            <rFont val="Tahoma"/>
            <family val="2"/>
          </rPr>
          <t>https://www.crunchbase.com/organization/shake#section-acquisition-details</t>
        </r>
      </text>
    </comment>
    <comment ref="D320" authorId="0">
      <text>
        <r>
          <rPr>
            <b/>
            <sz val="9"/>
            <color indexed="81"/>
            <rFont val="Tahoma"/>
            <family val="2"/>
          </rPr>
          <t>https://www.crunchbase.com/organization/shake#section-acquisition-details</t>
        </r>
      </text>
    </comment>
    <comment ref="D321" authorId="0">
      <text>
        <r>
          <rPr>
            <b/>
            <sz val="9"/>
            <color indexed="81"/>
            <rFont val="Tahoma"/>
            <family val="2"/>
          </rPr>
          <t>https://www.crunchbase.com/organization/shake#section-acquisition-details</t>
        </r>
      </text>
    </comment>
    <comment ref="D322" authorId="0">
      <text>
        <r>
          <rPr>
            <b/>
            <sz val="9"/>
            <color indexed="81"/>
            <rFont val="Tahoma"/>
            <family val="2"/>
          </rPr>
          <t>https://www.crunchbase.com/organization/wevorce#section-funding-rounds</t>
        </r>
      </text>
    </comment>
    <comment ref="D323" authorId="0">
      <text>
        <r>
          <rPr>
            <b/>
            <sz val="9"/>
            <color indexed="81"/>
            <rFont val="Tahoma"/>
            <family val="2"/>
          </rPr>
          <t>https://www.crunchbase.com/organization/hire-an-esquire</t>
        </r>
      </text>
    </comment>
    <comment ref="D324" authorId="0">
      <text>
        <r>
          <rPr>
            <b/>
            <sz val="9"/>
            <color indexed="81"/>
            <rFont val="Tahoma"/>
            <family val="2"/>
          </rPr>
          <t>https://www.crunchbase.com/organization/hire-an-esquire</t>
        </r>
      </text>
    </comment>
    <comment ref="D325" authorId="0">
      <text>
        <r>
          <rPr>
            <b/>
            <sz val="9"/>
            <color indexed="81"/>
            <rFont val="Tahoma"/>
            <family val="2"/>
          </rPr>
          <t>https://www.crunchbase.com/organization/hire-an-esquire</t>
        </r>
      </text>
    </comment>
    <comment ref="D326" authorId="0">
      <text>
        <r>
          <rPr>
            <b/>
            <sz val="9"/>
            <color indexed="81"/>
            <rFont val="Tahoma"/>
            <family val="2"/>
          </rPr>
          <t>https://www.crunchbase.com/organization/clearpath-immigration</t>
        </r>
      </text>
    </comment>
    <comment ref="D327" authorId="0">
      <text>
        <r>
          <rPr>
            <b/>
            <sz val="9"/>
            <color indexed="81"/>
            <rFont val="Tahoma"/>
            <family val="2"/>
          </rPr>
          <t>https://www.crunchbase.com/organization/legal-logs</t>
        </r>
      </text>
    </comment>
    <comment ref="D328" authorId="0">
      <text>
        <r>
          <rPr>
            <b/>
            <sz val="9"/>
            <color indexed="81"/>
            <rFont val="Tahoma"/>
            <family val="2"/>
          </rPr>
          <t>https://www.crunchbase.com/organization/suralink#section-overview</t>
        </r>
      </text>
    </comment>
    <comment ref="D329" authorId="0">
      <text>
        <r>
          <rPr>
            <b/>
            <sz val="9"/>
            <color indexed="81"/>
            <rFont val="Tahoma"/>
            <family val="2"/>
          </rPr>
          <t>https://www.crunchbase.com/organization/cellbreaker</t>
        </r>
      </text>
    </comment>
    <comment ref="D330" authorId="0">
      <text>
        <r>
          <rPr>
            <b/>
            <sz val="9"/>
            <color indexed="81"/>
            <rFont val="Tahoma"/>
            <family val="2"/>
          </rPr>
          <t>https://www.crunchbase.com/organization/legalzoom-com</t>
        </r>
      </text>
    </comment>
    <comment ref="D331" authorId="0">
      <text>
        <r>
          <rPr>
            <b/>
            <sz val="9"/>
            <color indexed="81"/>
            <rFont val="Tahoma"/>
            <family val="2"/>
          </rPr>
          <t>https://www.crunchbase.com/organization/ip-street#section-funding-rounds</t>
        </r>
      </text>
    </comment>
    <comment ref="D332" authorId="0">
      <text>
        <r>
          <rPr>
            <b/>
            <sz val="9"/>
            <color indexed="81"/>
            <rFont val="Tahoma"/>
            <family val="2"/>
          </rPr>
          <t>https://www.crunchbase.com/organization/lexdir</t>
        </r>
      </text>
    </comment>
    <comment ref="D333" authorId="0">
      <text>
        <r>
          <rPr>
            <b/>
            <sz val="9"/>
            <color indexed="81"/>
            <rFont val="Tahoma"/>
            <family val="2"/>
          </rPr>
          <t>https://www.crunchbase.com/organization/lexdir</t>
        </r>
      </text>
    </comment>
    <comment ref="D334" authorId="0">
      <text>
        <r>
          <rPr>
            <b/>
            <sz val="9"/>
            <color indexed="81"/>
            <rFont val="Tahoma"/>
            <family val="2"/>
          </rPr>
          <t>https://www.crunchbase.com/organization/cs-disco</t>
        </r>
      </text>
    </comment>
    <comment ref="D335" authorId="0">
      <text>
        <r>
          <rPr>
            <b/>
            <sz val="9"/>
            <color indexed="81"/>
            <rFont val="Tahoma"/>
            <family val="2"/>
          </rPr>
          <t>https://www.crunchbase.com/organization/clearpath-immigration</t>
        </r>
      </text>
    </comment>
    <comment ref="D336" authorId="0">
      <text>
        <r>
          <rPr>
            <b/>
            <sz val="9"/>
            <color indexed="81"/>
            <rFont val="Tahoma"/>
            <family val="2"/>
          </rPr>
          <t>https://www.crunchbase.com/organization/innography#section-acquisition-details</t>
        </r>
      </text>
    </comment>
    <comment ref="D337" authorId="0">
      <text>
        <r>
          <rPr>
            <b/>
            <sz val="9"/>
            <color indexed="81"/>
            <rFont val="Tahoma"/>
            <family val="2"/>
          </rPr>
          <t>https://www.crunchbase.com/organization/innography#section-acquisition-details</t>
        </r>
      </text>
    </comment>
    <comment ref="D338" authorId="0">
      <text>
        <r>
          <rPr>
            <b/>
            <sz val="9"/>
            <color indexed="81"/>
            <rFont val="Tahoma"/>
            <family val="2"/>
          </rPr>
          <t>https://www.crunchbase.com/organization/innography#section-acquisition-details</t>
        </r>
      </text>
    </comment>
    <comment ref="D339" authorId="0">
      <text>
        <r>
          <rPr>
            <b/>
            <sz val="9"/>
            <color indexed="81"/>
            <rFont val="Tahoma"/>
            <family val="2"/>
          </rPr>
          <t>https://www.crunchbase.com/organization/cicayda</t>
        </r>
      </text>
    </comment>
    <comment ref="D340" authorId="0">
      <text>
        <r>
          <rPr>
            <b/>
            <sz val="9"/>
            <color indexed="81"/>
            <rFont val="Tahoma"/>
            <family val="2"/>
          </rPr>
          <t>https://www.crunchbase.com/organization/clausematch</t>
        </r>
        <r>
          <rPr>
            <sz val="9"/>
            <color indexed="81"/>
            <rFont val="Tahoma"/>
            <family val="2"/>
          </rPr>
          <t xml:space="preserve">
</t>
        </r>
      </text>
    </comment>
    <comment ref="D342" authorId="0">
      <text>
        <r>
          <rPr>
            <b/>
            <sz val="9"/>
            <color indexed="81"/>
            <rFont val="Tahoma"/>
            <family val="2"/>
          </rPr>
          <t>https://www.crunchbase.com/organization/modusp</t>
        </r>
      </text>
    </comment>
    <comment ref="D347" authorId="0">
      <text>
        <r>
          <rPr>
            <b/>
            <sz val="9"/>
            <color indexed="81"/>
            <rFont val="Tahoma"/>
            <family val="2"/>
          </rPr>
          <t>https://www.crunchbase.com/organization/clearpath-immigration</t>
        </r>
      </text>
    </comment>
    <comment ref="D348" authorId="0">
      <text>
        <r>
          <rPr>
            <b/>
            <sz val="9"/>
            <color indexed="81"/>
            <rFont val="Tahoma"/>
            <family val="2"/>
          </rPr>
          <t>http://tech.eu/news/dealcircle-denmark-funding-investment-platform/</t>
        </r>
      </text>
    </comment>
    <comment ref="D349" authorId="0">
      <text>
        <r>
          <rPr>
            <b/>
            <sz val="9"/>
            <color indexed="81"/>
            <rFont val="Tahoma"/>
            <family val="2"/>
          </rPr>
          <t>http://tech.eu/news/dealcircle-denmark-funding-investment-platform/</t>
        </r>
      </text>
    </comment>
    <comment ref="D350" authorId="0">
      <text>
        <r>
          <rPr>
            <b/>
            <sz val="9"/>
            <color indexed="81"/>
            <rFont val="Tahoma"/>
            <family val="2"/>
          </rPr>
          <t>http://tech.eu/news/dealcircle-denmark-funding-investment-platform/</t>
        </r>
      </text>
    </comment>
    <comment ref="D351" authorId="0">
      <text>
        <r>
          <rPr>
            <b/>
            <sz val="9"/>
            <color indexed="81"/>
            <rFont val="Tahoma"/>
            <family val="2"/>
          </rPr>
          <t>https://www.crunchbase.com/organization/lexdir</t>
        </r>
      </text>
    </comment>
    <comment ref="D352" authorId="0">
      <text>
        <r>
          <rPr>
            <b/>
            <sz val="9"/>
            <color indexed="81"/>
            <rFont val="Tahoma"/>
            <family val="2"/>
          </rPr>
          <t>https://www.crunchbase.com/organization/lexdir</t>
        </r>
      </text>
    </comment>
    <comment ref="D353" authorId="0">
      <text>
        <r>
          <rPr>
            <b/>
            <sz val="9"/>
            <color indexed="81"/>
            <rFont val="Tahoma"/>
            <family val="2"/>
          </rPr>
          <t>https://www.crunchbase.com/organization/tyche#section-funding-rounds</t>
        </r>
      </text>
    </comment>
    <comment ref="D355" authorId="0">
      <text>
        <r>
          <rPr>
            <b/>
            <sz val="9"/>
            <color indexed="81"/>
            <rFont val="Tahoma"/>
            <family val="2"/>
          </rPr>
          <t>https://www.crunchbase.com/organization/tenderscout#section-funding-rounds</t>
        </r>
      </text>
    </comment>
    <comment ref="D356" authorId="0">
      <text>
        <r>
          <rPr>
            <b/>
            <sz val="9"/>
            <color indexed="81"/>
            <rFont val="Tahoma"/>
            <family val="2"/>
          </rPr>
          <t>https://www.crunchbase.com/organization/docusign/funding_rounds/funding_rounds_list#section-funding-rounds</t>
        </r>
      </text>
    </comment>
    <comment ref="D357" authorId="0">
      <text>
        <r>
          <rPr>
            <b/>
            <sz val="9"/>
            <color indexed="81"/>
            <rFont val="Tahoma"/>
            <family val="2"/>
          </rPr>
          <t>https://www.crunchbase.com/organization/docusign/funding_rounds/funding_rounds_list#section-funding-rounds</t>
        </r>
      </text>
    </comment>
    <comment ref="D358" authorId="0">
      <text>
        <r>
          <rPr>
            <b/>
            <sz val="9"/>
            <color indexed="81"/>
            <rFont val="Tahoma"/>
            <family val="2"/>
          </rPr>
          <t>https://www.crunchbase.com/organization/docusign/funding_rounds/funding_rounds_list#section-funding-rounds</t>
        </r>
      </text>
    </comment>
    <comment ref="D359" authorId="0">
      <text>
        <r>
          <rPr>
            <b/>
            <sz val="9"/>
            <color indexed="81"/>
            <rFont val="Tahoma"/>
            <family val="2"/>
          </rPr>
          <t>https://www.crunchbase.com/organization/docusign/funding_rounds/funding_rounds_list#section-funding-rounds</t>
        </r>
      </text>
    </comment>
    <comment ref="D360" authorId="0">
      <text>
        <r>
          <rPr>
            <b/>
            <sz val="9"/>
            <color indexed="81"/>
            <rFont val="Tahoma"/>
            <family val="2"/>
          </rPr>
          <t>https://www.crunchbase.com/organization/docusign/funding_rounds/funding_rounds_list#section-funding-rounds</t>
        </r>
      </text>
    </comment>
    <comment ref="D361" authorId="0">
      <text>
        <r>
          <rPr>
            <b/>
            <sz val="9"/>
            <color indexed="81"/>
            <rFont val="Tahoma"/>
            <family val="2"/>
          </rPr>
          <t>https://www.crunchbase.com/organization/docusign/funding_rounds/funding_rounds_list#section-funding-rounds</t>
        </r>
      </text>
    </comment>
    <comment ref="D362" authorId="0">
      <text>
        <r>
          <rPr>
            <b/>
            <sz val="9"/>
            <color indexed="81"/>
            <rFont val="Tahoma"/>
            <family val="2"/>
          </rPr>
          <t>https://www.crunchbase.com/organization/docusign/funding_rounds/funding_rounds_list#section-funding-rounds</t>
        </r>
      </text>
    </comment>
    <comment ref="D363" authorId="0">
      <text>
        <r>
          <rPr>
            <b/>
            <sz val="9"/>
            <color indexed="81"/>
            <rFont val="Tahoma"/>
            <family val="2"/>
          </rPr>
          <t>https://www.crunchbase.com/organization/docusign/funding_rounds/funding_rounds_list#section-funding-rounds</t>
        </r>
      </text>
    </comment>
    <comment ref="D364" authorId="0">
      <text>
        <r>
          <rPr>
            <b/>
            <sz val="9"/>
            <color indexed="81"/>
            <rFont val="Tahoma"/>
            <family val="2"/>
          </rPr>
          <t>https://www.crunchbase.com/organization/docusign/funding_rounds/funding_rounds_list#section-funding-rounds</t>
        </r>
      </text>
    </comment>
    <comment ref="D365" authorId="0">
      <text>
        <r>
          <rPr>
            <b/>
            <sz val="9"/>
            <color indexed="81"/>
            <rFont val="Tahoma"/>
            <family val="2"/>
          </rPr>
          <t>https://www.crunchbase.com/organization/docusign/funding_rounds/funding_rounds_list#section-funding-rounds</t>
        </r>
      </text>
    </comment>
    <comment ref="D366" authorId="0">
      <text>
        <r>
          <rPr>
            <b/>
            <sz val="9"/>
            <color indexed="81"/>
            <rFont val="Tahoma"/>
            <family val="2"/>
          </rPr>
          <t>https://www.crunchbase.com/organization/docusign/funding_rounds/funding_rounds_list#section-funding-rounds</t>
        </r>
      </text>
    </comment>
    <comment ref="D367" authorId="0">
      <text>
        <r>
          <rPr>
            <b/>
            <sz val="9"/>
            <color indexed="81"/>
            <rFont val="Tahoma"/>
            <family val="2"/>
          </rPr>
          <t>https://www.crunchbase.com/organization/docusign/funding_rounds/funding_rounds_list#section-funding-rounds</t>
        </r>
      </text>
    </comment>
    <comment ref="D368" authorId="0">
      <text>
        <r>
          <rPr>
            <b/>
            <sz val="9"/>
            <color indexed="81"/>
            <rFont val="Tahoma"/>
            <family val="2"/>
          </rPr>
          <t>https://www.crunchbase.com/organization/docusign/funding_rounds/funding_rounds_list#section-funding-rounds</t>
        </r>
      </text>
    </comment>
    <comment ref="D369" authorId="0">
      <text>
        <r>
          <rPr>
            <b/>
            <sz val="9"/>
            <color indexed="81"/>
            <rFont val="Tahoma"/>
            <family val="2"/>
          </rPr>
          <t>https://www.crunchbase.com/organization/docusign/funding_rounds/funding_rounds_list#section-funding-rounds</t>
        </r>
      </text>
    </comment>
    <comment ref="D370" authorId="0">
      <text>
        <r>
          <rPr>
            <b/>
            <sz val="9"/>
            <color indexed="81"/>
            <rFont val="Tahoma"/>
            <family val="2"/>
          </rPr>
          <t>https://www.crunchbase.com/organization/reorg-research#section-funding-rounds</t>
        </r>
      </text>
    </comment>
    <comment ref="D371" authorId="0">
      <text>
        <r>
          <rPr>
            <b/>
            <sz val="9"/>
            <color indexed="81"/>
            <rFont val="Tahoma"/>
            <family val="2"/>
          </rPr>
          <t>https://www.crunchbase.com/organization/wevorce#section-funding-rounds</t>
        </r>
      </text>
    </comment>
    <comment ref="D372" authorId="0">
      <text>
        <r>
          <rPr>
            <b/>
            <sz val="9"/>
            <color indexed="81"/>
            <rFont val="Tahoma"/>
            <family val="2"/>
          </rPr>
          <t>https://www.crunchbase.com/organization/verinvest-corporation#section-overview</t>
        </r>
      </text>
    </comment>
    <comment ref="D373" authorId="0">
      <text>
        <r>
          <rPr>
            <b/>
            <sz val="9"/>
            <color indexed="81"/>
            <rFont val="Tahoma"/>
            <family val="2"/>
          </rPr>
          <t>https://www.crunchbase.com/organization/airhelp</t>
        </r>
      </text>
    </comment>
    <comment ref="D374" authorId="0">
      <text>
        <r>
          <rPr>
            <b/>
            <sz val="9"/>
            <color indexed="81"/>
            <rFont val="Tahoma"/>
            <family val="2"/>
          </rPr>
          <t>https://www.crunchbase.com/organization/airhelp</t>
        </r>
      </text>
    </comment>
    <comment ref="D375" authorId="0">
      <text>
        <r>
          <rPr>
            <b/>
            <sz val="9"/>
            <color indexed="81"/>
            <rFont val="Tahoma"/>
            <family val="2"/>
          </rPr>
          <t>https://www.crunchbase.com/organization/airhelp</t>
        </r>
      </text>
    </comment>
    <comment ref="D376" authorId="0">
      <text>
        <r>
          <rPr>
            <b/>
            <sz val="9"/>
            <color indexed="81"/>
            <rFont val="Tahoma"/>
            <family val="2"/>
          </rPr>
          <t>https://www.crunchbase.com/organization/airhelp</t>
        </r>
      </text>
    </comment>
    <comment ref="D381" authorId="0">
      <text>
        <r>
          <rPr>
            <b/>
            <sz val="9"/>
            <color indexed="81"/>
            <rFont val="Tahoma"/>
            <family val="2"/>
          </rPr>
          <t>https://www.crunchbase.com/organization/lexspot</t>
        </r>
      </text>
    </comment>
    <comment ref="D382" authorId="0">
      <text>
        <r>
          <rPr>
            <b/>
            <sz val="9"/>
            <color indexed="81"/>
            <rFont val="Tahoma"/>
            <family val="2"/>
          </rPr>
          <t>https://www.crunchbase.com/organization/lexspot</t>
        </r>
      </text>
    </comment>
    <comment ref="D383" authorId="0">
      <text>
        <r>
          <rPr>
            <b/>
            <sz val="9"/>
            <color indexed="81"/>
            <rFont val="Tahoma"/>
            <family val="2"/>
          </rPr>
          <t>https://www.crunchbase.com/organization/ebrevia</t>
        </r>
      </text>
    </comment>
    <comment ref="D384" authorId="0">
      <text>
        <r>
          <rPr>
            <b/>
            <sz val="9"/>
            <color indexed="81"/>
            <rFont val="Tahoma"/>
            <family val="2"/>
          </rPr>
          <t>https://www.crunchbase.com/organization/clearpath-immigration</t>
        </r>
      </text>
    </comment>
    <comment ref="D385" authorId="0">
      <text>
        <r>
          <rPr>
            <b/>
            <sz val="9"/>
            <color indexed="81"/>
            <rFont val="Tahoma"/>
            <family val="2"/>
          </rPr>
          <t>https://www.crunchbase.com/organization/netlex#section-funding-rounds</t>
        </r>
      </text>
    </comment>
    <comment ref="D386" authorId="0">
      <text>
        <r>
          <rPr>
            <b/>
            <sz val="9"/>
            <color indexed="81"/>
            <rFont val="Tahoma"/>
            <family val="2"/>
          </rPr>
          <t>https://www.crunchbase.com/organization/netlex#section-funding-rounds</t>
        </r>
      </text>
    </comment>
    <comment ref="D387" authorId="0">
      <text>
        <r>
          <rPr>
            <b/>
            <sz val="9"/>
            <color indexed="81"/>
            <rFont val="Tahoma"/>
            <family val="2"/>
          </rPr>
          <t>https://www.crunchbase.com/organization/daty</t>
        </r>
      </text>
    </comment>
    <comment ref="D388" authorId="0">
      <text>
        <r>
          <rPr>
            <b/>
            <sz val="9"/>
            <color indexed="81"/>
            <rFont val="Tahoma"/>
            <family val="2"/>
          </rPr>
          <t>https://www.crunchbase.com/organization/pbworks</t>
        </r>
      </text>
    </comment>
    <comment ref="D389" authorId="0">
      <text>
        <r>
          <rPr>
            <b/>
            <sz val="9"/>
            <color indexed="81"/>
            <rFont val="Tahoma"/>
            <family val="2"/>
          </rPr>
          <t>https://www.crunchbase.com/organization/pbworks</t>
        </r>
      </text>
    </comment>
    <comment ref="D390" authorId="0">
      <text>
        <r>
          <rPr>
            <b/>
            <sz val="9"/>
            <color indexed="81"/>
            <rFont val="Tahoma"/>
            <family val="2"/>
          </rPr>
          <t>https://www.crunchbase.com/organization/tunnel-x#section-funding-rounds</t>
        </r>
      </text>
    </comment>
    <comment ref="D391" authorId="0">
      <text>
        <r>
          <rPr>
            <b/>
            <sz val="9"/>
            <color indexed="81"/>
            <rFont val="Tahoma"/>
            <family val="2"/>
          </rPr>
          <t>https://www.crunchbase.com/organization/captureit</t>
        </r>
      </text>
    </comment>
    <comment ref="D392" authorId="0">
      <text>
        <r>
          <rPr>
            <b/>
            <sz val="9"/>
            <color indexed="81"/>
            <rFont val="Tahoma"/>
            <family val="2"/>
          </rPr>
          <t>https://www.crunchbase.com/organization/ebrevia</t>
        </r>
      </text>
    </comment>
    <comment ref="D393" authorId="0">
      <text>
        <r>
          <rPr>
            <b/>
            <sz val="9"/>
            <color indexed="81"/>
            <rFont val="Tahoma"/>
            <family val="2"/>
          </rPr>
          <t>https://www.crunchbase.com/organization/ip-street#section-funding-rounds</t>
        </r>
      </text>
    </comment>
    <comment ref="D394" authorId="0">
      <text>
        <r>
          <rPr>
            <b/>
            <sz val="9"/>
            <color indexed="81"/>
            <rFont val="Tahoma"/>
            <family val="2"/>
          </rPr>
          <t>https://www.crunchbase.com/organization/juristat</t>
        </r>
      </text>
    </comment>
    <comment ref="D395" authorId="0">
      <text>
        <r>
          <rPr>
            <b/>
            <sz val="9"/>
            <color indexed="81"/>
            <rFont val="Tahoma"/>
            <family val="2"/>
          </rPr>
          <t>https://www.crunchbase.com/organization/avvo</t>
        </r>
      </text>
    </comment>
    <comment ref="D396" authorId="0">
      <text>
        <r>
          <rPr>
            <b/>
            <sz val="9"/>
            <color indexed="81"/>
            <rFont val="Tahoma"/>
            <family val="2"/>
          </rPr>
          <t>https://www.crunchbase.com/organization/avvo</t>
        </r>
      </text>
    </comment>
    <comment ref="D397" authorId="0">
      <text>
        <r>
          <rPr>
            <b/>
            <sz val="9"/>
            <color indexed="81"/>
            <rFont val="Tahoma"/>
            <family val="2"/>
          </rPr>
          <t>https://www.crunchbase.com/organization/avvo</t>
        </r>
      </text>
    </comment>
    <comment ref="D398" authorId="0">
      <text>
        <r>
          <rPr>
            <b/>
            <sz val="9"/>
            <color indexed="81"/>
            <rFont val="Tahoma"/>
            <family val="2"/>
          </rPr>
          <t>https://www.crunchbase.com/organization/avvo</t>
        </r>
      </text>
    </comment>
    <comment ref="D399" authorId="0">
      <text>
        <r>
          <rPr>
            <b/>
            <sz val="9"/>
            <color indexed="81"/>
            <rFont val="Tahoma"/>
            <family val="2"/>
          </rPr>
          <t>https://www.crunchbase.com/organization/everplans</t>
        </r>
        <r>
          <rPr>
            <sz val="9"/>
            <color indexed="81"/>
            <rFont val="Tahoma"/>
            <family val="2"/>
          </rPr>
          <t xml:space="preserve">
</t>
        </r>
      </text>
    </comment>
    <comment ref="D400" authorId="0">
      <text>
        <r>
          <rPr>
            <b/>
            <sz val="9"/>
            <color indexed="81"/>
            <rFont val="Tahoma"/>
            <family val="2"/>
          </rPr>
          <t>https://www.crunchbase.com/organization/apperio#section-overview</t>
        </r>
      </text>
    </comment>
    <comment ref="D402" authorId="0">
      <text>
        <r>
          <rPr>
            <b/>
            <sz val="9"/>
            <color indexed="81"/>
            <rFont val="Tahoma"/>
            <family val="2"/>
          </rPr>
          <t>https://www.crunchbase.com/organization/docusign/funding_rounds/funding_rounds_list#section-funding-rounds</t>
        </r>
      </text>
    </comment>
    <comment ref="D403" authorId="0">
      <text>
        <r>
          <rPr>
            <b/>
            <sz val="9"/>
            <color indexed="81"/>
            <rFont val="Tahoma"/>
            <family val="2"/>
          </rPr>
          <t>https://www.crunchbase.com/organization/supportpay#section-funding-rounds</t>
        </r>
      </text>
    </comment>
    <comment ref="D404" authorId="0">
      <text>
        <r>
          <rPr>
            <b/>
            <sz val="9"/>
            <color indexed="81"/>
            <rFont val="Tahoma"/>
            <family val="2"/>
          </rPr>
          <t>https://www.crunchbase.com/organization/supportpay#section-funding-rounds</t>
        </r>
      </text>
    </comment>
    <comment ref="D405" authorId="0">
      <text>
        <r>
          <rPr>
            <b/>
            <sz val="9"/>
            <color indexed="81"/>
            <rFont val="Tahoma"/>
            <family val="2"/>
          </rPr>
          <t>https://www.crunchbase.com/organization/supportpay#section-funding-rounds</t>
        </r>
      </text>
    </comment>
    <comment ref="D406" authorId="0">
      <text>
        <r>
          <rPr>
            <b/>
            <sz val="9"/>
            <color indexed="81"/>
            <rFont val="Tahoma"/>
            <family val="2"/>
          </rPr>
          <t>https://www.crunchbase.com/organization/supportpay#section-funding-rounds</t>
        </r>
      </text>
    </comment>
    <comment ref="D407" authorId="0">
      <text>
        <r>
          <rPr>
            <b/>
            <sz val="9"/>
            <color indexed="81"/>
            <rFont val="Tahoma"/>
            <family val="2"/>
          </rPr>
          <t>https://www.crunchbase.com/organization/supportpay#section-funding-rounds</t>
        </r>
      </text>
    </comment>
    <comment ref="D408" authorId="0">
      <text>
        <r>
          <rPr>
            <b/>
            <sz val="9"/>
            <color indexed="81"/>
            <rFont val="Tahoma"/>
            <family val="2"/>
          </rPr>
          <t>https://www.crunchbase.com/organization/supportpay#section-funding-rounds</t>
        </r>
      </text>
    </comment>
    <comment ref="D409" authorId="0">
      <text>
        <r>
          <rPr>
            <b/>
            <sz val="9"/>
            <color indexed="81"/>
            <rFont val="Tahoma"/>
            <family val="2"/>
          </rPr>
          <t>https://www.crunchbase.com/organization/supportpay#section-funding-rounds</t>
        </r>
      </text>
    </comment>
    <comment ref="D410" authorId="0">
      <text>
        <r>
          <rPr>
            <b/>
            <sz val="9"/>
            <color indexed="81"/>
            <rFont val="Tahoma"/>
            <family val="2"/>
          </rPr>
          <t>https://venturebeat.com/2014/05/07/funding-daily-drunk-on-data/</t>
        </r>
      </text>
    </comment>
    <comment ref="D411" authorId="0">
      <text>
        <r>
          <rPr>
            <b/>
            <sz val="9"/>
            <color indexed="81"/>
            <rFont val="Tahoma"/>
            <family val="2"/>
          </rPr>
          <t>https://venturebeat.com/2014/05/07/funding-daily-drunk-on-data/</t>
        </r>
      </text>
    </comment>
    <comment ref="D412" authorId="0">
      <text>
        <r>
          <rPr>
            <b/>
            <sz val="9"/>
            <color indexed="81"/>
            <rFont val="Tahoma"/>
            <family val="2"/>
          </rPr>
          <t>https://www.crunchbase.com/organization/workshare#section-funding-rounds</t>
        </r>
      </text>
    </comment>
    <comment ref="D414" authorId="0">
      <text>
        <r>
          <rPr>
            <b/>
            <sz val="9"/>
            <color indexed="81"/>
            <rFont val="Tahoma"/>
            <family val="2"/>
          </rPr>
          <t>https://www.crunchbase.com/organization/contract-room#section-overview</t>
        </r>
      </text>
    </comment>
    <comment ref="D415" authorId="0">
      <text>
        <r>
          <rPr>
            <b/>
            <sz val="9"/>
            <color indexed="81"/>
            <rFont val="Tahoma"/>
            <family val="2"/>
          </rPr>
          <t>https://techcrunch.com/2014/05/16/contract-live-raises-1-4-million-because-signing-contracts-sucks/</t>
        </r>
      </text>
    </comment>
    <comment ref="D416" authorId="0">
      <text>
        <r>
          <rPr>
            <b/>
            <sz val="9"/>
            <color indexed="81"/>
            <rFont val="Tahoma"/>
            <family val="2"/>
          </rPr>
          <t>https://www.crunchbase.com/organization/clausematch</t>
        </r>
        <r>
          <rPr>
            <sz val="9"/>
            <color indexed="81"/>
            <rFont val="Tahoma"/>
            <family val="2"/>
          </rPr>
          <t xml:space="preserve">
</t>
        </r>
      </text>
    </comment>
    <comment ref="D417" authorId="0">
      <text>
        <r>
          <rPr>
            <b/>
            <sz val="9"/>
            <color indexed="81"/>
            <rFont val="Tahoma"/>
            <family val="2"/>
          </rPr>
          <t>https://www.crunchbase.com/organization/clausematch</t>
        </r>
        <r>
          <rPr>
            <sz val="9"/>
            <color indexed="81"/>
            <rFont val="Tahoma"/>
            <family val="2"/>
          </rPr>
          <t xml:space="preserve">
</t>
        </r>
      </text>
    </comment>
    <comment ref="D418" authorId="0">
      <text>
        <r>
          <rPr>
            <b/>
            <sz val="9"/>
            <color indexed="81"/>
            <rFont val="Tahoma"/>
            <family val="2"/>
          </rPr>
          <t>https://www.crunchbase.com/organization/hire-an-esquire</t>
        </r>
      </text>
    </comment>
    <comment ref="D419" authorId="0">
      <text>
        <r>
          <rPr>
            <b/>
            <sz val="9"/>
            <color indexed="81"/>
            <rFont val="Tahoma"/>
            <family val="2"/>
          </rPr>
          <t>https://www.crunchbase.com/organization/jurispect</t>
        </r>
      </text>
    </comment>
    <comment ref="D420" authorId="0">
      <text>
        <r>
          <rPr>
            <b/>
            <sz val="9"/>
            <color indexed="81"/>
            <rFont val="Tahoma"/>
            <family val="2"/>
          </rPr>
          <t>https://www.crunchbase.com/organization/misabogados-com</t>
        </r>
      </text>
    </comment>
    <comment ref="D421" authorId="0">
      <text>
        <r>
          <rPr>
            <b/>
            <sz val="9"/>
            <color indexed="81"/>
            <rFont val="Tahoma"/>
            <family val="2"/>
          </rPr>
          <t>https://www.crunchbase.com/organization/altlegal#section-funding-rounds</t>
        </r>
      </text>
    </comment>
    <comment ref="D422" authorId="0">
      <text>
        <r>
          <rPr>
            <b/>
            <sz val="9"/>
            <color indexed="81"/>
            <rFont val="Tahoma"/>
            <family val="2"/>
          </rPr>
          <t>https://www.crunchbase.com/organization/bigtime-software</t>
        </r>
      </text>
    </comment>
    <comment ref="D423" authorId="0">
      <text>
        <r>
          <rPr>
            <b/>
            <sz val="9"/>
            <color indexed="81"/>
            <rFont val="Tahoma"/>
            <family val="2"/>
          </rPr>
          <t>https://www.crunchbase.com/organization/advice-hub</t>
        </r>
      </text>
    </comment>
    <comment ref="D424" authorId="0">
      <text>
        <r>
          <rPr>
            <b/>
            <sz val="9"/>
            <color indexed="81"/>
            <rFont val="Tahoma"/>
            <family val="2"/>
          </rPr>
          <t>https://www.crunchbase.com/organization/seal-software-com#section-funding-rounds</t>
        </r>
      </text>
    </comment>
    <comment ref="D425" authorId="0">
      <text>
        <r>
          <rPr>
            <b/>
            <sz val="9"/>
            <color indexed="81"/>
            <rFont val="Tahoma"/>
            <family val="2"/>
          </rPr>
          <t>https://www.crunchbase.com/organization/captain-contrat-2</t>
        </r>
      </text>
    </comment>
    <comment ref="D426" authorId="0">
      <text>
        <r>
          <rPr>
            <b/>
            <sz val="9"/>
            <color indexed="81"/>
            <rFont val="Tahoma"/>
            <family val="2"/>
          </rPr>
          <t>https://www.crunchbase.com/organization/ipselex</t>
        </r>
      </text>
    </comment>
    <comment ref="D427" authorId="0">
      <text>
        <r>
          <rPr>
            <b/>
            <sz val="9"/>
            <color indexed="81"/>
            <rFont val="Tahoma"/>
            <family val="2"/>
          </rPr>
          <t>https://www.crunchbase.com/organization/checkr</t>
        </r>
      </text>
    </comment>
    <comment ref="D428" authorId="0">
      <text>
        <r>
          <rPr>
            <b/>
            <sz val="9"/>
            <color indexed="81"/>
            <rFont val="Tahoma"/>
            <family val="2"/>
          </rPr>
          <t>https://www.crunchbase.com/organization/checkr</t>
        </r>
      </text>
    </comment>
    <comment ref="D429" authorId="0">
      <text>
        <r>
          <rPr>
            <b/>
            <sz val="9"/>
            <color indexed="81"/>
            <rFont val="Tahoma"/>
            <family val="2"/>
          </rPr>
          <t>https://www.crunchbase.com/organization/manzama</t>
        </r>
      </text>
    </comment>
    <comment ref="D430" authorId="0">
      <text>
        <r>
          <rPr>
            <b/>
            <sz val="9"/>
            <color indexed="81"/>
            <rFont val="Tahoma"/>
            <family val="2"/>
          </rPr>
          <t>https://www.crunchbase.com/organization/juristat</t>
        </r>
      </text>
    </comment>
    <comment ref="D431" authorId="0">
      <text>
        <r>
          <rPr>
            <b/>
            <sz val="9"/>
            <color indexed="81"/>
            <rFont val="Tahoma"/>
            <family val="2"/>
          </rPr>
          <t>https://www.crunchbase.com/organization/fixed-3</t>
        </r>
      </text>
    </comment>
    <comment ref="D432" authorId="0">
      <text>
        <r>
          <rPr>
            <b/>
            <sz val="9"/>
            <color indexed="81"/>
            <rFont val="Tahoma"/>
            <family val="2"/>
          </rPr>
          <t>https://www.crunchbase.com/organization/fixed-3</t>
        </r>
      </text>
    </comment>
    <comment ref="D433" authorId="0">
      <text>
        <r>
          <rPr>
            <b/>
            <sz val="9"/>
            <color indexed="81"/>
            <rFont val="Tahoma"/>
            <family val="2"/>
          </rPr>
          <t>https://www.crunchbase.com/organization/fixed-3</t>
        </r>
      </text>
    </comment>
    <comment ref="D434" authorId="0">
      <text>
        <r>
          <rPr>
            <b/>
            <sz val="9"/>
            <color indexed="81"/>
            <rFont val="Tahoma"/>
            <family val="2"/>
          </rPr>
          <t>https://www.crunchbase.com/organization/fixed-3</t>
        </r>
      </text>
    </comment>
    <comment ref="D435" authorId="0">
      <text>
        <r>
          <rPr>
            <b/>
            <sz val="9"/>
            <color indexed="81"/>
            <rFont val="Tahoma"/>
            <family val="2"/>
          </rPr>
          <t>https://www.crunchbase.com/organization/fixed-3</t>
        </r>
      </text>
    </comment>
    <comment ref="D436" authorId="0">
      <text>
        <r>
          <rPr>
            <b/>
            <sz val="9"/>
            <color indexed="81"/>
            <rFont val="Tahoma"/>
            <family val="2"/>
          </rPr>
          <t>https://www.crunchbase.com/organization/seal-software-com#section-funding-rounds</t>
        </r>
      </text>
    </comment>
    <comment ref="D437" authorId="0">
      <text>
        <r>
          <rPr>
            <b/>
            <sz val="9"/>
            <color indexed="81"/>
            <rFont val="Tahoma"/>
            <family val="2"/>
          </rPr>
          <t>https://www.crunchbase.com/organization/otonomos#section-funding-rounds</t>
        </r>
      </text>
    </comment>
    <comment ref="D438" authorId="0">
      <text>
        <r>
          <rPr>
            <b/>
            <sz val="9"/>
            <color indexed="81"/>
            <rFont val="Tahoma"/>
            <family val="2"/>
          </rPr>
          <t>https://www.crunchbase.com/organization/wevorce#section-funding-rounds</t>
        </r>
      </text>
    </comment>
    <comment ref="D439" authorId="0">
      <text>
        <r>
          <rPr>
            <b/>
            <sz val="9"/>
            <color indexed="81"/>
            <rFont val="Tahoma"/>
            <family val="2"/>
          </rPr>
          <t>https://www.crunchbase.com/organization/docusign/funding_rounds/funding_rounds_list#section-funding-rounds</t>
        </r>
      </text>
    </comment>
    <comment ref="D440" authorId="0">
      <text>
        <r>
          <rPr>
            <b/>
            <sz val="9"/>
            <color indexed="81"/>
            <rFont val="Tahoma"/>
            <family val="2"/>
          </rPr>
          <t>https://www.crunchbase.com/organization/fixed-3</t>
        </r>
      </text>
    </comment>
    <comment ref="D441" authorId="0">
      <text>
        <r>
          <rPr>
            <b/>
            <sz val="9"/>
            <color indexed="81"/>
            <rFont val="Tahoma"/>
            <family val="2"/>
          </rPr>
          <t>https://www.crunchbase.com/organization/fixed-3</t>
        </r>
      </text>
    </comment>
    <comment ref="D442" authorId="0">
      <text>
        <r>
          <rPr>
            <b/>
            <sz val="9"/>
            <color indexed="81"/>
            <rFont val="Tahoma"/>
            <family val="2"/>
          </rPr>
          <t>https://www.crunchbase.com/organization/fixed-3</t>
        </r>
      </text>
    </comment>
    <comment ref="D443" authorId="0">
      <text>
        <r>
          <rPr>
            <b/>
            <sz val="9"/>
            <color indexed="81"/>
            <rFont val="Tahoma"/>
            <family val="2"/>
          </rPr>
          <t>https://www.crunchbase.com/organization/claimkit</t>
        </r>
      </text>
    </comment>
    <comment ref="D444" authorId="0">
      <text>
        <r>
          <rPr>
            <b/>
            <sz val="9"/>
            <color indexed="81"/>
            <rFont val="Tahoma"/>
            <family val="2"/>
          </rPr>
          <t>https://www.crunchbase.com/organization/casetrek</t>
        </r>
      </text>
    </comment>
    <comment ref="D445" authorId="0">
      <text>
        <r>
          <rPr>
            <b/>
            <sz val="9"/>
            <color indexed="81"/>
            <rFont val="Tahoma"/>
            <family val="2"/>
          </rPr>
          <t>https://www.crunchbase.com/organization/planned-departure#section-overview</t>
        </r>
      </text>
    </comment>
    <comment ref="D446" authorId="0">
      <text>
        <r>
          <rPr>
            <b/>
            <sz val="9"/>
            <color indexed="81"/>
            <rFont val="Tahoma"/>
            <family val="2"/>
          </rPr>
          <t>https://www.crunchbase.com/organization/legal-hero</t>
        </r>
      </text>
    </comment>
    <comment ref="D447" authorId="0">
      <text>
        <r>
          <rPr>
            <b/>
            <sz val="9"/>
            <color indexed="81"/>
            <rFont val="Tahoma"/>
            <family val="2"/>
          </rPr>
          <t>https://www.crunchbase.com/organization/contract-cloud</t>
        </r>
      </text>
    </comment>
    <comment ref="D448" authorId="0">
      <text>
        <r>
          <rPr>
            <b/>
            <sz val="9"/>
            <color indexed="81"/>
            <rFont val="Tahoma"/>
            <family val="2"/>
          </rPr>
          <t>https://www.crunchbase.com/organization/heureka-software-llc#section-overview</t>
        </r>
      </text>
    </comment>
    <comment ref="D449" authorId="0">
      <text>
        <r>
          <rPr>
            <b/>
            <sz val="9"/>
            <color indexed="81"/>
            <rFont val="Tahoma"/>
            <family val="2"/>
          </rPr>
          <t>https://www.crunchbase.com/organization/lar21</t>
        </r>
      </text>
    </comment>
    <comment ref="D450" authorId="0">
      <text>
        <r>
          <rPr>
            <b/>
            <sz val="9"/>
            <color indexed="81"/>
            <rFont val="Tahoma"/>
            <family val="2"/>
          </rPr>
          <t>https://www.crunchbase.com/organization/quicklegal</t>
        </r>
      </text>
    </comment>
    <comment ref="D451" authorId="0">
      <text>
        <r>
          <rPr>
            <b/>
            <sz val="9"/>
            <color indexed="81"/>
            <rFont val="Tahoma"/>
            <family val="2"/>
          </rPr>
          <t>https://www.crunchbase.com/organization/rsvp-law#section-funding-rounds</t>
        </r>
      </text>
    </comment>
    <comment ref="D452" authorId="0">
      <text>
        <r>
          <rPr>
            <b/>
            <sz val="9"/>
            <color indexed="81"/>
            <rFont val="Tahoma"/>
            <family val="2"/>
          </rPr>
          <t>https://www.crunchbase.com/organization/docusign/funding_rounds/funding_rounds_list#section-funding-rounds</t>
        </r>
      </text>
    </comment>
    <comment ref="D453" authorId="0">
      <text>
        <r>
          <rPr>
            <b/>
            <sz val="9"/>
            <color indexed="81"/>
            <rFont val="Tahoma"/>
            <family val="2"/>
          </rPr>
          <t>https://www.crunchbase.com/organization/docusign/funding_rounds/funding_rounds_list#section-funding-rounds</t>
        </r>
      </text>
    </comment>
    <comment ref="D454" authorId="0">
      <text>
        <r>
          <rPr>
            <b/>
            <sz val="9"/>
            <color indexed="81"/>
            <rFont val="Tahoma"/>
            <family val="2"/>
          </rPr>
          <t>https://www.crunchbase.com/organization/docusign/funding_rounds/funding_rounds_list#section-funding-rounds</t>
        </r>
      </text>
    </comment>
    <comment ref="D455" authorId="0">
      <text>
        <r>
          <rPr>
            <b/>
            <sz val="9"/>
            <color indexed="81"/>
            <rFont val="Tahoma"/>
            <family val="2"/>
          </rPr>
          <t>https://www.crunchbase.com/organization/docusign/funding_rounds/funding_rounds_list#section-funding-rounds</t>
        </r>
      </text>
    </comment>
    <comment ref="D456" authorId="0">
      <text>
        <r>
          <rPr>
            <b/>
            <sz val="9"/>
            <color indexed="81"/>
            <rFont val="Tahoma"/>
            <family val="2"/>
          </rPr>
          <t>https://www.crunchbase.com/organization/docusign/funding_rounds/funding_rounds_list#section-funding-rounds</t>
        </r>
      </text>
    </comment>
    <comment ref="D457" authorId="0">
      <text>
        <r>
          <rPr>
            <b/>
            <sz val="9"/>
            <color indexed="81"/>
            <rFont val="Tahoma"/>
            <family val="2"/>
          </rPr>
          <t>https://www.crunchbase.com/organization/docusign/funding_rounds/funding_rounds_list#section-funding-rounds</t>
        </r>
      </text>
    </comment>
    <comment ref="D458" authorId="0">
      <text>
        <r>
          <rPr>
            <b/>
            <sz val="9"/>
            <color indexed="81"/>
            <rFont val="Tahoma"/>
            <family val="2"/>
          </rPr>
          <t>https://www.crunchbase.com/organization/docusign/funding_rounds/funding_rounds_list#section-funding-rounds</t>
        </r>
      </text>
    </comment>
    <comment ref="D459" authorId="0">
      <text>
        <r>
          <rPr>
            <b/>
            <sz val="9"/>
            <color indexed="81"/>
            <rFont val="Tahoma"/>
            <family val="2"/>
          </rPr>
          <t>https://www.crunchbase.com/organization/docusign/funding_rounds/funding_rounds_list#section-funding-rounds</t>
        </r>
      </text>
    </comment>
    <comment ref="D461" authorId="0">
      <text>
        <r>
          <rPr>
            <b/>
            <sz val="9"/>
            <color indexed="81"/>
            <rFont val="Tahoma"/>
            <family val="2"/>
          </rPr>
          <t>https://www.crunchbase.com/organization/checkr</t>
        </r>
      </text>
    </comment>
    <comment ref="D462" authorId="0">
      <text>
        <r>
          <rPr>
            <b/>
            <sz val="9"/>
            <color indexed="81"/>
            <rFont val="Tahoma"/>
            <family val="2"/>
          </rPr>
          <t>https://www.crunchbase.com/organization/checkr</t>
        </r>
      </text>
    </comment>
    <comment ref="D463" authorId="0">
      <text>
        <r>
          <rPr>
            <b/>
            <sz val="9"/>
            <color indexed="81"/>
            <rFont val="Tahoma"/>
            <family val="2"/>
          </rPr>
          <t>https://www.crunchbase.com/organization/checkr</t>
        </r>
      </text>
    </comment>
    <comment ref="D464" authorId="0">
      <text>
        <r>
          <rPr>
            <b/>
            <sz val="9"/>
            <color indexed="81"/>
            <rFont val="Tahoma"/>
            <family val="2"/>
          </rPr>
          <t>https://www.crunchbase.com/organization/checkr</t>
        </r>
      </text>
    </comment>
    <comment ref="D465" authorId="0">
      <text>
        <r>
          <rPr>
            <b/>
            <sz val="9"/>
            <color indexed="81"/>
            <rFont val="Tahoma"/>
            <family val="2"/>
          </rPr>
          <t>https://www.crunchbase.com/organization/checkr</t>
        </r>
      </text>
    </comment>
    <comment ref="D466" authorId="0">
      <text>
        <r>
          <rPr>
            <b/>
            <sz val="9"/>
            <color indexed="81"/>
            <rFont val="Tahoma"/>
            <family val="2"/>
          </rPr>
          <t>https://www.crunchbase.com/organization/checkr</t>
        </r>
      </text>
    </comment>
    <comment ref="D467" authorId="0">
      <text>
        <r>
          <rPr>
            <b/>
            <sz val="9"/>
            <color indexed="81"/>
            <rFont val="Tahoma"/>
            <family val="2"/>
          </rPr>
          <t>https://www.crunchbase.com/organization/loudr#section-overview</t>
        </r>
      </text>
    </comment>
    <comment ref="D468" authorId="0">
      <text>
        <r>
          <rPr>
            <b/>
            <sz val="9"/>
            <color indexed="81"/>
            <rFont val="Tahoma"/>
            <family val="2"/>
          </rPr>
          <t>https://www.crunchbase.com/organization/rpost#section-overview</t>
        </r>
      </text>
    </comment>
    <comment ref="D469" authorId="0">
      <text>
        <r>
          <rPr>
            <b/>
            <sz val="9"/>
            <color indexed="81"/>
            <rFont val="Tahoma"/>
            <family val="2"/>
          </rPr>
          <t>https://www.crunchbase.com/organization/audvi</t>
        </r>
      </text>
    </comment>
    <comment ref="D470" authorId="0">
      <text>
        <r>
          <rPr>
            <b/>
            <sz val="9"/>
            <color indexed="81"/>
            <rFont val="Tahoma"/>
            <family val="2"/>
          </rPr>
          <t>https://www.crunchbase.com/organization/legalzoom-com</t>
        </r>
      </text>
    </comment>
    <comment ref="D471" authorId="0">
      <text>
        <r>
          <rPr>
            <b/>
            <sz val="9"/>
            <color indexed="81"/>
            <rFont val="Tahoma"/>
            <family val="2"/>
          </rPr>
          <t>https://www.crunchbase.com/organization/fiscalnote</t>
        </r>
      </text>
    </comment>
    <comment ref="D472" authorId="0">
      <text>
        <r>
          <rPr>
            <b/>
            <sz val="9"/>
            <color indexed="81"/>
            <rFont val="Tahoma"/>
            <family val="2"/>
          </rPr>
          <t>https://www.crunchbase.com/organization/fiscalnote</t>
        </r>
      </text>
    </comment>
    <comment ref="D473" authorId="0">
      <text>
        <r>
          <rPr>
            <b/>
            <sz val="9"/>
            <color indexed="81"/>
            <rFont val="Tahoma"/>
            <family val="2"/>
          </rPr>
          <t>https://www.crunchbase.com/organization/fiscalnote</t>
        </r>
      </text>
    </comment>
    <comment ref="D474" authorId="0">
      <text>
        <r>
          <rPr>
            <b/>
            <sz val="9"/>
            <color indexed="81"/>
            <rFont val="Tahoma"/>
            <family val="2"/>
          </rPr>
          <t>https://www.crunchbase.com/organization/fiscalnote</t>
        </r>
      </text>
    </comment>
    <comment ref="D475" authorId="0">
      <text>
        <r>
          <rPr>
            <b/>
            <sz val="9"/>
            <color indexed="81"/>
            <rFont val="Tahoma"/>
            <family val="2"/>
          </rPr>
          <t>https://www.crunchbase.com/organization/fiscalnote</t>
        </r>
      </text>
    </comment>
    <comment ref="D476" authorId="0">
      <text>
        <r>
          <rPr>
            <b/>
            <sz val="9"/>
            <color indexed="81"/>
            <rFont val="Tahoma"/>
            <family val="2"/>
          </rPr>
          <t>https://www.crunchbase.com/organization/fiscalnote</t>
        </r>
      </text>
    </comment>
    <comment ref="D477" authorId="0">
      <text>
        <r>
          <rPr>
            <b/>
            <sz val="9"/>
            <color indexed="81"/>
            <rFont val="Tahoma"/>
            <family val="2"/>
          </rPr>
          <t>https://www.crunchbase.com/organization/fiscalnote</t>
        </r>
      </text>
    </comment>
    <comment ref="D478" authorId="0">
      <text>
        <r>
          <rPr>
            <b/>
            <sz val="9"/>
            <color indexed="81"/>
            <rFont val="Tahoma"/>
            <family val="2"/>
          </rPr>
          <t>https://www.crunchbase.com/organization/fiscalnote</t>
        </r>
      </text>
    </comment>
    <comment ref="D479" authorId="0">
      <text>
        <r>
          <rPr>
            <b/>
            <sz val="9"/>
            <color indexed="81"/>
            <rFont val="Tahoma"/>
            <family val="2"/>
          </rPr>
          <t>https://www.crunchbase.com/organization/fiscalnote</t>
        </r>
      </text>
    </comment>
    <comment ref="D480" authorId="0">
      <text>
        <r>
          <rPr>
            <b/>
            <sz val="9"/>
            <color indexed="81"/>
            <rFont val="Tahoma"/>
            <family val="2"/>
          </rPr>
          <t>https://www.crunchbase.com/organization/fiscalnote</t>
        </r>
      </text>
    </comment>
    <comment ref="D481" authorId="0">
      <text>
        <r>
          <rPr>
            <b/>
            <sz val="9"/>
            <color indexed="81"/>
            <rFont val="Tahoma"/>
            <family val="2"/>
          </rPr>
          <t>https://www.crunchbase.com/organization/cs-disco</t>
        </r>
      </text>
    </comment>
    <comment ref="D482" authorId="0">
      <text>
        <r>
          <rPr>
            <b/>
            <sz val="9"/>
            <color indexed="81"/>
            <rFont val="Tahoma"/>
            <family val="2"/>
          </rPr>
          <t>https://www.crunchbase.com/organization/cs-disco</t>
        </r>
      </text>
    </comment>
    <comment ref="D483" authorId="0">
      <text>
        <r>
          <rPr>
            <b/>
            <sz val="9"/>
            <color indexed="81"/>
            <rFont val="Tahoma"/>
            <family val="2"/>
          </rPr>
          <t>https://www.crunchbase.com/organization/ebrevia</t>
        </r>
      </text>
    </comment>
    <comment ref="D484" authorId="0">
      <text>
        <r>
          <rPr>
            <b/>
            <sz val="9"/>
            <color indexed="81"/>
            <rFont val="Tahoma"/>
            <family val="2"/>
          </rPr>
          <t>https://www.crunchbase.com/organization/casehub</t>
        </r>
      </text>
    </comment>
    <comment ref="D485" authorId="0">
      <text>
        <r>
          <rPr>
            <b/>
            <sz val="9"/>
            <color indexed="81"/>
            <rFont val="Tahoma"/>
            <family val="2"/>
          </rPr>
          <t>https://www.crunchbase.com/organization/docusign/funding_rounds/funding_rounds_list#section-funding-rounds</t>
        </r>
      </text>
    </comment>
    <comment ref="D486" authorId="0">
      <text>
        <r>
          <rPr>
            <b/>
            <sz val="9"/>
            <color indexed="81"/>
            <rFont val="Tahoma"/>
            <family val="2"/>
          </rPr>
          <t>https://www.crunchbase.com/organization/upcounsel</t>
        </r>
      </text>
    </comment>
    <comment ref="D487" authorId="0">
      <text>
        <r>
          <rPr>
            <b/>
            <sz val="9"/>
            <color indexed="81"/>
            <rFont val="Tahoma"/>
            <family val="2"/>
          </rPr>
          <t>https://www.crunchbase.com/organization/upcounsel</t>
        </r>
      </text>
    </comment>
    <comment ref="D488" authorId="0">
      <text>
        <r>
          <rPr>
            <b/>
            <sz val="9"/>
            <color indexed="81"/>
            <rFont val="Tahoma"/>
            <family val="2"/>
          </rPr>
          <t>https://www.crunchbase.com/organization/upcounsel</t>
        </r>
      </text>
    </comment>
    <comment ref="D489" authorId="0">
      <text>
        <r>
          <rPr>
            <b/>
            <sz val="9"/>
            <color indexed="81"/>
            <rFont val="Tahoma"/>
            <family val="2"/>
          </rPr>
          <t>https://www.crunchbase.com/organization/upcounsel</t>
        </r>
      </text>
    </comment>
    <comment ref="D490" authorId="0">
      <text>
        <r>
          <rPr>
            <b/>
            <sz val="9"/>
            <color indexed="81"/>
            <rFont val="Tahoma"/>
            <family val="2"/>
          </rPr>
          <t>https://www.crunchbase.com/organization/upcounsel</t>
        </r>
      </text>
    </comment>
    <comment ref="D491" authorId="0">
      <text>
        <r>
          <rPr>
            <b/>
            <sz val="9"/>
            <color indexed="81"/>
            <rFont val="Tahoma"/>
            <family val="2"/>
          </rPr>
          <t>https://www.crunchbase.com/organization/upcounsel</t>
        </r>
      </text>
    </comment>
    <comment ref="D492" authorId="0">
      <text>
        <r>
          <rPr>
            <b/>
            <sz val="9"/>
            <color indexed="81"/>
            <rFont val="Tahoma"/>
            <family val="2"/>
          </rPr>
          <t>https://www.crunchbase.com/organization/allegory-law#section-acquisition-details</t>
        </r>
      </text>
    </comment>
    <comment ref="D493" authorId="0">
      <text>
        <r>
          <rPr>
            <b/>
            <sz val="9"/>
            <color indexed="81"/>
            <rFont val="Tahoma"/>
            <family val="2"/>
          </rPr>
          <t>https://www.crunchbase.com/organization/everplans</t>
        </r>
        <r>
          <rPr>
            <sz val="9"/>
            <color indexed="81"/>
            <rFont val="Tahoma"/>
            <family val="2"/>
          </rPr>
          <t xml:space="preserve">
</t>
        </r>
      </text>
    </comment>
    <comment ref="D494" authorId="0">
      <text>
        <r>
          <rPr>
            <b/>
            <sz val="9"/>
            <color indexed="81"/>
            <rFont val="Tahoma"/>
            <family val="2"/>
          </rPr>
          <t>https://www.crunchbase.com/organization/br%C4%81v#section-overview</t>
        </r>
      </text>
    </comment>
    <comment ref="D497" authorId="0">
      <text>
        <r>
          <rPr>
            <b/>
            <sz val="9"/>
            <color indexed="81"/>
            <rFont val="Tahoma"/>
            <family val="2"/>
          </rPr>
          <t>https://www.crunchbase.com/organization/cellbreaker</t>
        </r>
      </text>
    </comment>
    <comment ref="D498" authorId="0">
      <text>
        <r>
          <rPr>
            <b/>
            <sz val="9"/>
            <color indexed="81"/>
            <rFont val="Tahoma"/>
            <family val="2"/>
          </rPr>
          <t>https://www.crunchbase.com/organization/quicklegal</t>
        </r>
      </text>
    </comment>
    <comment ref="D499" authorId="0">
      <text>
        <r>
          <rPr>
            <b/>
            <sz val="9"/>
            <color indexed="81"/>
            <rFont val="Tahoma"/>
            <family val="2"/>
          </rPr>
          <t>https://www.crunchbase.com/organization/eshares</t>
        </r>
      </text>
    </comment>
    <comment ref="D500" authorId="0">
      <text>
        <r>
          <rPr>
            <b/>
            <sz val="9"/>
            <color indexed="81"/>
            <rFont val="Tahoma"/>
            <family val="2"/>
          </rPr>
          <t>https://www.crunchbase.com/organization/eshares</t>
        </r>
      </text>
    </comment>
    <comment ref="D501" authorId="0">
      <text>
        <r>
          <rPr>
            <b/>
            <sz val="9"/>
            <color indexed="81"/>
            <rFont val="Tahoma"/>
            <family val="2"/>
          </rPr>
          <t>https://www.crunchbase.com/organization/eshares</t>
        </r>
      </text>
    </comment>
    <comment ref="D502" authorId="0">
      <text>
        <r>
          <rPr>
            <b/>
            <sz val="9"/>
            <color indexed="81"/>
            <rFont val="Tahoma"/>
            <family val="2"/>
          </rPr>
          <t>https://www.crunchbase.com/organization/eshares</t>
        </r>
      </text>
    </comment>
    <comment ref="D503" authorId="0">
      <text>
        <r>
          <rPr>
            <b/>
            <sz val="9"/>
            <color indexed="81"/>
            <rFont val="Tahoma"/>
            <family val="2"/>
          </rPr>
          <t>https://www.crunchbase.com/organization/eshares</t>
        </r>
      </text>
    </comment>
    <comment ref="D504" authorId="0">
      <text>
        <r>
          <rPr>
            <b/>
            <sz val="9"/>
            <color indexed="81"/>
            <rFont val="Tahoma"/>
            <family val="2"/>
          </rPr>
          <t>https://www.crunchbase.com/organization/eshares</t>
        </r>
      </text>
    </comment>
    <comment ref="D505" authorId="0">
      <text>
        <r>
          <rPr>
            <b/>
            <sz val="9"/>
            <color indexed="81"/>
            <rFont val="Tahoma"/>
            <family val="2"/>
          </rPr>
          <t>https://www.crunchbase.com/organization/eshares</t>
        </r>
      </text>
    </comment>
    <comment ref="D506" authorId="0">
      <text>
        <r>
          <rPr>
            <b/>
            <sz val="9"/>
            <color indexed="81"/>
            <rFont val="Tahoma"/>
            <family val="2"/>
          </rPr>
          <t>https://www.crunchbase.com/organization/claimkit</t>
        </r>
      </text>
    </comment>
    <comment ref="D507" authorId="0">
      <text>
        <r>
          <rPr>
            <b/>
            <sz val="9"/>
            <color indexed="81"/>
            <rFont val="Tahoma"/>
            <family val="2"/>
          </rPr>
          <t>https://www.crunchbase.com/organization/juristat</t>
        </r>
      </text>
    </comment>
    <comment ref="D508" authorId="0">
      <text>
        <r>
          <rPr>
            <b/>
            <sz val="9"/>
            <color indexed="81"/>
            <rFont val="Tahoma"/>
            <family val="2"/>
          </rPr>
          <t>https://www.crunchbase.com/organization/lexoo</t>
        </r>
        <r>
          <rPr>
            <sz val="9"/>
            <color indexed="81"/>
            <rFont val="Tahoma"/>
            <family val="2"/>
          </rPr>
          <t xml:space="preserve">
</t>
        </r>
      </text>
    </comment>
    <comment ref="D509" authorId="0">
      <text>
        <r>
          <rPr>
            <b/>
            <sz val="9"/>
            <color indexed="81"/>
            <rFont val="Tahoma"/>
            <family val="2"/>
          </rPr>
          <t>https://www.coindesk.com/trustatom-raises-100k-blockchain-based-due-diligence-service/</t>
        </r>
      </text>
    </comment>
    <comment ref="D510" authorId="0">
      <text>
        <r>
          <rPr>
            <b/>
            <sz val="9"/>
            <color indexed="81"/>
            <rFont val="Tahoma"/>
            <family val="2"/>
          </rPr>
          <t>https://www.crunchbase.com/organization/fiscalnote</t>
        </r>
      </text>
    </comment>
    <comment ref="D511" authorId="0">
      <text>
        <r>
          <rPr>
            <b/>
            <sz val="9"/>
            <color indexed="81"/>
            <rFont val="Tahoma"/>
            <family val="2"/>
          </rPr>
          <t>https://www.crunchbase.com/organization/fiscalnote</t>
        </r>
      </text>
    </comment>
    <comment ref="D512" authorId="0">
      <text>
        <r>
          <rPr>
            <b/>
            <sz val="9"/>
            <color indexed="81"/>
            <rFont val="Tahoma"/>
            <family val="2"/>
          </rPr>
          <t>https://www.crunchbase.com/organization/zapproved#section-funding-rounds</t>
        </r>
      </text>
    </comment>
    <comment ref="D513" authorId="0">
      <text>
        <r>
          <rPr>
            <b/>
            <sz val="9"/>
            <color indexed="81"/>
            <rFont val="Tahoma"/>
            <family val="2"/>
          </rPr>
          <t>https://www.crunchbase.com/organization/casetext</t>
        </r>
      </text>
    </comment>
    <comment ref="D514" authorId="0">
      <text>
        <r>
          <rPr>
            <b/>
            <sz val="9"/>
            <color indexed="81"/>
            <rFont val="Tahoma"/>
            <family val="2"/>
          </rPr>
          <t>https://www.crunchbase.com/organization/casetext</t>
        </r>
      </text>
    </comment>
    <comment ref="D515" authorId="0">
      <text>
        <r>
          <rPr>
            <b/>
            <sz val="9"/>
            <color indexed="81"/>
            <rFont val="Tahoma"/>
            <family val="2"/>
          </rPr>
          <t>https://www.crunchbase.com/organization/casetext</t>
        </r>
      </text>
    </comment>
    <comment ref="D516" authorId="0">
      <text>
        <r>
          <rPr>
            <b/>
            <sz val="9"/>
            <color indexed="81"/>
            <rFont val="Tahoma"/>
            <family val="2"/>
          </rPr>
          <t>https://www.crunchbase.com/organization/casetext</t>
        </r>
      </text>
    </comment>
    <comment ref="D517" authorId="0">
      <text>
        <r>
          <rPr>
            <b/>
            <sz val="9"/>
            <color indexed="81"/>
            <rFont val="Tahoma"/>
            <family val="2"/>
          </rPr>
          <t>https://www.crunchbase.com/organization/casetext</t>
        </r>
      </text>
    </comment>
    <comment ref="D518" authorId="0">
      <text>
        <r>
          <rPr>
            <b/>
            <sz val="9"/>
            <color indexed="81"/>
            <rFont val="Tahoma"/>
            <family val="2"/>
          </rPr>
          <t>https://www.crunchbase.com/organization/casetext</t>
        </r>
      </text>
    </comment>
    <comment ref="D519" authorId="0">
      <text>
        <r>
          <rPr>
            <b/>
            <sz val="9"/>
            <color indexed="81"/>
            <rFont val="Tahoma"/>
            <family val="2"/>
          </rPr>
          <t>https://www.crunchbase.com/organization/casetext</t>
        </r>
      </text>
    </comment>
    <comment ref="D520" authorId="0">
      <text>
        <r>
          <rPr>
            <b/>
            <sz val="9"/>
            <color indexed="81"/>
            <rFont val="Tahoma"/>
            <family val="2"/>
          </rPr>
          <t>https://www.crunchbase.com/organization/fixed-3</t>
        </r>
      </text>
    </comment>
    <comment ref="D521" authorId="0">
      <text>
        <r>
          <rPr>
            <b/>
            <sz val="9"/>
            <color indexed="81"/>
            <rFont val="Tahoma"/>
            <family val="2"/>
          </rPr>
          <t>https://www.crunchbase.com/organization/fixed-3</t>
        </r>
      </text>
    </comment>
    <comment ref="D522" authorId="0">
      <text>
        <r>
          <rPr>
            <b/>
            <sz val="9"/>
            <color indexed="81"/>
            <rFont val="Tahoma"/>
            <family val="2"/>
          </rPr>
          <t>https://www.crunchbase.com/organization/fixed-3</t>
        </r>
      </text>
    </comment>
    <comment ref="D523" authorId="0">
      <text>
        <r>
          <rPr>
            <b/>
            <sz val="9"/>
            <color indexed="81"/>
            <rFont val="Tahoma"/>
            <family val="2"/>
          </rPr>
          <t>https://www.crunchbase.com/organization/fixed-3</t>
        </r>
      </text>
    </comment>
    <comment ref="D524" authorId="0">
      <text>
        <r>
          <rPr>
            <b/>
            <sz val="9"/>
            <color indexed="81"/>
            <rFont val="Tahoma"/>
            <family val="2"/>
          </rPr>
          <t>https://www.crunchbase.com/organization/kcura</t>
        </r>
      </text>
    </comment>
    <comment ref="D525" authorId="0">
      <text>
        <r>
          <rPr>
            <b/>
            <sz val="9"/>
            <color indexed="81"/>
            <rFont val="Tahoma"/>
            <family val="2"/>
          </rPr>
          <t>https://www.crunchbase.com/organization/lawgo</t>
        </r>
      </text>
    </comment>
    <comment ref="D527" authorId="0">
      <text>
        <r>
          <rPr>
            <b/>
            <sz val="9"/>
            <color indexed="81"/>
            <rFont val="Tahoma"/>
            <family val="2"/>
          </rPr>
          <t>https://www.crunchbase.com/organization/yuristiya#section-funding-rounds</t>
        </r>
      </text>
    </comment>
    <comment ref="D528" authorId="0">
      <text>
        <r>
          <rPr>
            <b/>
            <sz val="9"/>
            <color indexed="81"/>
            <rFont val="Tahoma"/>
            <family val="2"/>
          </rPr>
          <t>https://www.crunchbase.com/organization/beagle-inc#section-funding-rounds</t>
        </r>
      </text>
    </comment>
    <comment ref="D529" authorId="0">
      <text>
        <r>
          <rPr>
            <b/>
            <sz val="9"/>
            <color indexed="81"/>
            <rFont val="Tahoma"/>
            <family val="2"/>
          </rPr>
          <t>https://www.crunchbase.com/organization/beagle-inc#section-funding-rounds</t>
        </r>
      </text>
    </comment>
    <comment ref="D530" authorId="0">
      <text>
        <r>
          <rPr>
            <b/>
            <sz val="9"/>
            <color indexed="81"/>
            <rFont val="Tahoma"/>
            <family val="2"/>
          </rPr>
          <t>https://www.crunchbase.com/organization/cloudlaw--zeekbeek-#section-overview</t>
        </r>
      </text>
    </comment>
    <comment ref="D531" authorId="0">
      <text>
        <r>
          <rPr>
            <b/>
            <sz val="9"/>
            <color indexed="81"/>
            <rFont val="Tahoma"/>
            <family val="2"/>
          </rPr>
          <t>https://www.crunchbase.com/organization/termsheet-io#section-funding-rounds</t>
        </r>
      </text>
    </comment>
    <comment ref="D532" authorId="0">
      <text>
        <r>
          <rPr>
            <b/>
            <sz val="9"/>
            <color indexed="81"/>
            <rFont val="Tahoma"/>
            <family val="2"/>
          </rPr>
          <t>https://www.crunchbase.com/organization/logikcull</t>
        </r>
      </text>
    </comment>
    <comment ref="D533" authorId="0">
      <text>
        <r>
          <rPr>
            <b/>
            <sz val="9"/>
            <color indexed="81"/>
            <rFont val="Tahoma"/>
            <family val="2"/>
          </rPr>
          <t>https://www.crunchbase.com/organization/jurispect</t>
        </r>
      </text>
    </comment>
    <comment ref="D534" authorId="0">
      <text>
        <r>
          <rPr>
            <b/>
            <sz val="9"/>
            <color indexed="81"/>
            <rFont val="Tahoma"/>
            <family val="2"/>
          </rPr>
          <t>https://www.crunchbase.com/organization/jurispect</t>
        </r>
      </text>
    </comment>
    <comment ref="D535" authorId="0">
      <text>
        <r>
          <rPr>
            <b/>
            <sz val="9"/>
            <color indexed="81"/>
            <rFont val="Tahoma"/>
            <family val="2"/>
          </rPr>
          <t>https://www.crunchbase.com/organization/jurispect</t>
        </r>
      </text>
    </comment>
    <comment ref="D536" authorId="0">
      <text>
        <r>
          <rPr>
            <b/>
            <sz val="9"/>
            <color indexed="81"/>
            <rFont val="Tahoma"/>
            <family val="2"/>
          </rPr>
          <t>https://www.crunchbase.com/organization/cloudlaw--zeekbeek-#section-overview</t>
        </r>
      </text>
    </comment>
    <comment ref="D537" authorId="0">
      <text>
        <r>
          <rPr>
            <b/>
            <sz val="9"/>
            <color indexed="81"/>
            <rFont val="Tahoma"/>
            <family val="2"/>
          </rPr>
          <t>https://www.crunchbase.com/organization/clearview-social</t>
        </r>
      </text>
    </comment>
    <comment ref="D538" authorId="0">
      <text>
        <r>
          <rPr>
            <b/>
            <sz val="9"/>
            <color indexed="81"/>
            <rFont val="Tahoma"/>
            <family val="2"/>
          </rPr>
          <t>https://www.crunchbase.com/organization/docusign/funding_rounds/funding_rounds_list#section-funding-rounds</t>
        </r>
      </text>
    </comment>
    <comment ref="D539" authorId="0">
      <text>
        <r>
          <rPr>
            <b/>
            <sz val="9"/>
            <color indexed="81"/>
            <rFont val="Tahoma"/>
            <family val="2"/>
          </rPr>
          <t>https://www.crunchbase.com/organization/heureka-software-llc#section-overview</t>
        </r>
      </text>
    </comment>
    <comment ref="D540" authorId="0">
      <text>
        <r>
          <rPr>
            <b/>
            <sz val="9"/>
            <color indexed="81"/>
            <rFont val="Tahoma"/>
            <family val="2"/>
          </rPr>
          <t>https://www.crunchbase.com/organization/lawyerfair</t>
        </r>
      </text>
    </comment>
    <comment ref="D541" authorId="0">
      <text>
        <r>
          <rPr>
            <b/>
            <sz val="9"/>
            <color indexed="81"/>
            <rFont val="Tahoma"/>
            <family val="2"/>
          </rPr>
          <t>https://www.crunchbase.com/organization/tyche#section-funding-rounds</t>
        </r>
      </text>
    </comment>
    <comment ref="D542" authorId="0">
      <text>
        <r>
          <rPr>
            <b/>
            <sz val="9"/>
            <color indexed="81"/>
            <rFont val="Tahoma"/>
            <family val="2"/>
          </rPr>
          <t>https://www.crunchbase.com/organization/x2x-community#section-overview</t>
        </r>
      </text>
    </comment>
    <comment ref="D543" authorId="0">
      <text>
        <r>
          <rPr>
            <b/>
            <sz val="9"/>
            <color indexed="81"/>
            <rFont val="Tahoma"/>
            <family val="2"/>
          </rPr>
          <t>https://www.crunchbase.com/organization/divorcesecure#section-overview</t>
        </r>
      </text>
    </comment>
    <comment ref="D544" authorId="0">
      <text>
        <r>
          <rPr>
            <b/>
            <sz val="9"/>
            <color indexed="81"/>
            <rFont val="Tahoma"/>
            <family val="2"/>
          </rPr>
          <t>https://www.crunchbase.com/organization/virtual-viewbox#section-overview</t>
        </r>
      </text>
    </comment>
    <comment ref="D545" authorId="0">
      <text>
        <r>
          <rPr>
            <b/>
            <sz val="9"/>
            <color indexed="81"/>
            <rFont val="Tahoma"/>
            <family val="2"/>
          </rPr>
          <t>https://www.crunchbase.com/organization/otonomos#section-funding-rounds</t>
        </r>
      </text>
    </comment>
    <comment ref="D546" authorId="0">
      <text>
        <r>
          <rPr>
            <b/>
            <sz val="9"/>
            <color indexed="81"/>
            <rFont val="Tahoma"/>
            <family val="2"/>
          </rPr>
          <t>https://www.crunchbase.com/organization/shoobx#section-overview</t>
        </r>
      </text>
    </comment>
    <comment ref="D547" authorId="0">
      <text>
        <r>
          <rPr>
            <b/>
            <sz val="9"/>
            <color indexed="81"/>
            <rFont val="Tahoma"/>
            <family val="2"/>
          </rPr>
          <t>https://www.crunchbase.com/organization/clearcontract</t>
        </r>
      </text>
    </comment>
    <comment ref="D548" authorId="0">
      <text>
        <r>
          <rPr>
            <b/>
            <sz val="9"/>
            <color indexed="81"/>
            <rFont val="Tahoma"/>
            <family val="2"/>
          </rPr>
          <t>https://www.crunchbase.com/organization/cellbreaker</t>
        </r>
      </text>
    </comment>
    <comment ref="D549" authorId="0">
      <text>
        <r>
          <rPr>
            <b/>
            <sz val="9"/>
            <color indexed="81"/>
            <rFont val="Tahoma"/>
            <family val="2"/>
          </rPr>
          <t>https://www.crunchbase.com/organization/docusign/funding_rounds/funding_rounds_list#section-funding-rounds</t>
        </r>
      </text>
    </comment>
    <comment ref="D550" authorId="0">
      <text>
        <r>
          <rPr>
            <b/>
            <sz val="9"/>
            <color indexed="81"/>
            <rFont val="Tahoma"/>
            <family val="2"/>
          </rPr>
          <t>https://www.crunchbase.com/organization/docusign/funding_rounds/funding_rounds_list#section-funding-rounds</t>
        </r>
      </text>
    </comment>
    <comment ref="D551" authorId="0">
      <text>
        <r>
          <rPr>
            <b/>
            <sz val="9"/>
            <color indexed="81"/>
            <rFont val="Tahoma"/>
            <family val="2"/>
          </rPr>
          <t>https://www.crunchbase.com/organization/docusign/funding_rounds/funding_rounds_list#section-funding-rounds</t>
        </r>
      </text>
    </comment>
    <comment ref="D552" authorId="0">
      <text>
        <r>
          <rPr>
            <b/>
            <sz val="9"/>
            <color indexed="81"/>
            <rFont val="Tahoma"/>
            <family val="2"/>
          </rPr>
          <t>https://www.crunchbase.com/organization/docusign/funding_rounds/funding_rounds_list#section-funding-rounds</t>
        </r>
      </text>
    </comment>
    <comment ref="D553" authorId="0">
      <text>
        <r>
          <rPr>
            <b/>
            <sz val="9"/>
            <color indexed="81"/>
            <rFont val="Tahoma"/>
            <family val="2"/>
          </rPr>
          <t>https://www.crunchbase.com/organization/docusign/funding_rounds/funding_rounds_list#section-funding-rounds</t>
        </r>
      </text>
    </comment>
    <comment ref="D554" authorId="0">
      <text>
        <r>
          <rPr>
            <b/>
            <sz val="9"/>
            <color indexed="81"/>
            <rFont val="Tahoma"/>
            <family val="2"/>
          </rPr>
          <t>https://www.crunchbase.com/organization/docusign/funding_rounds/funding_rounds_list#section-funding-rounds</t>
        </r>
      </text>
    </comment>
    <comment ref="D555" authorId="0">
      <text>
        <r>
          <rPr>
            <b/>
            <sz val="9"/>
            <color indexed="81"/>
            <rFont val="Tahoma"/>
            <family val="2"/>
          </rPr>
          <t>https://www.crunchbase.com/organization/docusign/funding_rounds/funding_rounds_list#section-funding-rounds</t>
        </r>
      </text>
    </comment>
    <comment ref="D556" authorId="0">
      <text>
        <r>
          <rPr>
            <b/>
            <sz val="9"/>
            <color indexed="81"/>
            <rFont val="Tahoma"/>
            <family val="2"/>
          </rPr>
          <t>https://www.crunchbase.com/organization/docusign/funding_rounds/funding_rounds_list#section-funding-rounds</t>
        </r>
      </text>
    </comment>
    <comment ref="D557" authorId="0">
      <text>
        <r>
          <rPr>
            <b/>
            <sz val="9"/>
            <color indexed="81"/>
            <rFont val="Tahoma"/>
            <family val="2"/>
          </rPr>
          <t>https://www.crunchbase.com/organization/docusign/funding_rounds/funding_rounds_list#section-funding-rounds</t>
        </r>
      </text>
    </comment>
    <comment ref="D558" authorId="0">
      <text>
        <r>
          <rPr>
            <b/>
            <sz val="9"/>
            <color indexed="81"/>
            <rFont val="Tahoma"/>
            <family val="2"/>
          </rPr>
          <t>https://www.crunchbase.com/organization/docusign/funding_rounds/funding_rounds_list#section-funding-rounds</t>
        </r>
      </text>
    </comment>
    <comment ref="D559" authorId="0">
      <text>
        <r>
          <rPr>
            <b/>
            <sz val="9"/>
            <color indexed="81"/>
            <rFont val="Tahoma"/>
            <family val="2"/>
          </rPr>
          <t>https://www.crunchbase.com/organization/docusign/funding_rounds/funding_rounds_list#section-funding-rounds</t>
        </r>
      </text>
    </comment>
    <comment ref="D560" authorId="0">
      <text>
        <r>
          <rPr>
            <b/>
            <sz val="9"/>
            <color indexed="81"/>
            <rFont val="Tahoma"/>
            <family val="2"/>
          </rPr>
          <t>https://www.crunchbase.com/organization/docusign/funding_rounds/funding_rounds_list#section-funding-rounds</t>
        </r>
      </text>
    </comment>
    <comment ref="D561" authorId="0">
      <text>
        <r>
          <rPr>
            <b/>
            <sz val="9"/>
            <color indexed="81"/>
            <rFont val="Tahoma"/>
            <family val="2"/>
          </rPr>
          <t>https://www.crunchbase.com/organization/docusign/funding_rounds/funding_rounds_list#section-funding-rounds</t>
        </r>
      </text>
    </comment>
    <comment ref="D562" authorId="0">
      <text>
        <r>
          <rPr>
            <b/>
            <sz val="9"/>
            <color indexed="81"/>
            <rFont val="Tahoma"/>
            <family val="2"/>
          </rPr>
          <t>https://www.crunchbase.com/organization/swiftcourt#section-funding-rounds</t>
        </r>
      </text>
    </comment>
    <comment ref="D563" authorId="0">
      <text>
        <r>
          <rPr>
            <b/>
            <sz val="9"/>
            <color indexed="81"/>
            <rFont val="Tahoma"/>
            <family val="2"/>
          </rPr>
          <t>https://www.crunchbase.com/organization/docusign/funding_rounds/funding_rounds_list#section-funding-rounds</t>
        </r>
      </text>
    </comment>
    <comment ref="D564" authorId="0">
      <text>
        <r>
          <rPr>
            <b/>
            <sz val="9"/>
            <color indexed="81"/>
            <rFont val="Tahoma"/>
            <family val="2"/>
          </rPr>
          <t>https://www.crunchbase.com/organization/docusign/funding_rounds/funding_rounds_list#section-funding-rounds</t>
        </r>
      </text>
    </comment>
    <comment ref="D565" authorId="0">
      <text>
        <r>
          <rPr>
            <b/>
            <sz val="9"/>
            <color indexed="81"/>
            <rFont val="Tahoma"/>
            <family val="2"/>
          </rPr>
          <t>https://www.crunchbase.com/organization/beagle-inc#section-funding-rounds</t>
        </r>
      </text>
    </comment>
    <comment ref="D566" authorId="0">
      <text>
        <r>
          <rPr>
            <b/>
            <sz val="9"/>
            <color indexed="81"/>
            <rFont val="Tahoma"/>
            <family val="2"/>
          </rPr>
          <t>https://www.crunchbase.com/organization/justiserv</t>
        </r>
      </text>
    </comment>
    <comment ref="D568" authorId="0">
      <text>
        <r>
          <rPr>
            <b/>
            <sz val="9"/>
            <color indexed="81"/>
            <rFont val="Tahoma"/>
            <family val="2"/>
          </rPr>
          <t>https://www.crunchbase.com/organization/planned-departure#section-overview</t>
        </r>
      </text>
    </comment>
    <comment ref="D569" authorId="0">
      <text>
        <r>
          <rPr>
            <b/>
            <sz val="9"/>
            <color indexed="81"/>
            <rFont val="Tahoma"/>
            <family val="2"/>
          </rPr>
          <t>https://www.crunchbase.com/organization/supportpay#section-funding-rounds</t>
        </r>
      </text>
    </comment>
    <comment ref="D570" authorId="0">
      <text>
        <r>
          <rPr>
            <b/>
            <sz val="9"/>
            <color indexed="81"/>
            <rFont val="Tahoma"/>
            <family val="2"/>
          </rPr>
          <t>https://www.crunchbase.com/organization/supportpay#section-funding-rounds</t>
        </r>
      </text>
    </comment>
    <comment ref="D571" authorId="0">
      <text>
        <r>
          <rPr>
            <b/>
            <sz val="9"/>
            <color indexed="81"/>
            <rFont val="Tahoma"/>
            <family val="2"/>
          </rPr>
          <t>https://www.crunchbase.com/organization/supportpay#section-funding-rounds</t>
        </r>
      </text>
    </comment>
    <comment ref="D572" authorId="0">
      <text>
        <r>
          <rPr>
            <b/>
            <sz val="9"/>
            <color indexed="81"/>
            <rFont val="Tahoma"/>
            <family val="2"/>
          </rPr>
          <t>https://www.crunchbase.com/organization/cloudlaw--zeekbeek-#section-overview</t>
        </r>
      </text>
    </comment>
    <comment ref="D573" authorId="0">
      <text>
        <r>
          <rPr>
            <b/>
            <sz val="9"/>
            <color indexed="81"/>
            <rFont val="Tahoma"/>
            <family val="2"/>
          </rPr>
          <t>https://www.crunchbase.com/organization/leverton-gmbh#section-overview</t>
        </r>
      </text>
    </comment>
    <comment ref="D575" authorId="0">
      <text>
        <r>
          <rPr>
            <b/>
            <sz val="9"/>
            <color indexed="81"/>
            <rFont val="Tahoma"/>
            <family val="2"/>
          </rPr>
          <t>https://www.crunchbase.com/organization/knomos-knowledge-management-inc#section-overview</t>
        </r>
      </text>
    </comment>
    <comment ref="D576" authorId="0">
      <text>
        <r>
          <rPr>
            <b/>
            <sz val="9"/>
            <color indexed="81"/>
            <rFont val="Tahoma"/>
            <family val="2"/>
          </rPr>
          <t>https://www.crunchbase.com/organization/cellbreaker</t>
        </r>
      </text>
    </comment>
    <comment ref="D577" authorId="0">
      <text>
        <r>
          <rPr>
            <b/>
            <sz val="9"/>
            <color indexed="81"/>
            <rFont val="Tahoma"/>
            <family val="2"/>
          </rPr>
          <t>https://www.crunchbase.com/organization/beagle-inc#section-funding-rounds</t>
        </r>
      </text>
    </comment>
    <comment ref="D578" authorId="0">
      <text>
        <r>
          <rPr>
            <b/>
            <sz val="9"/>
            <color indexed="81"/>
            <rFont val="Tahoma"/>
            <family val="2"/>
          </rPr>
          <t>https://www.crunchbase.com/organization/beagle-inc#section-funding-rounds</t>
        </r>
      </text>
    </comment>
    <comment ref="D579" authorId="0">
      <text>
        <r>
          <rPr>
            <b/>
            <sz val="9"/>
            <color indexed="81"/>
            <rFont val="Tahoma"/>
            <family val="2"/>
          </rPr>
          <t>https://www.crunchbase.com/organization/heureka-software-llc#section-overview</t>
        </r>
      </text>
    </comment>
    <comment ref="D580" authorId="0">
      <text>
        <r>
          <rPr>
            <b/>
            <sz val="9"/>
            <color indexed="81"/>
            <rFont val="Tahoma"/>
            <family val="2"/>
          </rPr>
          <t>https://www.crunchbase.com/organization/immuta#section-funding-rounds</t>
        </r>
      </text>
    </comment>
    <comment ref="D581" authorId="0">
      <text>
        <r>
          <rPr>
            <b/>
            <sz val="9"/>
            <color indexed="81"/>
            <rFont val="Tahoma"/>
            <family val="2"/>
          </rPr>
          <t>https://www.crunchbase.com/organization/immuta#section-funding-rounds</t>
        </r>
      </text>
    </comment>
    <comment ref="D582" authorId="0">
      <text>
        <r>
          <rPr>
            <b/>
            <sz val="9"/>
            <color indexed="81"/>
            <rFont val="Tahoma"/>
            <family val="2"/>
          </rPr>
          <t>https://www.crunchbase.com/organization/immuta#section-funding-rounds</t>
        </r>
      </text>
    </comment>
    <comment ref="D583" authorId="0">
      <text>
        <r>
          <rPr>
            <b/>
            <sz val="9"/>
            <color indexed="81"/>
            <rFont val="Tahoma"/>
            <family val="2"/>
          </rPr>
          <t>https://www.crunchbase.com/organization/immuta#section-funding-rounds</t>
        </r>
      </text>
    </comment>
    <comment ref="D584" authorId="0">
      <text>
        <r>
          <rPr>
            <b/>
            <sz val="9"/>
            <color indexed="81"/>
            <rFont val="Tahoma"/>
            <family val="2"/>
          </rPr>
          <t>https://www.crunchbase.com/organization/modria#section-acquisition-details</t>
        </r>
      </text>
    </comment>
    <comment ref="D585" authorId="0">
      <text>
        <r>
          <rPr>
            <b/>
            <sz val="9"/>
            <color indexed="81"/>
            <rFont val="Tahoma"/>
            <family val="2"/>
          </rPr>
          <t>https://www.crunchbase.com/organization/pactsafe#section-funding-rounds</t>
        </r>
      </text>
    </comment>
    <comment ref="D586" authorId="0">
      <text>
        <r>
          <rPr>
            <b/>
            <sz val="9"/>
            <color indexed="81"/>
            <rFont val="Tahoma"/>
            <family val="2"/>
          </rPr>
          <t>https://www.crunchbase.com/organization/pactsafe#section-funding-rounds</t>
        </r>
      </text>
    </comment>
    <comment ref="D587" authorId="0">
      <text>
        <r>
          <rPr>
            <b/>
            <sz val="9"/>
            <color indexed="81"/>
            <rFont val="Tahoma"/>
            <family val="2"/>
          </rPr>
          <t>https://www.crunchbase.com/organization/pactsafe#section-funding-rounds</t>
        </r>
      </text>
    </comment>
    <comment ref="D588" authorId="0">
      <text>
        <r>
          <rPr>
            <b/>
            <sz val="9"/>
            <color indexed="81"/>
            <rFont val="Tahoma"/>
            <family val="2"/>
          </rPr>
          <t>https://www.crunchbase.com/organization/avvo</t>
        </r>
      </text>
    </comment>
    <comment ref="D589" authorId="0">
      <text>
        <r>
          <rPr>
            <b/>
            <sz val="9"/>
            <color indexed="81"/>
            <rFont val="Tahoma"/>
            <family val="2"/>
          </rPr>
          <t>https://www.crunchbase.com/organization/avvo</t>
        </r>
      </text>
    </comment>
    <comment ref="D590" authorId="0">
      <text>
        <r>
          <rPr>
            <b/>
            <sz val="9"/>
            <color indexed="81"/>
            <rFont val="Tahoma"/>
            <family val="2"/>
          </rPr>
          <t>https://www.crunchbase.com/organization/avvo</t>
        </r>
      </text>
    </comment>
    <comment ref="D591" authorId="0">
      <text>
        <r>
          <rPr>
            <b/>
            <sz val="9"/>
            <color indexed="81"/>
            <rFont val="Tahoma"/>
            <family val="2"/>
          </rPr>
          <t>https://www.crunchbase.com/organization/upcounsel</t>
        </r>
      </text>
    </comment>
    <comment ref="D592" authorId="0">
      <text>
        <r>
          <rPr>
            <b/>
            <sz val="9"/>
            <color indexed="81"/>
            <rFont val="Tahoma"/>
            <family val="2"/>
          </rPr>
          <t>https://www.crunchbase.com/organization/upcounsel</t>
        </r>
      </text>
    </comment>
    <comment ref="D593" authorId="0">
      <text>
        <r>
          <rPr>
            <b/>
            <sz val="9"/>
            <color indexed="81"/>
            <rFont val="Tahoma"/>
            <family val="2"/>
          </rPr>
          <t>https://www.crunchbase.com/organization/upcounsel</t>
        </r>
      </text>
    </comment>
    <comment ref="D594" authorId="0">
      <text>
        <r>
          <rPr>
            <b/>
            <sz val="9"/>
            <color indexed="81"/>
            <rFont val="Tahoma"/>
            <family val="2"/>
          </rPr>
          <t>https://www.crunchbase.com/organization/upcounsel</t>
        </r>
      </text>
    </comment>
    <comment ref="D595" authorId="0">
      <text>
        <r>
          <rPr>
            <b/>
            <sz val="9"/>
            <color indexed="81"/>
            <rFont val="Tahoma"/>
            <family val="2"/>
          </rPr>
          <t>https://www.crunchbase.com/organization/ascent-technologies#section-overview</t>
        </r>
      </text>
    </comment>
    <comment ref="D596" authorId="0">
      <text>
        <r>
          <rPr>
            <b/>
            <sz val="9"/>
            <color indexed="81"/>
            <rFont val="Tahoma"/>
            <family val="2"/>
          </rPr>
          <t>https://www.crunchbase.com/organization/heureka-software-llc#section-overview</t>
        </r>
      </text>
    </comment>
    <comment ref="D597" authorId="0">
      <text>
        <r>
          <rPr>
            <b/>
            <sz val="9"/>
            <color indexed="81"/>
            <rFont val="Tahoma"/>
            <family val="2"/>
          </rPr>
          <t>https://www.crunchbase.com/organization/mark43</t>
        </r>
      </text>
    </comment>
    <comment ref="D598" authorId="0">
      <text>
        <r>
          <rPr>
            <b/>
            <sz val="9"/>
            <color indexed="81"/>
            <rFont val="Tahoma"/>
            <family val="2"/>
          </rPr>
          <t>https://www.crunchbase.com/organization/mark43</t>
        </r>
      </text>
    </comment>
    <comment ref="D599" authorId="0">
      <text>
        <r>
          <rPr>
            <b/>
            <sz val="9"/>
            <color indexed="81"/>
            <rFont val="Tahoma"/>
            <family val="2"/>
          </rPr>
          <t>https://www.crunchbase.com/organization/mark43</t>
        </r>
      </text>
    </comment>
    <comment ref="D600" authorId="0">
      <text>
        <r>
          <rPr>
            <b/>
            <sz val="9"/>
            <color indexed="81"/>
            <rFont val="Tahoma"/>
            <family val="2"/>
          </rPr>
          <t>https://www.crunchbase.com/organization/mark43</t>
        </r>
      </text>
    </comment>
    <comment ref="D601" authorId="0">
      <text>
        <r>
          <rPr>
            <b/>
            <sz val="9"/>
            <color indexed="81"/>
            <rFont val="Tahoma"/>
            <family val="2"/>
          </rPr>
          <t>https://www.crunchbase.com/organization/mark43</t>
        </r>
      </text>
    </comment>
    <comment ref="D602" authorId="0">
      <text>
        <r>
          <rPr>
            <b/>
            <sz val="9"/>
            <color indexed="81"/>
            <rFont val="Tahoma"/>
            <family val="2"/>
          </rPr>
          <t>https://www.crunchbase.com/organization/mark43</t>
        </r>
      </text>
    </comment>
    <comment ref="D604" authorId="0">
      <text>
        <r>
          <rPr>
            <b/>
            <sz val="9"/>
            <color indexed="81"/>
            <rFont val="Tahoma"/>
            <family val="2"/>
          </rPr>
          <t>https://www.crunchbase.com/organization/eshares</t>
        </r>
      </text>
    </comment>
    <comment ref="D605" authorId="0">
      <text>
        <r>
          <rPr>
            <b/>
            <sz val="9"/>
            <color indexed="81"/>
            <rFont val="Tahoma"/>
            <family val="2"/>
          </rPr>
          <t>https://www.crunchbase.com/organization/eshares</t>
        </r>
      </text>
    </comment>
    <comment ref="D606" authorId="0">
      <text>
        <r>
          <rPr>
            <b/>
            <sz val="9"/>
            <color indexed="81"/>
            <rFont val="Tahoma"/>
            <family val="2"/>
          </rPr>
          <t>https://www.crunchbase.com/organization/eshares</t>
        </r>
      </text>
    </comment>
    <comment ref="D607" authorId="0">
      <text>
        <r>
          <rPr>
            <b/>
            <sz val="9"/>
            <color indexed="81"/>
            <rFont val="Tahoma"/>
            <family val="2"/>
          </rPr>
          <t>https://www.crunchbase.com/organization/eshares</t>
        </r>
      </text>
    </comment>
    <comment ref="D608" authorId="0">
      <text>
        <r>
          <rPr>
            <b/>
            <sz val="9"/>
            <color indexed="81"/>
            <rFont val="Tahoma"/>
            <family val="2"/>
          </rPr>
          <t>https://www.crunchbase.com/organization/eshares</t>
        </r>
      </text>
    </comment>
    <comment ref="D609" authorId="0">
      <text>
        <r>
          <rPr>
            <b/>
            <sz val="9"/>
            <color indexed="81"/>
            <rFont val="Tahoma"/>
            <family val="2"/>
          </rPr>
          <t>https://www.crunchbase.com/organization/eshares</t>
        </r>
      </text>
    </comment>
    <comment ref="D610" authorId="0">
      <text>
        <r>
          <rPr>
            <b/>
            <sz val="9"/>
            <color indexed="81"/>
            <rFont val="Tahoma"/>
            <family val="2"/>
          </rPr>
          <t>https://www.crunchbase.com/organization/eshares</t>
        </r>
      </text>
    </comment>
    <comment ref="D611" authorId="0">
      <text>
        <r>
          <rPr>
            <b/>
            <sz val="9"/>
            <color indexed="81"/>
            <rFont val="Tahoma"/>
            <family val="2"/>
          </rPr>
          <t>https://www.crunchbase.com/organization/eshares</t>
        </r>
      </text>
    </comment>
    <comment ref="D612" authorId="0">
      <text>
        <r>
          <rPr>
            <b/>
            <sz val="9"/>
            <color indexed="81"/>
            <rFont val="Tahoma"/>
            <family val="2"/>
          </rPr>
          <t>https://www.crunchbase.com/organization/should-i-sign-inc#section-overview</t>
        </r>
      </text>
    </comment>
    <comment ref="D613" authorId="0">
      <text>
        <r>
          <rPr>
            <b/>
            <sz val="9"/>
            <color indexed="81"/>
            <rFont val="Tahoma"/>
            <family val="2"/>
          </rPr>
          <t>https://www.crunchbase.com/organization/casehub</t>
        </r>
      </text>
    </comment>
    <comment ref="D614" authorId="0">
      <text>
        <r>
          <rPr>
            <b/>
            <sz val="9"/>
            <color indexed="81"/>
            <rFont val="Tahoma"/>
            <family val="2"/>
          </rPr>
          <t>https://www.crunchbase.com/organization/pbworks</t>
        </r>
      </text>
    </comment>
    <comment ref="D615" authorId="0">
      <text>
        <r>
          <rPr>
            <b/>
            <sz val="9"/>
            <color indexed="81"/>
            <rFont val="Tahoma"/>
            <family val="2"/>
          </rPr>
          <t>https://www.crunchbase.com/organization/ironclad#section-overview</t>
        </r>
      </text>
    </comment>
    <comment ref="D616" authorId="0">
      <text>
        <r>
          <rPr>
            <b/>
            <sz val="9"/>
            <color indexed="81"/>
            <rFont val="Tahoma"/>
            <family val="2"/>
          </rPr>
          <t>https://www.crunchbase.com/organization/ironclad#section-overview</t>
        </r>
      </text>
    </comment>
    <comment ref="D617" authorId="0">
      <text>
        <r>
          <rPr>
            <b/>
            <sz val="9"/>
            <color indexed="81"/>
            <rFont val="Tahoma"/>
            <family val="2"/>
          </rPr>
          <t>https://www.crunchbase.com/organization/ironclad#section-overview</t>
        </r>
      </text>
    </comment>
    <comment ref="D618" authorId="0">
      <text>
        <r>
          <rPr>
            <b/>
            <sz val="9"/>
            <color indexed="81"/>
            <rFont val="Tahoma"/>
            <family val="2"/>
          </rPr>
          <t>https://www.crunchbase.com/organization/jeugene#section-overview</t>
        </r>
      </text>
    </comment>
    <comment ref="D620" authorId="0">
      <text>
        <r>
          <rPr>
            <b/>
            <sz val="9"/>
            <color indexed="81"/>
            <rFont val="Tahoma"/>
            <family val="2"/>
          </rPr>
          <t>https://www.crunchbase.com/organization/wevorce#section-funding-rounds</t>
        </r>
      </text>
    </comment>
    <comment ref="D621" authorId="0">
      <text>
        <r>
          <rPr>
            <b/>
            <sz val="9"/>
            <color indexed="81"/>
            <rFont val="Tahoma"/>
            <family val="2"/>
          </rPr>
          <t>https://www.crunchbase.com/organization/wevorce#section-funding-rounds</t>
        </r>
      </text>
    </comment>
    <comment ref="D623" authorId="0">
      <text>
        <r>
          <rPr>
            <b/>
            <sz val="9"/>
            <color indexed="81"/>
            <rFont val="Tahoma"/>
            <family val="2"/>
          </rPr>
          <t>https://www.crunchbase.com/organization/lawgeex#section-funding-rounds</t>
        </r>
      </text>
    </comment>
    <comment ref="D624" authorId="0">
      <text>
        <r>
          <rPr>
            <b/>
            <sz val="9"/>
            <color indexed="81"/>
            <rFont val="Tahoma"/>
            <family val="2"/>
          </rPr>
          <t>https://www.crunchbase.com/organization/lawgeex#section-funding-rounds</t>
        </r>
      </text>
    </comment>
    <comment ref="D625" authorId="0">
      <text>
        <r>
          <rPr>
            <b/>
            <sz val="9"/>
            <color indexed="81"/>
            <rFont val="Tahoma"/>
            <family val="2"/>
          </rPr>
          <t>https://www.crunchbase.com/organization/mydocsafe</t>
        </r>
      </text>
    </comment>
    <comment ref="D626" authorId="0">
      <text>
        <r>
          <rPr>
            <b/>
            <sz val="9"/>
            <color indexed="81"/>
            <rFont val="Tahoma"/>
            <family val="2"/>
          </rPr>
          <t>https://www.crunchbase.com/organization/premonition#section-funding-rounds</t>
        </r>
      </text>
    </comment>
    <comment ref="D628" authorId="0">
      <text>
        <r>
          <rPr>
            <b/>
            <sz val="9"/>
            <color indexed="81"/>
            <rFont val="Tahoma"/>
            <family val="2"/>
          </rPr>
          <t>https://www.crunchbase.com/organization/congo#section-acquisition-details</t>
        </r>
      </text>
    </comment>
    <comment ref="D629" authorId="0">
      <text>
        <r>
          <rPr>
            <b/>
            <sz val="9"/>
            <color indexed="81"/>
            <rFont val="Tahoma"/>
            <family val="2"/>
          </rPr>
          <t>https://www.crunchbase.com/organization/cosmolex</t>
        </r>
      </text>
    </comment>
    <comment ref="D630" authorId="0">
      <text>
        <r>
          <rPr>
            <b/>
            <sz val="9"/>
            <color indexed="81"/>
            <rFont val="Tahoma"/>
            <family val="2"/>
          </rPr>
          <t>https://www.crunchbase.com/organization/docusign/funding_rounds/funding_rounds_list#section-funding-rounds</t>
        </r>
      </text>
    </comment>
    <comment ref="D631" authorId="0">
      <text>
        <r>
          <rPr>
            <b/>
            <sz val="9"/>
            <color indexed="81"/>
            <rFont val="Tahoma"/>
            <family val="2"/>
          </rPr>
          <t>https://www.crunchbase.com/organization/docusign/funding_rounds/funding_rounds_list#section-funding-rounds</t>
        </r>
      </text>
    </comment>
    <comment ref="D641" authorId="0">
      <text>
        <r>
          <rPr>
            <b/>
            <sz val="9"/>
            <color indexed="81"/>
            <rFont val="Tahoma"/>
            <family val="2"/>
          </rPr>
          <t>https://www.crunchbase.com/organization/lexoo</t>
        </r>
        <r>
          <rPr>
            <sz val="9"/>
            <color indexed="81"/>
            <rFont val="Tahoma"/>
            <family val="2"/>
          </rPr>
          <t xml:space="preserve">
</t>
        </r>
      </text>
    </comment>
    <comment ref="D642" authorId="0">
      <text>
        <r>
          <rPr>
            <b/>
            <sz val="9"/>
            <color indexed="81"/>
            <rFont val="Tahoma"/>
            <family val="2"/>
          </rPr>
          <t>https://www.crunchbase.com/organization/lexoo</t>
        </r>
        <r>
          <rPr>
            <sz val="9"/>
            <color indexed="81"/>
            <rFont val="Tahoma"/>
            <family val="2"/>
          </rPr>
          <t xml:space="preserve">
</t>
        </r>
      </text>
    </comment>
    <comment ref="D643" authorId="0">
      <text>
        <r>
          <rPr>
            <b/>
            <sz val="9"/>
            <color indexed="81"/>
            <rFont val="Tahoma"/>
            <family val="2"/>
          </rPr>
          <t>https://www.crunchbase.com/organization/lexoo</t>
        </r>
        <r>
          <rPr>
            <sz val="9"/>
            <color indexed="81"/>
            <rFont val="Tahoma"/>
            <family val="2"/>
          </rPr>
          <t xml:space="preserve">
</t>
        </r>
      </text>
    </comment>
    <comment ref="D644" authorId="0">
      <text>
        <r>
          <rPr>
            <b/>
            <sz val="9"/>
            <color indexed="81"/>
            <rFont val="Tahoma"/>
            <family val="2"/>
          </rPr>
          <t>https://www.crunchbase.com/organization/lexoo</t>
        </r>
        <r>
          <rPr>
            <sz val="9"/>
            <color indexed="81"/>
            <rFont val="Tahoma"/>
            <family val="2"/>
          </rPr>
          <t xml:space="preserve">
</t>
        </r>
      </text>
    </comment>
    <comment ref="D645" authorId="0">
      <text>
        <r>
          <rPr>
            <b/>
            <sz val="9"/>
            <color indexed="81"/>
            <rFont val="Tahoma"/>
            <family val="2"/>
          </rPr>
          <t>https://www.crunchbase.com/organization/lexoo</t>
        </r>
        <r>
          <rPr>
            <sz val="9"/>
            <color indexed="81"/>
            <rFont val="Tahoma"/>
            <family val="2"/>
          </rPr>
          <t xml:space="preserve">
</t>
        </r>
      </text>
    </comment>
    <comment ref="D646" authorId="0">
      <text>
        <r>
          <rPr>
            <b/>
            <sz val="9"/>
            <color indexed="81"/>
            <rFont val="Tahoma"/>
            <family val="2"/>
          </rPr>
          <t>https://www.crunchbase.com/organization/premonition#section-funding-rounds</t>
        </r>
      </text>
    </comment>
    <comment ref="D647" authorId="0">
      <text>
        <r>
          <rPr>
            <b/>
            <sz val="9"/>
            <color indexed="81"/>
            <rFont val="Tahoma"/>
            <family val="2"/>
          </rPr>
          <t>https://www.crunchbase.com/organization/pactsafe#section-funding-rounds</t>
        </r>
      </text>
    </comment>
    <comment ref="D648" authorId="0">
      <text>
        <r>
          <rPr>
            <b/>
            <sz val="9"/>
            <color indexed="81"/>
            <rFont val="Tahoma"/>
            <family val="2"/>
          </rPr>
          <t>https://www.crunchbase.com/organization/seal-software-com#section-funding-rounds</t>
        </r>
      </text>
    </comment>
    <comment ref="D649" authorId="0">
      <text>
        <r>
          <rPr>
            <b/>
            <sz val="9"/>
            <color indexed="81"/>
            <rFont val="Tahoma"/>
            <family val="2"/>
          </rPr>
          <t>https://www.crunchbase.com/organization/stampery#section-funding-rounds</t>
        </r>
      </text>
    </comment>
    <comment ref="D650" authorId="0">
      <text>
        <r>
          <rPr>
            <b/>
            <sz val="9"/>
            <color indexed="81"/>
            <rFont val="Tahoma"/>
            <family val="2"/>
          </rPr>
          <t>https://www.crunchbase.com/organization/stampery#section-funding-rounds</t>
        </r>
      </text>
    </comment>
    <comment ref="D651" authorId="0">
      <text>
        <r>
          <rPr>
            <b/>
            <sz val="9"/>
            <color indexed="81"/>
            <rFont val="Tahoma"/>
            <family val="2"/>
          </rPr>
          <t>https://www.crunchbase.com/organization/stampery#section-funding-rounds</t>
        </r>
      </text>
    </comment>
    <comment ref="D652" authorId="0">
      <text>
        <r>
          <rPr>
            <b/>
            <sz val="9"/>
            <color indexed="81"/>
            <rFont val="Tahoma"/>
            <family val="2"/>
          </rPr>
          <t>https://www.crunchbase.com/organization/pactsafe#section-funding-rounds</t>
        </r>
      </text>
    </comment>
    <comment ref="D653" authorId="0">
      <text>
        <r>
          <rPr>
            <b/>
            <sz val="9"/>
            <color indexed="81"/>
            <rFont val="Tahoma"/>
            <family val="2"/>
          </rPr>
          <t>https://www.crunchbase.com/organization/pramata#section-funding-rounds</t>
        </r>
      </text>
    </comment>
    <comment ref="D654" authorId="0">
      <text>
        <r>
          <rPr>
            <b/>
            <sz val="9"/>
            <color indexed="81"/>
            <rFont val="Tahoma"/>
            <family val="2"/>
          </rPr>
          <t>https://www.crunchbase.com/organization/pramata#section-funding-rounds</t>
        </r>
      </text>
    </comment>
    <comment ref="D655" authorId="0">
      <text>
        <r>
          <rPr>
            <b/>
            <sz val="9"/>
            <color indexed="81"/>
            <rFont val="Tahoma"/>
            <family val="2"/>
          </rPr>
          <t>https://www.crunchbase.com/organization/pramata#section-funding-rounds</t>
        </r>
      </text>
    </comment>
    <comment ref="D656" authorId="0">
      <text>
        <r>
          <rPr>
            <b/>
            <sz val="9"/>
            <color indexed="81"/>
            <rFont val="Tahoma"/>
            <family val="2"/>
          </rPr>
          <t>https://www.crunchbase.com/organization/nventi</t>
        </r>
      </text>
    </comment>
    <comment ref="D657" authorId="0">
      <text>
        <r>
          <rPr>
            <b/>
            <sz val="9"/>
            <color indexed="81"/>
            <rFont val="Tahoma"/>
            <family val="2"/>
          </rPr>
          <t>https://www.crunchbase.com/organization/synergist-io#section-funding-rounds</t>
        </r>
      </text>
    </comment>
    <comment ref="D658" authorId="0">
      <text>
        <r>
          <rPr>
            <b/>
            <sz val="9"/>
            <color indexed="81"/>
            <rFont val="Tahoma"/>
            <family val="2"/>
          </rPr>
          <t>https://www.crunchbase.com/organization/clearview-social</t>
        </r>
      </text>
    </comment>
    <comment ref="D659" authorId="0">
      <text>
        <r>
          <rPr>
            <b/>
            <sz val="9"/>
            <color indexed="81"/>
            <rFont val="Tahoma"/>
            <family val="2"/>
          </rPr>
          <t>https://www.crunchbase.com/organization/clearview-social</t>
        </r>
      </text>
    </comment>
    <comment ref="D660" authorId="0">
      <text>
        <r>
          <rPr>
            <b/>
            <sz val="9"/>
            <color indexed="81"/>
            <rFont val="Tahoma"/>
            <family val="2"/>
          </rPr>
          <t>https://www.crunchbase.com/organization/clearview-social</t>
        </r>
      </text>
    </comment>
    <comment ref="D661" authorId="0">
      <text>
        <r>
          <rPr>
            <b/>
            <sz val="9"/>
            <color indexed="81"/>
            <rFont val="Tahoma"/>
            <family val="2"/>
          </rPr>
          <t>https://www.crunchbase.com/organization/contract-room#section-overview</t>
        </r>
      </text>
    </comment>
    <comment ref="D662" authorId="0">
      <text>
        <r>
          <rPr>
            <b/>
            <sz val="9"/>
            <color indexed="81"/>
            <rFont val="Tahoma"/>
            <family val="2"/>
          </rPr>
          <t>https://www.crunchbase.com/organization/esquify#section-overview</t>
        </r>
      </text>
    </comment>
    <comment ref="D667" authorId="0">
      <text>
        <r>
          <rPr>
            <b/>
            <sz val="9"/>
            <color indexed="81"/>
            <rFont val="Tahoma"/>
            <family val="2"/>
          </rPr>
          <t>https://www.crunchbase.com/organization/everlaw</t>
        </r>
      </text>
    </comment>
    <comment ref="D668" authorId="0">
      <text>
        <r>
          <rPr>
            <b/>
            <sz val="9"/>
            <color indexed="81"/>
            <rFont val="Tahoma"/>
            <family val="2"/>
          </rPr>
          <t>https://www.crunchbase.com/organization/everlaw</t>
        </r>
      </text>
    </comment>
    <comment ref="D669" authorId="0">
      <text>
        <r>
          <rPr>
            <b/>
            <sz val="9"/>
            <color indexed="81"/>
            <rFont val="Tahoma"/>
            <family val="2"/>
          </rPr>
          <t>https://www.crunchbase.com/organization/clearview-social</t>
        </r>
      </text>
    </comment>
    <comment ref="D670" authorId="0">
      <text>
        <r>
          <rPr>
            <b/>
            <sz val="9"/>
            <color indexed="81"/>
            <rFont val="Tahoma"/>
            <family val="2"/>
          </rPr>
          <t>https://www.crunchbase.com/organization/fixed-3</t>
        </r>
      </text>
    </comment>
    <comment ref="D671" authorId="0">
      <text>
        <r>
          <rPr>
            <b/>
            <sz val="9"/>
            <color indexed="81"/>
            <rFont val="Tahoma"/>
            <family val="2"/>
          </rPr>
          <t>https://www.crunchbase.com/organization/claimkit</t>
        </r>
      </text>
    </comment>
    <comment ref="D672" authorId="0">
      <text>
        <r>
          <rPr>
            <b/>
            <sz val="9"/>
            <color indexed="81"/>
            <rFont val="Tahoma"/>
            <family val="2"/>
          </rPr>
          <t>https://www.crunchbase.com/organization/wevorce#section-funding-rounds</t>
        </r>
      </text>
    </comment>
    <comment ref="D673" authorId="0">
      <text>
        <r>
          <rPr>
            <b/>
            <sz val="9"/>
            <color indexed="81"/>
            <rFont val="Tahoma"/>
            <family val="2"/>
          </rPr>
          <t>https://www.crunchbase.com/organization/wevorce#section-funding-rounds</t>
        </r>
      </text>
    </comment>
    <comment ref="D674" authorId="0">
      <text>
        <r>
          <rPr>
            <b/>
            <sz val="9"/>
            <color indexed="81"/>
            <rFont val="Tahoma"/>
            <family val="2"/>
          </rPr>
          <t>https://www.crunchbase.com/organization/wevorce#section-funding-rounds</t>
        </r>
      </text>
    </comment>
    <comment ref="D677" authorId="0">
      <text>
        <r>
          <rPr>
            <b/>
            <sz val="9"/>
            <color indexed="81"/>
            <rFont val="Tahoma"/>
            <family val="2"/>
          </rPr>
          <t>https://www.crunchbase.com/organization/misabogados-com</t>
        </r>
      </text>
    </comment>
    <comment ref="D678" authorId="0">
      <text>
        <r>
          <rPr>
            <b/>
            <sz val="9"/>
            <color indexed="81"/>
            <rFont val="Tahoma"/>
            <family val="2"/>
          </rPr>
          <t>https://www.crunchbase.com/organization/x2x-community#section-overview</t>
        </r>
      </text>
    </comment>
    <comment ref="D679" authorId="0">
      <text>
        <r>
          <rPr>
            <b/>
            <sz val="9"/>
            <color indexed="81"/>
            <rFont val="Tahoma"/>
            <family val="2"/>
          </rPr>
          <t>https://www.crunchbase.com/organization/fiscalnote</t>
        </r>
      </text>
    </comment>
    <comment ref="D680" authorId="0">
      <text>
        <r>
          <rPr>
            <b/>
            <sz val="9"/>
            <color indexed="81"/>
            <rFont val="Tahoma"/>
            <family val="2"/>
          </rPr>
          <t>https://www.crunchbase.com/organization/fiscalnote</t>
        </r>
      </text>
    </comment>
    <comment ref="D681" authorId="0">
      <text>
        <r>
          <rPr>
            <b/>
            <sz val="9"/>
            <color indexed="81"/>
            <rFont val="Tahoma"/>
            <family val="2"/>
          </rPr>
          <t>https://www.crunchbase.com/organization/fiscalnote</t>
        </r>
      </text>
    </comment>
    <comment ref="D682" authorId="0">
      <text>
        <r>
          <rPr>
            <b/>
            <sz val="9"/>
            <color indexed="81"/>
            <rFont val="Tahoma"/>
            <family val="2"/>
          </rPr>
          <t>https://www.crunchbase.com/organization/fiscalnote</t>
        </r>
      </text>
    </comment>
    <comment ref="D683" authorId="0">
      <text>
        <r>
          <rPr>
            <b/>
            <sz val="9"/>
            <color indexed="81"/>
            <rFont val="Tahoma"/>
            <family val="2"/>
          </rPr>
          <t>https://www.crunchbase.com/organization/fiscalnote</t>
        </r>
      </text>
    </comment>
    <comment ref="D684" authorId="0">
      <text>
        <r>
          <rPr>
            <b/>
            <sz val="9"/>
            <color indexed="81"/>
            <rFont val="Tahoma"/>
            <family val="2"/>
          </rPr>
          <t>https://www.crunchbase.com/organization/fiscalnote</t>
        </r>
      </text>
    </comment>
    <comment ref="D685" authorId="0">
      <text>
        <r>
          <rPr>
            <b/>
            <sz val="9"/>
            <color indexed="81"/>
            <rFont val="Tahoma"/>
            <family val="2"/>
          </rPr>
          <t>https://www.crunchbase.com/organization/fiscalnote</t>
        </r>
      </text>
    </comment>
    <comment ref="D686" authorId="0">
      <text>
        <r>
          <rPr>
            <b/>
            <sz val="9"/>
            <color indexed="81"/>
            <rFont val="Tahoma"/>
            <family val="2"/>
          </rPr>
          <t>https://www.crunchbase.com/organization/fiscalnote</t>
        </r>
      </text>
    </comment>
    <comment ref="D687" authorId="0">
      <text>
        <r>
          <rPr>
            <b/>
            <sz val="9"/>
            <color indexed="81"/>
            <rFont val="Tahoma"/>
            <family val="2"/>
          </rPr>
          <t>https://www.crunchbase.com/organization/fiscalnote</t>
        </r>
      </text>
    </comment>
    <comment ref="D688" authorId="0">
      <text>
        <r>
          <rPr>
            <b/>
            <sz val="9"/>
            <color indexed="81"/>
            <rFont val="Tahoma"/>
            <family val="2"/>
          </rPr>
          <t>https://www.crunchbase.com/organization/fiscalnote</t>
        </r>
      </text>
    </comment>
    <comment ref="D689" authorId="0">
      <text>
        <r>
          <rPr>
            <b/>
            <sz val="9"/>
            <color indexed="81"/>
            <rFont val="Tahoma"/>
            <family val="2"/>
          </rPr>
          <t>https://www.crunchbase.com/organization/fiscalnote</t>
        </r>
      </text>
    </comment>
    <comment ref="D690" authorId="0">
      <text>
        <r>
          <rPr>
            <b/>
            <sz val="9"/>
            <color indexed="81"/>
            <rFont val="Tahoma"/>
            <family val="2"/>
          </rPr>
          <t>https://www.crunchbase.com/organization/fiscalnote</t>
        </r>
      </text>
    </comment>
    <comment ref="D691" authorId="0">
      <text>
        <r>
          <rPr>
            <b/>
            <sz val="9"/>
            <color indexed="81"/>
            <rFont val="Tahoma"/>
            <family val="2"/>
          </rPr>
          <t>https://www.crunchbase.com/organization/fiscalnote</t>
        </r>
      </text>
    </comment>
    <comment ref="D692" authorId="0">
      <text>
        <r>
          <rPr>
            <b/>
            <sz val="9"/>
            <color indexed="81"/>
            <rFont val="Tahoma"/>
            <family val="2"/>
          </rPr>
          <t>https://www.crunchbase.com/organization/knomos-knowledge-management-inc#section-overview</t>
        </r>
      </text>
    </comment>
    <comment ref="D693" authorId="0">
      <text>
        <r>
          <rPr>
            <b/>
            <sz val="9"/>
            <color indexed="81"/>
            <rFont val="Tahoma"/>
            <family val="2"/>
          </rPr>
          <t>https://www.crunchbase.com/organization/knomos-knowledge-management-inc#section-overview</t>
        </r>
      </text>
    </comment>
    <comment ref="D694" authorId="0">
      <text>
        <r>
          <rPr>
            <b/>
            <sz val="9"/>
            <color indexed="81"/>
            <rFont val="Tahoma"/>
            <family val="2"/>
          </rPr>
          <t>https://www.crunchbase.com/organization/lawtrades</t>
        </r>
      </text>
    </comment>
    <comment ref="D695" authorId="0">
      <text>
        <r>
          <rPr>
            <b/>
            <sz val="9"/>
            <color indexed="81"/>
            <rFont val="Tahoma"/>
            <family val="2"/>
          </rPr>
          <t>https://www.crunchbase.com/organization/avvoka#section-funding-rounds</t>
        </r>
      </text>
    </comment>
    <comment ref="D696" authorId="0">
      <text>
        <r>
          <rPr>
            <b/>
            <sz val="9"/>
            <color indexed="81"/>
            <rFont val="Tahoma"/>
            <family val="2"/>
          </rPr>
          <t>https://www.crunchbase.com/organization/legalclick</t>
        </r>
      </text>
    </comment>
    <comment ref="D697" authorId="0">
      <text>
        <r>
          <rPr>
            <b/>
            <sz val="9"/>
            <color indexed="81"/>
            <rFont val="Tahoma"/>
            <family val="2"/>
          </rPr>
          <t>https://www.crunchbase.com/organization/quicklegal</t>
        </r>
      </text>
    </comment>
    <comment ref="D698" authorId="0">
      <text>
        <r>
          <rPr>
            <b/>
            <sz val="9"/>
            <color indexed="81"/>
            <rFont val="Tahoma"/>
            <family val="2"/>
          </rPr>
          <t>https://www.crunchbase.com/organization/cicayda</t>
        </r>
      </text>
    </comment>
    <comment ref="D699" authorId="0">
      <text>
        <r>
          <rPr>
            <b/>
            <sz val="9"/>
            <color indexed="81"/>
            <rFont val="Tahoma"/>
            <family val="2"/>
          </rPr>
          <t>https://www.crunchbase.com/organization/legalsifter</t>
        </r>
      </text>
    </comment>
    <comment ref="D700" authorId="0">
      <text>
        <r>
          <rPr>
            <b/>
            <sz val="9"/>
            <color indexed="81"/>
            <rFont val="Tahoma"/>
            <family val="2"/>
          </rPr>
          <t>https://www.crunchbase.com/organization/apperio#section-funding-rounds</t>
        </r>
      </text>
    </comment>
    <comment ref="D701" authorId="0">
      <text>
        <r>
          <rPr>
            <b/>
            <sz val="9"/>
            <color indexed="81"/>
            <rFont val="Tahoma"/>
            <family val="2"/>
          </rPr>
          <t>https://www.crunchbase.com/organization/apperio#section-funding-rounds</t>
        </r>
      </text>
    </comment>
    <comment ref="D702" authorId="0">
      <text>
        <r>
          <rPr>
            <b/>
            <sz val="9"/>
            <color indexed="81"/>
            <rFont val="Tahoma"/>
            <family val="2"/>
          </rPr>
          <t>https://www.crunchbase.com/organization/apperio#section-funding-rounds</t>
        </r>
      </text>
    </comment>
    <comment ref="D703" authorId="0">
      <text>
        <r>
          <rPr>
            <b/>
            <sz val="9"/>
            <color indexed="81"/>
            <rFont val="Tahoma"/>
            <family val="2"/>
          </rPr>
          <t>https://www.crunchbase.com/organization/checkr</t>
        </r>
      </text>
    </comment>
    <comment ref="D704" authorId="0">
      <text>
        <r>
          <rPr>
            <b/>
            <sz val="9"/>
            <color indexed="81"/>
            <rFont val="Tahoma"/>
            <family val="2"/>
          </rPr>
          <t>https://www.crunchbase.com/organization/checkr</t>
        </r>
      </text>
    </comment>
    <comment ref="D705" authorId="0">
      <text>
        <r>
          <rPr>
            <b/>
            <sz val="9"/>
            <color indexed="81"/>
            <rFont val="Tahoma"/>
            <family val="2"/>
          </rPr>
          <t>https://www.crunchbase.com/organization/checkr</t>
        </r>
      </text>
    </comment>
    <comment ref="D706" authorId="0">
      <text>
        <r>
          <rPr>
            <b/>
            <sz val="9"/>
            <color indexed="81"/>
            <rFont val="Tahoma"/>
            <family val="2"/>
          </rPr>
          <t>https://www.crunchbase.com/organization/checkr</t>
        </r>
      </text>
    </comment>
    <comment ref="D709" authorId="0">
      <text>
        <r>
          <rPr>
            <b/>
            <sz val="9"/>
            <color indexed="81"/>
            <rFont val="Tahoma"/>
            <family val="2"/>
          </rPr>
          <t>https://www.crunchbase.com/organization/mark43</t>
        </r>
      </text>
    </comment>
    <comment ref="D710" authorId="0">
      <text>
        <r>
          <rPr>
            <b/>
            <sz val="9"/>
            <color indexed="81"/>
            <rFont val="Tahoma"/>
            <family val="2"/>
          </rPr>
          <t>https://www.crunchbase.com/organization/mark43</t>
        </r>
      </text>
    </comment>
    <comment ref="D711" authorId="0">
      <text>
        <r>
          <rPr>
            <b/>
            <sz val="9"/>
            <color indexed="81"/>
            <rFont val="Tahoma"/>
            <family val="2"/>
          </rPr>
          <t>https://www.crunchbase.com/organization/mark43</t>
        </r>
      </text>
    </comment>
    <comment ref="D712" authorId="0">
      <text>
        <r>
          <rPr>
            <b/>
            <sz val="9"/>
            <color indexed="81"/>
            <rFont val="Tahoma"/>
            <family val="2"/>
          </rPr>
          <t>https://www.crunchbase.com/organization/mark43</t>
        </r>
      </text>
    </comment>
    <comment ref="D713" authorId="0">
      <text>
        <r>
          <rPr>
            <b/>
            <sz val="9"/>
            <color indexed="81"/>
            <rFont val="Tahoma"/>
            <family val="2"/>
          </rPr>
          <t>https://www.crunchbase.com/organization/mark43</t>
        </r>
      </text>
    </comment>
    <comment ref="D714" authorId="0">
      <text>
        <r>
          <rPr>
            <b/>
            <sz val="9"/>
            <color indexed="81"/>
            <rFont val="Tahoma"/>
            <family val="2"/>
          </rPr>
          <t>https://www.crunchbase.com/organization/mark43</t>
        </r>
      </text>
    </comment>
    <comment ref="D715" authorId="0">
      <text>
        <r>
          <rPr>
            <b/>
            <sz val="9"/>
            <color indexed="81"/>
            <rFont val="Tahoma"/>
            <family val="2"/>
          </rPr>
          <t>https://www.crunchbase.com/organization/mark43</t>
        </r>
      </text>
    </comment>
    <comment ref="D716" authorId="0">
      <text>
        <r>
          <rPr>
            <b/>
            <sz val="9"/>
            <color indexed="81"/>
            <rFont val="Tahoma"/>
            <family val="2"/>
          </rPr>
          <t>https://www.crunchbase.com/organization/mark43</t>
        </r>
      </text>
    </comment>
    <comment ref="D717" authorId="0">
      <text>
        <r>
          <rPr>
            <b/>
            <sz val="9"/>
            <color indexed="81"/>
            <rFont val="Tahoma"/>
            <family val="2"/>
          </rPr>
          <t>https://www.crunchbase.com/organization/prudence-lasb#section-funding-rounds</t>
        </r>
      </text>
    </comment>
    <comment ref="D718" authorId="0">
      <text>
        <r>
          <rPr>
            <b/>
            <sz val="9"/>
            <color indexed="81"/>
            <rFont val="Tahoma"/>
            <family val="2"/>
          </rPr>
          <t>https://www.crunchbase.com/organization/prudence-lasb#section-funding-rounds</t>
        </r>
      </text>
    </comment>
    <comment ref="D719" authorId="0">
      <text>
        <r>
          <rPr>
            <b/>
            <sz val="9"/>
            <color indexed="81"/>
            <rFont val="Tahoma"/>
            <family val="2"/>
          </rPr>
          <t>https://www.crunchbase.com/organization/captain-contrat-2</t>
        </r>
      </text>
    </comment>
    <comment ref="D720" authorId="0">
      <text>
        <r>
          <rPr>
            <b/>
            <sz val="9"/>
            <color indexed="81"/>
            <rFont val="Tahoma"/>
            <family val="2"/>
          </rPr>
          <t>https://www.crunchbase.com/organization/captain-contrat-2</t>
        </r>
      </text>
    </comment>
    <comment ref="D721" authorId="0">
      <text>
        <r>
          <rPr>
            <b/>
            <sz val="9"/>
            <color indexed="81"/>
            <rFont val="Tahoma"/>
            <family val="2"/>
          </rPr>
          <t>https://www.crunchbase.com/organization/everplans</t>
        </r>
        <r>
          <rPr>
            <sz val="9"/>
            <color indexed="81"/>
            <rFont val="Tahoma"/>
            <family val="2"/>
          </rPr>
          <t xml:space="preserve">
</t>
        </r>
      </text>
    </comment>
    <comment ref="D722" authorId="0">
      <text>
        <r>
          <rPr>
            <b/>
            <sz val="9"/>
            <color indexed="81"/>
            <rFont val="Tahoma"/>
            <family val="2"/>
          </rPr>
          <t>https://www.crunchbase.com/organization/otonomos#section-funding-rounds</t>
        </r>
      </text>
    </comment>
    <comment ref="D723" authorId="0">
      <text>
        <r>
          <rPr>
            <b/>
            <sz val="9"/>
            <color indexed="81"/>
            <rFont val="Tahoma"/>
            <family val="2"/>
          </rPr>
          <t>https://www.crunchbase.com/organization/otonomos#section-funding-rounds</t>
        </r>
      </text>
    </comment>
    <comment ref="D724" authorId="0">
      <text>
        <r>
          <rPr>
            <b/>
            <sz val="9"/>
            <color indexed="81"/>
            <rFont val="Tahoma"/>
            <family val="2"/>
          </rPr>
          <t>https://www.crunchbase.com/organization/mewe-inc-#section-overview</t>
        </r>
      </text>
    </comment>
    <comment ref="D725" authorId="0">
      <text>
        <r>
          <rPr>
            <b/>
            <sz val="9"/>
            <color indexed="81"/>
            <rFont val="Tahoma"/>
            <family val="2"/>
          </rPr>
          <t>https://www.crunchbase.com/organization/legalix</t>
        </r>
      </text>
    </comment>
    <comment ref="D726" authorId="0">
      <text>
        <r>
          <rPr>
            <b/>
            <sz val="9"/>
            <color indexed="81"/>
            <rFont val="Tahoma"/>
            <family val="2"/>
          </rPr>
          <t>https://www.crunchbase.com/organization/alfredo-chang#section-funding-rounds</t>
        </r>
      </text>
    </comment>
    <comment ref="D727" authorId="0">
      <text>
        <r>
          <rPr>
            <b/>
            <sz val="9"/>
            <color indexed="81"/>
            <rFont val="Tahoma"/>
            <family val="2"/>
          </rPr>
          <t>https://www.crunchbase.com/organization/everplans</t>
        </r>
        <r>
          <rPr>
            <sz val="9"/>
            <color indexed="81"/>
            <rFont val="Tahoma"/>
            <family val="2"/>
          </rPr>
          <t xml:space="preserve">
</t>
        </r>
      </text>
    </comment>
    <comment ref="D728" authorId="0">
      <text>
        <r>
          <rPr>
            <b/>
            <sz val="9"/>
            <color indexed="81"/>
            <rFont val="Tahoma"/>
            <family val="2"/>
          </rPr>
          <t>https://www.crunchbase.com/organization/everplans</t>
        </r>
        <r>
          <rPr>
            <sz val="9"/>
            <color indexed="81"/>
            <rFont val="Tahoma"/>
            <family val="2"/>
          </rPr>
          <t xml:space="preserve">
</t>
        </r>
      </text>
    </comment>
    <comment ref="D729" authorId="0">
      <text>
        <r>
          <rPr>
            <b/>
            <sz val="9"/>
            <color indexed="81"/>
            <rFont val="Tahoma"/>
            <family val="2"/>
          </rPr>
          <t>https://www.crunchbase.com/organization/everplans</t>
        </r>
        <r>
          <rPr>
            <sz val="9"/>
            <color indexed="81"/>
            <rFont val="Tahoma"/>
            <family val="2"/>
          </rPr>
          <t xml:space="preserve">
</t>
        </r>
      </text>
    </comment>
    <comment ref="D730" authorId="0">
      <text>
        <r>
          <rPr>
            <b/>
            <sz val="9"/>
            <color indexed="81"/>
            <rFont val="Tahoma"/>
            <family val="2"/>
          </rPr>
          <t>https://www.crunchbase.com/organization/everplans</t>
        </r>
        <r>
          <rPr>
            <sz val="9"/>
            <color indexed="81"/>
            <rFont val="Tahoma"/>
            <family val="2"/>
          </rPr>
          <t xml:space="preserve">
</t>
        </r>
      </text>
    </comment>
    <comment ref="D731" authorId="0">
      <text>
        <r>
          <rPr>
            <b/>
            <sz val="9"/>
            <color indexed="81"/>
            <rFont val="Tahoma"/>
            <family val="2"/>
          </rPr>
          <t>https://www.crunchbase.com/organization/supportpay#section-funding-rounds</t>
        </r>
      </text>
    </comment>
    <comment ref="D733" authorId="0">
      <text>
        <r>
          <rPr>
            <b/>
            <sz val="9"/>
            <color indexed="81"/>
            <rFont val="Tahoma"/>
            <family val="2"/>
          </rPr>
          <t>https://www.crunchbase.com/organization/firmex</t>
        </r>
      </text>
    </comment>
    <comment ref="D737" authorId="0">
      <text>
        <r>
          <rPr>
            <b/>
            <sz val="9"/>
            <color indexed="81"/>
            <rFont val="Tahoma"/>
            <family val="2"/>
          </rPr>
          <t>https://www.crunchbase.com/organization/reorg-research#section-funding-rounds</t>
        </r>
      </text>
    </comment>
    <comment ref="D742" authorId="0">
      <text>
        <r>
          <rPr>
            <b/>
            <sz val="9"/>
            <color indexed="81"/>
            <rFont val="Tahoma"/>
            <family val="2"/>
          </rPr>
          <t>https://www.crunchbase.com/organization/airhelp</t>
        </r>
      </text>
    </comment>
    <comment ref="D743" authorId="0">
      <text>
        <r>
          <rPr>
            <b/>
            <sz val="9"/>
            <color indexed="81"/>
            <rFont val="Tahoma"/>
            <family val="2"/>
          </rPr>
          <t>https://www.crunchbase.com/organization/airhelp</t>
        </r>
      </text>
    </comment>
    <comment ref="D744" authorId="0">
      <text>
        <r>
          <rPr>
            <b/>
            <sz val="9"/>
            <color indexed="81"/>
            <rFont val="Tahoma"/>
            <family val="2"/>
          </rPr>
          <t>https://www.crunchbase.com/organization/airhelp</t>
        </r>
      </text>
    </comment>
    <comment ref="D745" authorId="0">
      <text>
        <r>
          <rPr>
            <b/>
            <sz val="9"/>
            <color indexed="81"/>
            <rFont val="Tahoma"/>
            <family val="2"/>
          </rPr>
          <t>https://www.crunchbase.com/organization/airhelp</t>
        </r>
      </text>
    </comment>
    <comment ref="D746" authorId="0">
      <text>
        <r>
          <rPr>
            <b/>
            <sz val="9"/>
            <color indexed="81"/>
            <rFont val="Tahoma"/>
            <family val="2"/>
          </rPr>
          <t>https://www.crunchbase.com/organization/airhelp</t>
        </r>
      </text>
    </comment>
    <comment ref="D747" authorId="0">
      <text>
        <r>
          <rPr>
            <b/>
            <sz val="9"/>
            <color indexed="81"/>
            <rFont val="Tahoma"/>
            <family val="2"/>
          </rPr>
          <t>https://www.crunchbase.com/organization/airhelp</t>
        </r>
      </text>
    </comment>
    <comment ref="D748" authorId="0">
      <text>
        <r>
          <rPr>
            <b/>
            <sz val="9"/>
            <color indexed="81"/>
            <rFont val="Tahoma"/>
            <family val="2"/>
          </rPr>
          <t>https://www.crunchbase.com/organization/airhelp</t>
        </r>
      </text>
    </comment>
    <comment ref="D749" authorId="0">
      <text>
        <r>
          <rPr>
            <b/>
            <sz val="9"/>
            <color indexed="81"/>
            <rFont val="Tahoma"/>
            <family val="2"/>
          </rPr>
          <t>https://www.crunchbase.com/organization/airhelp</t>
        </r>
      </text>
    </comment>
    <comment ref="D753" authorId="0">
      <text>
        <r>
          <rPr>
            <b/>
            <sz val="9"/>
            <color indexed="81"/>
            <rFont val="Tahoma"/>
            <family val="2"/>
          </rPr>
          <t>https://www.crunchbase.com/organization/legal-inc</t>
        </r>
      </text>
    </comment>
    <comment ref="D754" authorId="0">
      <text>
        <r>
          <rPr>
            <b/>
            <sz val="9"/>
            <color indexed="81"/>
            <rFont val="Tahoma"/>
            <family val="2"/>
          </rPr>
          <t>https://www.crunchbase.com/organization/court-buddy</t>
        </r>
      </text>
    </comment>
    <comment ref="D755" authorId="0">
      <text>
        <r>
          <rPr>
            <b/>
            <sz val="9"/>
            <color indexed="81"/>
            <rFont val="Tahoma"/>
            <family val="2"/>
          </rPr>
          <t>https://www.crunchbase.com/organization/logikcull</t>
        </r>
        <r>
          <rPr>
            <sz val="9"/>
            <color indexed="81"/>
            <rFont val="Tahoma"/>
            <family val="2"/>
          </rPr>
          <t xml:space="preserve">
</t>
        </r>
      </text>
    </comment>
    <comment ref="D756" authorId="0">
      <text>
        <r>
          <rPr>
            <b/>
            <sz val="9"/>
            <color indexed="81"/>
            <rFont val="Tahoma"/>
            <family val="2"/>
          </rPr>
          <t>https://www.crunchbase.com/organization/logikcull</t>
        </r>
        <r>
          <rPr>
            <sz val="9"/>
            <color indexed="81"/>
            <rFont val="Tahoma"/>
            <family val="2"/>
          </rPr>
          <t xml:space="preserve">
</t>
        </r>
      </text>
    </comment>
    <comment ref="D758" authorId="0">
      <text>
        <r>
          <rPr>
            <b/>
            <sz val="9"/>
            <color indexed="81"/>
            <rFont val="Tahoma"/>
            <family val="2"/>
          </rPr>
          <t>https://www.crunchbase.com/organization/synergist-io#section-funding-rounds</t>
        </r>
      </text>
    </comment>
    <comment ref="D759" authorId="0">
      <text>
        <r>
          <rPr>
            <b/>
            <sz val="9"/>
            <color indexed="81"/>
            <rFont val="Tahoma"/>
            <family val="2"/>
          </rPr>
          <t>https://www.crunchbase.com/organization/ascent-technologies#section-overview</t>
        </r>
      </text>
    </comment>
    <comment ref="D760" authorId="0">
      <text>
        <r>
          <rPr>
            <b/>
            <sz val="9"/>
            <color indexed="81"/>
            <rFont val="Tahoma"/>
            <family val="2"/>
          </rPr>
          <t>https://www.crunchbase.com/organization/gadfly-legal-technologies#section-overview</t>
        </r>
      </text>
    </comment>
    <comment ref="D761" authorId="0">
      <text>
        <r>
          <rPr>
            <b/>
            <sz val="9"/>
            <color indexed="81"/>
            <rFont val="Tahoma"/>
            <family val="2"/>
          </rPr>
          <t>https://www.crunchbase.com/organization/pactsafe#section-funding-rounds</t>
        </r>
      </text>
    </comment>
    <comment ref="D762" authorId="0">
      <text>
        <r>
          <rPr>
            <b/>
            <sz val="9"/>
            <color indexed="81"/>
            <rFont val="Tahoma"/>
            <family val="2"/>
          </rPr>
          <t>https://www.crunchbase.com/organization/compensation2go-gmbh#section-overview</t>
        </r>
      </text>
    </comment>
    <comment ref="D766" authorId="0">
      <text>
        <r>
          <rPr>
            <b/>
            <sz val="9"/>
            <color indexed="81"/>
            <rFont val="Tahoma"/>
            <family val="2"/>
          </rPr>
          <t>https://www.crunchbase.com/organization/ravel-law#section-funding-rounds</t>
        </r>
      </text>
    </comment>
    <comment ref="D767" authorId="0">
      <text>
        <r>
          <rPr>
            <b/>
            <sz val="9"/>
            <color indexed="81"/>
            <rFont val="Tahoma"/>
            <family val="2"/>
          </rPr>
          <t>https://www.crunchbase.com/organization/ravel-law#section-funding-rounds</t>
        </r>
      </text>
    </comment>
    <comment ref="D768" authorId="0">
      <text>
        <r>
          <rPr>
            <b/>
            <sz val="9"/>
            <color indexed="81"/>
            <rFont val="Tahoma"/>
            <family val="2"/>
          </rPr>
          <t>https://www.crunchbase.com/organization/ravel-law#section-funding-rounds</t>
        </r>
      </text>
    </comment>
    <comment ref="D769" authorId="0">
      <text>
        <r>
          <rPr>
            <b/>
            <sz val="9"/>
            <color indexed="81"/>
            <rFont val="Tahoma"/>
            <family val="2"/>
          </rPr>
          <t>https://www.crunchbase.com/organization/ravel-law#section-funding-rounds</t>
        </r>
      </text>
    </comment>
    <comment ref="D773" authorId="0">
      <text>
        <r>
          <rPr>
            <b/>
            <sz val="9"/>
            <color indexed="81"/>
            <rFont val="Tahoma"/>
            <family val="2"/>
          </rPr>
          <t>https://www.crunchbase.com/organization/mydocsafe</t>
        </r>
      </text>
    </comment>
    <comment ref="D774" authorId="0">
      <text>
        <r>
          <rPr>
            <b/>
            <sz val="9"/>
            <color indexed="81"/>
            <rFont val="Tahoma"/>
            <family val="2"/>
          </rPr>
          <t>https://www.crunchbase.com/organization/legalsifter</t>
        </r>
      </text>
    </comment>
    <comment ref="D775" authorId="0">
      <text>
        <r>
          <rPr>
            <b/>
            <sz val="9"/>
            <color indexed="81"/>
            <rFont val="Tahoma"/>
            <family val="2"/>
          </rPr>
          <t>https://www.crunchbase.com/organization/legalclick</t>
        </r>
      </text>
    </comment>
    <comment ref="D776" authorId="0">
      <text>
        <r>
          <rPr>
            <b/>
            <sz val="9"/>
            <color indexed="81"/>
            <rFont val="Tahoma"/>
            <family val="2"/>
          </rPr>
          <t>https://www.crunchbase.com/organization/ebrevia</t>
        </r>
      </text>
    </comment>
    <comment ref="D777" authorId="0">
      <text>
        <r>
          <rPr>
            <b/>
            <sz val="9"/>
            <color indexed="81"/>
            <rFont val="Tahoma"/>
            <family val="2"/>
          </rPr>
          <t>https://www.crunchbase.com/organization/doctrine#section-funding-rounds</t>
        </r>
      </text>
    </comment>
    <comment ref="D778" authorId="0">
      <text>
        <r>
          <rPr>
            <b/>
            <sz val="9"/>
            <color indexed="81"/>
            <rFont val="Tahoma"/>
            <family val="2"/>
          </rPr>
          <t>https://www.crunchbase.com/organization/doctrine#section-funding-rounds</t>
        </r>
      </text>
    </comment>
    <comment ref="D779" authorId="0">
      <text>
        <r>
          <rPr>
            <b/>
            <sz val="9"/>
            <color indexed="81"/>
            <rFont val="Tahoma"/>
            <family val="2"/>
          </rPr>
          <t>https://www.crunchbase.com/organization/doctrine#section-funding-rounds</t>
        </r>
      </text>
    </comment>
    <comment ref="D780" authorId="0">
      <text>
        <r>
          <rPr>
            <b/>
            <sz val="9"/>
            <color indexed="81"/>
            <rFont val="Tahoma"/>
            <family val="2"/>
          </rPr>
          <t>https://www.crunchbase.com/organization/clause#section-funding-rounds</t>
        </r>
      </text>
    </comment>
    <comment ref="D781" authorId="0">
      <text>
        <r>
          <rPr>
            <b/>
            <sz val="9"/>
            <color indexed="81"/>
            <rFont val="Tahoma"/>
            <family val="2"/>
          </rPr>
          <t>https://www.crunchbase.com/organization/clause#section-funding-rounds</t>
        </r>
      </text>
    </comment>
    <comment ref="D782" authorId="0">
      <text>
        <r>
          <rPr>
            <b/>
            <sz val="9"/>
            <color indexed="81"/>
            <rFont val="Tahoma"/>
            <family val="2"/>
          </rPr>
          <t>https://www.crunchbase.com/organization/libryo#section-funding-rounds</t>
        </r>
      </text>
    </comment>
    <comment ref="D783" authorId="0">
      <text>
        <r>
          <rPr>
            <b/>
            <sz val="9"/>
            <color indexed="81"/>
            <rFont val="Tahoma"/>
            <family val="2"/>
          </rPr>
          <t>https://www.crunchbase.com/organization/libryo#section-funding-rounds</t>
        </r>
      </text>
    </comment>
    <comment ref="D784" authorId="0">
      <text>
        <r>
          <rPr>
            <b/>
            <sz val="9"/>
            <color indexed="81"/>
            <rFont val="Tahoma"/>
            <family val="2"/>
          </rPr>
          <t>https://www.crunchbase.com/organization/prudence-lasb#section-funding-rounds</t>
        </r>
      </text>
    </comment>
    <comment ref="D785" authorId="0">
      <text>
        <r>
          <rPr>
            <b/>
            <sz val="9"/>
            <color indexed="81"/>
            <rFont val="Tahoma"/>
            <family val="2"/>
          </rPr>
          <t>https://www.crunchbase.com/organization/prudence-lasb#section-funding-rounds</t>
        </r>
      </text>
    </comment>
    <comment ref="D786" authorId="0">
      <text>
        <r>
          <rPr>
            <b/>
            <sz val="9"/>
            <color indexed="81"/>
            <rFont val="Tahoma"/>
            <family val="2"/>
          </rPr>
          <t>https://www.crunchbase.com/organization/my-exit-strategy</t>
        </r>
      </text>
    </comment>
    <comment ref="D788" authorId="0">
      <text>
        <r>
          <rPr>
            <b/>
            <sz val="9"/>
            <color indexed="81"/>
            <rFont val="Tahoma"/>
            <family val="2"/>
          </rPr>
          <t>https://www.crunchbase.com/organization/burgielaw#section-overview</t>
        </r>
      </text>
    </comment>
    <comment ref="D789" authorId="0">
      <text>
        <r>
          <rPr>
            <b/>
            <sz val="9"/>
            <color indexed="81"/>
            <rFont val="Tahoma"/>
            <family val="2"/>
          </rPr>
          <t>https://www.crunchbase.com/organization/mewe-inc-#section-overview</t>
        </r>
      </text>
    </comment>
    <comment ref="D790" authorId="0">
      <text>
        <r>
          <rPr>
            <b/>
            <sz val="9"/>
            <color indexed="81"/>
            <rFont val="Tahoma"/>
            <family val="2"/>
          </rPr>
          <t>https://www.crunchbase.com/organization/mewe-inc-#section-overview</t>
        </r>
      </text>
    </comment>
    <comment ref="D791" authorId="0">
      <text>
        <r>
          <rPr>
            <b/>
            <sz val="9"/>
            <color indexed="81"/>
            <rFont val="Tahoma"/>
            <family val="2"/>
          </rPr>
          <t>https://www.crunchbase.com/organization/lawgeex#section-funding-rounds</t>
        </r>
      </text>
    </comment>
    <comment ref="D792" authorId="0">
      <text>
        <r>
          <rPr>
            <b/>
            <sz val="9"/>
            <color indexed="81"/>
            <rFont val="Tahoma"/>
            <family val="2"/>
          </rPr>
          <t>https://www.crunchbase.com/organization/lawgeex#section-funding-rounds</t>
        </r>
      </text>
    </comment>
    <comment ref="D793" authorId="0">
      <text>
        <r>
          <rPr>
            <b/>
            <sz val="9"/>
            <color indexed="81"/>
            <rFont val="Tahoma"/>
            <family val="2"/>
          </rPr>
          <t>https://www.crunchbase.com/organization/lawgeex#section-funding-rounds</t>
        </r>
      </text>
    </comment>
    <comment ref="D796" authorId="0">
      <text>
        <r>
          <rPr>
            <b/>
            <sz val="9"/>
            <color indexed="81"/>
            <rFont val="Tahoma"/>
            <family val="2"/>
          </rPr>
          <t>https://www.crunchbase.com/organization/supportpay#section-funding-rounds</t>
        </r>
      </text>
    </comment>
    <comment ref="D797" authorId="0">
      <text>
        <r>
          <rPr>
            <b/>
            <sz val="9"/>
            <color indexed="81"/>
            <rFont val="Tahoma"/>
            <family val="2"/>
          </rPr>
          <t>https://www.crunchbase.com/organization/supportpay#section-funding-rounds</t>
        </r>
      </text>
    </comment>
    <comment ref="D798" authorId="0">
      <text>
        <r>
          <rPr>
            <b/>
            <sz val="9"/>
            <color indexed="81"/>
            <rFont val="Tahoma"/>
            <family val="2"/>
          </rPr>
          <t>https://www.crunchbase.com/organization/supportpay#section-funding-rounds</t>
        </r>
      </text>
    </comment>
    <comment ref="D799" authorId="0">
      <text>
        <r>
          <rPr>
            <b/>
            <sz val="9"/>
            <color indexed="81"/>
            <rFont val="Tahoma"/>
            <family val="2"/>
          </rPr>
          <t>https://www.crunchbase.com/organization/lawtrades</t>
        </r>
      </text>
    </comment>
    <comment ref="D800" authorId="0">
      <text>
        <r>
          <rPr>
            <b/>
            <sz val="9"/>
            <color indexed="81"/>
            <rFont val="Tahoma"/>
            <family val="2"/>
          </rPr>
          <t>https://www.crunchbase.com/organization/lawtrades</t>
        </r>
      </text>
    </comment>
    <comment ref="D801" authorId="0">
      <text>
        <r>
          <rPr>
            <b/>
            <sz val="9"/>
            <color indexed="81"/>
            <rFont val="Tahoma"/>
            <family val="2"/>
          </rPr>
          <t>https://www.crunchbase.com/organization/lawtrades</t>
        </r>
      </text>
    </comment>
    <comment ref="D802" authorId="0">
      <text>
        <r>
          <rPr>
            <b/>
            <sz val="9"/>
            <color indexed="81"/>
            <rFont val="Tahoma"/>
            <family val="2"/>
          </rPr>
          <t>https://www.crunchbase.com/organization/lawtrades</t>
        </r>
      </text>
    </comment>
    <comment ref="D803" authorId="0">
      <text>
        <r>
          <rPr>
            <b/>
            <sz val="9"/>
            <color indexed="81"/>
            <rFont val="Tahoma"/>
            <family val="2"/>
          </rPr>
          <t>https://www.crunchbase.com/organization/lawtrades</t>
        </r>
      </text>
    </comment>
    <comment ref="D805" authorId="0">
      <text>
        <r>
          <rPr>
            <b/>
            <sz val="9"/>
            <color indexed="81"/>
            <rFont val="Tahoma"/>
            <family val="2"/>
          </rPr>
          <t>https://www.crunchbase.com/organization/openlaws#section-funding-rounds</t>
        </r>
      </text>
    </comment>
    <comment ref="D807" authorId="0">
      <text>
        <r>
          <rPr>
            <b/>
            <sz val="9"/>
            <color indexed="81"/>
            <rFont val="Tahoma"/>
            <family val="2"/>
          </rPr>
          <t>https://www.crunchbase.com/organization/contract-room#section-overview</t>
        </r>
      </text>
    </comment>
    <comment ref="D808" authorId="0">
      <text>
        <r>
          <rPr>
            <b/>
            <sz val="9"/>
            <color indexed="81"/>
            <rFont val="Tahoma"/>
            <family val="2"/>
          </rPr>
          <t>https://www.crunchbase.com/organization/legalese#section-overview</t>
        </r>
      </text>
    </comment>
    <comment ref="D809" authorId="0">
      <text>
        <r>
          <rPr>
            <b/>
            <sz val="9"/>
            <color indexed="81"/>
            <rFont val="Tahoma"/>
            <family val="2"/>
          </rPr>
          <t>https://www.crunchbase.com/organization/legalese#section-overview</t>
        </r>
      </text>
    </comment>
    <comment ref="D817" authorId="0">
      <text>
        <r>
          <rPr>
            <b/>
            <sz val="9"/>
            <color indexed="81"/>
            <rFont val="Tahoma"/>
            <family val="2"/>
          </rPr>
          <t>https://www.crunchbase.com/organization/immuta#section-funding-rounds</t>
        </r>
      </text>
    </comment>
    <comment ref="D818" authorId="0">
      <text>
        <r>
          <rPr>
            <b/>
            <sz val="9"/>
            <color indexed="81"/>
            <rFont val="Tahoma"/>
            <family val="2"/>
          </rPr>
          <t>https://www.crunchbase.com/organization/immuta#section-funding-rounds</t>
        </r>
      </text>
    </comment>
    <comment ref="D819" authorId="0">
      <text>
        <r>
          <rPr>
            <b/>
            <sz val="9"/>
            <color indexed="81"/>
            <rFont val="Tahoma"/>
            <family val="2"/>
          </rPr>
          <t>https://www.crunchbase.com/organization/immuta#section-funding-rounds</t>
        </r>
      </text>
    </comment>
    <comment ref="D820" authorId="0">
      <text>
        <r>
          <rPr>
            <b/>
            <sz val="9"/>
            <color indexed="81"/>
            <rFont val="Tahoma"/>
            <family val="2"/>
          </rPr>
          <t>https://www.crunchbase.com/organization/mewe-inc-#section-overview</t>
        </r>
      </text>
    </comment>
    <comment ref="D821" authorId="0">
      <text>
        <r>
          <rPr>
            <b/>
            <sz val="9"/>
            <color indexed="81"/>
            <rFont val="Tahoma"/>
            <family val="2"/>
          </rPr>
          <t>https://www.crunchbase.com/organization/mewe-inc-#section-overview</t>
        </r>
      </text>
    </comment>
    <comment ref="D822" authorId="0">
      <text>
        <r>
          <rPr>
            <b/>
            <sz val="9"/>
            <color indexed="81"/>
            <rFont val="Tahoma"/>
            <family val="2"/>
          </rPr>
          <t>https://www.crunchbase.com/organization/mewe-inc-#section-overview</t>
        </r>
      </text>
    </comment>
    <comment ref="D823" authorId="0">
      <text>
        <r>
          <rPr>
            <b/>
            <sz val="9"/>
            <color indexed="81"/>
            <rFont val="Tahoma"/>
            <family val="2"/>
          </rPr>
          <t>https://www.crunchbase.com/organization/legal-inc</t>
        </r>
      </text>
    </comment>
    <comment ref="D824" authorId="0">
      <text>
        <r>
          <rPr>
            <b/>
            <sz val="9"/>
            <color indexed="81"/>
            <rFont val="Tahoma"/>
            <family val="2"/>
          </rPr>
          <t>https://www.crunchbase.com/organization/seal-software-com#section-funding-rounds</t>
        </r>
      </text>
    </comment>
    <comment ref="D826" authorId="0">
      <text>
        <r>
          <rPr>
            <b/>
            <sz val="9"/>
            <color indexed="81"/>
            <rFont val="Tahoma"/>
            <family val="2"/>
          </rPr>
          <t>https://www.crunchbase.com/organization/lawgeex#section-funding-rounds</t>
        </r>
      </text>
    </comment>
    <comment ref="D827" authorId="0">
      <text>
        <r>
          <rPr>
            <b/>
            <sz val="9"/>
            <color indexed="81"/>
            <rFont val="Tahoma"/>
            <family val="2"/>
          </rPr>
          <t>https://www.crunchbase.com/organization/lawgeex#section-funding-rounds</t>
        </r>
      </text>
    </comment>
    <comment ref="D828" authorId="0">
      <text>
        <r>
          <rPr>
            <b/>
            <sz val="9"/>
            <color indexed="81"/>
            <rFont val="Tahoma"/>
            <family val="2"/>
          </rPr>
          <t>https://www.crunchbase.com/organization/lawgeex#section-funding-rounds</t>
        </r>
      </text>
    </comment>
    <comment ref="D829" authorId="0">
      <text>
        <r>
          <rPr>
            <b/>
            <sz val="9"/>
            <color indexed="81"/>
            <rFont val="Tahoma"/>
            <family val="2"/>
          </rPr>
          <t>https://www.crunchbase.com/organization/tenderscout#section-funding-rounds</t>
        </r>
      </text>
    </comment>
    <comment ref="D830" authorId="0">
      <text>
        <r>
          <rPr>
            <b/>
            <sz val="9"/>
            <color indexed="81"/>
            <rFont val="Tahoma"/>
            <family val="2"/>
          </rPr>
          <t>https://www.crunchbase.com/organization/tenderscout#section-funding-rounds</t>
        </r>
      </text>
    </comment>
    <comment ref="D831" authorId="0">
      <text>
        <r>
          <rPr>
            <b/>
            <sz val="9"/>
            <color indexed="81"/>
            <rFont val="Tahoma"/>
            <family val="2"/>
          </rPr>
          <t>https://www.crunchbase.com/organization/avvoka#section-funding-rounds</t>
        </r>
      </text>
    </comment>
    <comment ref="D832" authorId="0">
      <text>
        <r>
          <rPr>
            <b/>
            <sz val="9"/>
            <color indexed="81"/>
            <rFont val="Tahoma"/>
            <family val="2"/>
          </rPr>
          <t>https://www.crunchbase.com/organization/casetext</t>
        </r>
      </text>
    </comment>
    <comment ref="D833" authorId="0">
      <text>
        <r>
          <rPr>
            <b/>
            <sz val="9"/>
            <color indexed="81"/>
            <rFont val="Tahoma"/>
            <family val="2"/>
          </rPr>
          <t>https://www.crunchbase.com/organization/casetext</t>
        </r>
      </text>
    </comment>
    <comment ref="D834" authorId="0">
      <text>
        <r>
          <rPr>
            <b/>
            <sz val="9"/>
            <color indexed="81"/>
            <rFont val="Tahoma"/>
            <family val="2"/>
          </rPr>
          <t>https://www.crunchbase.com/organization/casetext</t>
        </r>
      </text>
    </comment>
    <comment ref="D835" authorId="0">
      <text>
        <r>
          <rPr>
            <b/>
            <sz val="9"/>
            <color indexed="81"/>
            <rFont val="Tahoma"/>
            <family val="2"/>
          </rPr>
          <t>https://www.crunchbase.com/organization/lexoo</t>
        </r>
        <r>
          <rPr>
            <sz val="9"/>
            <color indexed="81"/>
            <rFont val="Tahoma"/>
            <family val="2"/>
          </rPr>
          <t xml:space="preserve">
</t>
        </r>
      </text>
    </comment>
    <comment ref="D836" authorId="0">
      <text>
        <r>
          <rPr>
            <b/>
            <sz val="9"/>
            <color indexed="81"/>
            <rFont val="Tahoma"/>
            <family val="2"/>
          </rPr>
          <t>https://www.crunchbase.com/organization/lexoo</t>
        </r>
        <r>
          <rPr>
            <sz val="9"/>
            <color indexed="81"/>
            <rFont val="Tahoma"/>
            <family val="2"/>
          </rPr>
          <t xml:space="preserve">
</t>
        </r>
      </text>
    </comment>
    <comment ref="D839" authorId="0">
      <text>
        <r>
          <rPr>
            <b/>
            <sz val="9"/>
            <color indexed="81"/>
            <rFont val="Tahoma"/>
            <family val="2"/>
          </rPr>
          <t>https://www.crunchbase.com/organization/clause#section-funding-rounds</t>
        </r>
      </text>
    </comment>
    <comment ref="D840" authorId="0">
      <text>
        <r>
          <rPr>
            <b/>
            <sz val="9"/>
            <color indexed="81"/>
            <rFont val="Tahoma"/>
            <family val="2"/>
          </rPr>
          <t>https://www.crunchbase.com/organization/court-buddy</t>
        </r>
      </text>
    </comment>
    <comment ref="D841" authorId="0">
      <text>
        <r>
          <rPr>
            <b/>
            <sz val="9"/>
            <color indexed="81"/>
            <rFont val="Tahoma"/>
            <family val="2"/>
          </rPr>
          <t>https://www.crunchbase.com/organization/prudence-lasb#section-funding-rounds</t>
        </r>
      </text>
    </comment>
    <comment ref="D842" authorId="0">
      <text>
        <r>
          <rPr>
            <b/>
            <sz val="9"/>
            <color indexed="81"/>
            <rFont val="Tahoma"/>
            <family val="2"/>
          </rPr>
          <t>https://www.crunchbase.com/organization/zapproved#section-funding-rounds</t>
        </r>
      </text>
    </comment>
    <comment ref="D843" authorId="0">
      <text>
        <r>
          <rPr>
            <b/>
            <sz val="9"/>
            <color indexed="81"/>
            <rFont val="Tahoma"/>
            <family val="2"/>
          </rPr>
          <t>http://tech.eu/brief/crowdjustice-raises-funding/</t>
        </r>
      </text>
    </comment>
    <comment ref="D844" authorId="0">
      <text>
        <r>
          <rPr>
            <b/>
            <sz val="9"/>
            <color indexed="81"/>
            <rFont val="Tahoma"/>
            <family val="2"/>
          </rPr>
          <t>http://tech.eu/brief/crowdjustice-raises-funding/</t>
        </r>
      </text>
    </comment>
    <comment ref="D845" authorId="0">
      <text>
        <r>
          <rPr>
            <b/>
            <sz val="9"/>
            <color indexed="81"/>
            <rFont val="Tahoma"/>
            <family val="2"/>
          </rPr>
          <t>http://tech.eu/brief/crowdjustice-raises-funding/</t>
        </r>
      </text>
    </comment>
    <comment ref="D850" authorId="0">
      <text>
        <r>
          <rPr>
            <b/>
            <sz val="9"/>
            <color indexed="81"/>
            <rFont val="Tahoma"/>
            <family val="2"/>
          </rPr>
          <t>https://www.crunchbase.com/organization/docusign/funding_rounds/funding_rounds_list#section-funding-rounds</t>
        </r>
      </text>
    </comment>
    <comment ref="D855" authorId="0">
      <text>
        <r>
          <rPr>
            <b/>
            <sz val="9"/>
            <color indexed="81"/>
            <rFont val="Tahoma"/>
            <family val="2"/>
          </rPr>
          <t>https://www.crunchbase.com/organization/hire-an-esquire</t>
        </r>
      </text>
    </comment>
    <comment ref="D857" authorId="0">
      <text>
        <r>
          <rPr>
            <b/>
            <sz val="9"/>
            <color indexed="81"/>
            <rFont val="Tahoma"/>
            <family val="2"/>
          </rPr>
          <t>https://www.crunchbase.com/organization/exari-systems</t>
        </r>
      </text>
    </comment>
    <comment ref="D878" authorId="0">
      <text>
        <r>
          <rPr>
            <b/>
            <sz val="9"/>
            <color indexed="81"/>
            <rFont val="Tahoma"/>
            <family val="2"/>
          </rPr>
          <t>https://www.crunchbase.com/organization/pbworks</t>
        </r>
      </text>
    </comment>
    <comment ref="D879" authorId="0">
      <text>
        <r>
          <rPr>
            <b/>
            <sz val="9"/>
            <color indexed="81"/>
            <rFont val="Tahoma"/>
            <family val="2"/>
          </rPr>
          <t>https://www.crunchbase.com/organization/clausematch</t>
        </r>
        <r>
          <rPr>
            <sz val="9"/>
            <color indexed="81"/>
            <rFont val="Tahoma"/>
            <family val="2"/>
          </rPr>
          <t xml:space="preserve">
</t>
        </r>
      </text>
    </comment>
    <comment ref="D880" authorId="0">
      <text>
        <r>
          <rPr>
            <b/>
            <sz val="9"/>
            <color indexed="81"/>
            <rFont val="Tahoma"/>
            <family val="2"/>
          </rPr>
          <t>https://www.crunchbase.com/organization/clausematch</t>
        </r>
        <r>
          <rPr>
            <sz val="9"/>
            <color indexed="81"/>
            <rFont val="Tahoma"/>
            <family val="2"/>
          </rPr>
          <t xml:space="preserve">
</t>
        </r>
      </text>
    </comment>
    <comment ref="D881" authorId="0">
      <text>
        <r>
          <rPr>
            <b/>
            <sz val="9"/>
            <color indexed="81"/>
            <rFont val="Tahoma"/>
            <family val="2"/>
          </rPr>
          <t>https://www.crunchbase.com/organization/clausematch</t>
        </r>
        <r>
          <rPr>
            <sz val="9"/>
            <color indexed="81"/>
            <rFont val="Tahoma"/>
            <family val="2"/>
          </rPr>
          <t xml:space="preserve">
</t>
        </r>
      </text>
    </comment>
    <comment ref="D882" authorId="0">
      <text>
        <r>
          <rPr>
            <b/>
            <sz val="9"/>
            <color indexed="81"/>
            <rFont val="Tahoma"/>
            <family val="2"/>
          </rPr>
          <t>https://www.crunchbase.com/organization/simplelegal#section-overview</t>
        </r>
      </text>
    </comment>
    <comment ref="D883" authorId="0">
      <text>
        <r>
          <rPr>
            <b/>
            <sz val="9"/>
            <color indexed="81"/>
            <rFont val="Tahoma"/>
            <family val="2"/>
          </rPr>
          <t>https://www.crunchbase.com/organization/simplelegal#section-overview</t>
        </r>
      </text>
    </comment>
    <comment ref="D884" authorId="0">
      <text>
        <r>
          <rPr>
            <b/>
            <sz val="9"/>
            <color indexed="81"/>
            <rFont val="Tahoma"/>
            <family val="2"/>
          </rPr>
          <t>https://www.crunchbase.com/organization/simplelegal#section-overview</t>
        </r>
      </text>
    </comment>
    <comment ref="D885" authorId="0">
      <text>
        <r>
          <rPr>
            <b/>
            <sz val="9"/>
            <color indexed="81"/>
            <rFont val="Tahoma"/>
            <family val="2"/>
          </rPr>
          <t>https://www.crunchbase.com/organization/contratosapp</t>
        </r>
      </text>
    </comment>
    <comment ref="D886" authorId="0">
      <text>
        <r>
          <rPr>
            <b/>
            <sz val="9"/>
            <color indexed="81"/>
            <rFont val="Tahoma"/>
            <family val="2"/>
          </rPr>
          <t>https://www.crunchbase.com/organization/contratosapp</t>
        </r>
      </text>
    </comment>
    <comment ref="D893" authorId="0">
      <text>
        <r>
          <rPr>
            <b/>
            <sz val="9"/>
            <color indexed="81"/>
            <rFont val="Tahoma"/>
            <family val="2"/>
          </rPr>
          <t>https://www.crunchbase.com/organization/leverton-gmbh#section-overview</t>
        </r>
      </text>
    </comment>
    <comment ref="D894" authorId="0">
      <text>
        <r>
          <rPr>
            <b/>
            <sz val="9"/>
            <color indexed="81"/>
            <rFont val="Tahoma"/>
            <family val="2"/>
          </rPr>
          <t>https://www.crunchbase.com/organization/leverton-gmbh#section-overview</t>
        </r>
      </text>
    </comment>
    <comment ref="D902" authorId="0">
      <text>
        <r>
          <rPr>
            <b/>
            <sz val="9"/>
            <color indexed="81"/>
            <rFont val="Tahoma"/>
            <family val="2"/>
          </rPr>
          <t>https://www.crunchbase.com/organization/heureka-software-llc#section-overview</t>
        </r>
      </text>
    </comment>
    <comment ref="D903" authorId="0">
      <text>
        <r>
          <rPr>
            <b/>
            <sz val="9"/>
            <color indexed="81"/>
            <rFont val="Tahoma"/>
            <family val="2"/>
          </rPr>
          <t>https://www.crunchbase.com/organization/heureka-software-llc#section-overview</t>
        </r>
      </text>
    </comment>
    <comment ref="D904" authorId="0">
      <text>
        <r>
          <rPr>
            <b/>
            <sz val="9"/>
            <color indexed="81"/>
            <rFont val="Tahoma"/>
            <family val="2"/>
          </rPr>
          <t>https://www.crunchbase.com/organization/heureka-software-llc#section-overview</t>
        </r>
      </text>
    </comment>
    <comment ref="D905" authorId="0">
      <text>
        <r>
          <rPr>
            <b/>
            <sz val="9"/>
            <color indexed="81"/>
            <rFont val="Tahoma"/>
            <family val="2"/>
          </rPr>
          <t>https://www.crunchbase.com/organization/ironclad#section-overview</t>
        </r>
      </text>
    </comment>
    <comment ref="D906" authorId="0">
      <text>
        <r>
          <rPr>
            <b/>
            <sz val="9"/>
            <color indexed="81"/>
            <rFont val="Tahoma"/>
            <family val="2"/>
          </rPr>
          <t>https://www.crunchbase.com/organization/ironclad#section-overview</t>
        </r>
      </text>
    </comment>
    <comment ref="D907" authorId="0">
      <text>
        <r>
          <rPr>
            <b/>
            <sz val="9"/>
            <color indexed="81"/>
            <rFont val="Tahoma"/>
            <family val="2"/>
          </rPr>
          <t>https://www.crunchbase.com/organization/ironclad#section-overview</t>
        </r>
      </text>
    </comment>
    <comment ref="D908" authorId="0">
      <text>
        <r>
          <rPr>
            <b/>
            <sz val="9"/>
            <color indexed="81"/>
            <rFont val="Tahoma"/>
            <family val="2"/>
          </rPr>
          <t>https://www.crunchbase.com/organization/ironclad#section-overview</t>
        </r>
      </text>
    </comment>
    <comment ref="D909" authorId="0">
      <text>
        <r>
          <rPr>
            <b/>
            <sz val="9"/>
            <color indexed="81"/>
            <rFont val="Tahoma"/>
            <family val="2"/>
          </rPr>
          <t>https://www.crunchbase.com/organization/ironclad#section-overview</t>
        </r>
      </text>
    </comment>
    <comment ref="D910" authorId="0">
      <text>
        <r>
          <rPr>
            <b/>
            <sz val="9"/>
            <color indexed="81"/>
            <rFont val="Tahoma"/>
            <family val="2"/>
          </rPr>
          <t>https://www.crunchbase.com/organization/doxly#section-funding-rounds</t>
        </r>
      </text>
    </comment>
    <comment ref="D912" authorId="0">
      <text>
        <r>
          <rPr>
            <b/>
            <sz val="9"/>
            <color indexed="81"/>
            <rFont val="Tahoma"/>
            <family val="2"/>
          </rPr>
          <t>http://tech.eu/brief/libryo-funding/</t>
        </r>
      </text>
    </comment>
    <comment ref="D913" authorId="0">
      <text>
        <r>
          <rPr>
            <b/>
            <sz val="9"/>
            <color indexed="81"/>
            <rFont val="Tahoma"/>
            <family val="2"/>
          </rPr>
          <t>http://tech.eu/brief/libryo-funding/</t>
        </r>
      </text>
    </comment>
    <comment ref="D914" authorId="0">
      <text>
        <r>
          <rPr>
            <b/>
            <sz val="9"/>
            <color indexed="81"/>
            <rFont val="Tahoma"/>
            <family val="2"/>
          </rPr>
          <t>http://tech.eu/brief/libryo-funding/</t>
        </r>
      </text>
    </comment>
    <comment ref="D915" authorId="0">
      <text>
        <r>
          <rPr>
            <b/>
            <sz val="9"/>
            <color indexed="81"/>
            <rFont val="Tahoma"/>
            <family val="2"/>
          </rPr>
          <t>http://tech.eu/brief/libryo-funding/</t>
        </r>
      </text>
    </comment>
    <comment ref="D920" authorId="0">
      <text>
        <r>
          <rPr>
            <b/>
            <sz val="9"/>
            <color indexed="81"/>
            <rFont val="Tahoma"/>
            <family val="2"/>
          </rPr>
          <t>https://www.crunchbase.com/organization/court-buddy</t>
        </r>
      </text>
    </comment>
    <comment ref="D921" authorId="0">
      <text>
        <r>
          <rPr>
            <b/>
            <sz val="9"/>
            <color indexed="81"/>
            <rFont val="Tahoma"/>
            <family val="2"/>
          </rPr>
          <t>https://www.crunchbase.com/organization/court-buddy</t>
        </r>
      </text>
    </comment>
    <comment ref="D922" authorId="0">
      <text>
        <r>
          <rPr>
            <b/>
            <sz val="9"/>
            <color indexed="81"/>
            <rFont val="Tahoma"/>
            <family val="2"/>
          </rPr>
          <t>https://www.crunchbase.com/organization/court-buddy</t>
        </r>
      </text>
    </comment>
    <comment ref="D923" authorId="0">
      <text>
        <r>
          <rPr>
            <b/>
            <sz val="9"/>
            <color indexed="81"/>
            <rFont val="Tahoma"/>
            <family val="2"/>
          </rPr>
          <t>https://www.crunchbase.com/organization/court-buddy</t>
        </r>
      </text>
    </comment>
    <comment ref="D924" authorId="0">
      <text>
        <r>
          <rPr>
            <b/>
            <sz val="9"/>
            <color indexed="81"/>
            <rFont val="Tahoma"/>
            <family val="2"/>
          </rPr>
          <t>https://www.crunchbase.com/organization/court-buddy</t>
        </r>
      </text>
    </comment>
    <comment ref="D925" authorId="0">
      <text>
        <r>
          <rPr>
            <b/>
            <sz val="9"/>
            <color indexed="81"/>
            <rFont val="Tahoma"/>
            <family val="2"/>
          </rPr>
          <t>https://www.crunchbase.com/organization/court-buddy</t>
        </r>
      </text>
    </comment>
    <comment ref="D926" authorId="0">
      <text>
        <r>
          <rPr>
            <b/>
            <sz val="9"/>
            <color indexed="81"/>
            <rFont val="Tahoma"/>
            <family val="2"/>
          </rPr>
          <t>https://www.crunchbase.com/organization/court-buddy</t>
        </r>
      </text>
    </comment>
    <comment ref="D927" authorId="0">
      <text>
        <r>
          <rPr>
            <b/>
            <sz val="9"/>
            <color indexed="81"/>
            <rFont val="Tahoma"/>
            <family val="2"/>
          </rPr>
          <t>https://www.crunchbase.com/organization/court-buddy</t>
        </r>
      </text>
    </comment>
    <comment ref="D928" authorId="0">
      <text>
        <r>
          <rPr>
            <b/>
            <sz val="9"/>
            <color indexed="81"/>
            <rFont val="Tahoma"/>
            <family val="2"/>
          </rPr>
          <t>https://www.crunchbase.com/organization/eshares</t>
        </r>
      </text>
    </comment>
    <comment ref="D929" authorId="0">
      <text>
        <r>
          <rPr>
            <b/>
            <sz val="9"/>
            <color indexed="81"/>
            <rFont val="Tahoma"/>
            <family val="2"/>
          </rPr>
          <t>https://www.crunchbase.com/organization/eshares</t>
        </r>
      </text>
    </comment>
    <comment ref="D930" authorId="0">
      <text>
        <r>
          <rPr>
            <b/>
            <sz val="9"/>
            <color indexed="81"/>
            <rFont val="Tahoma"/>
            <family val="2"/>
          </rPr>
          <t>https://www.crunchbase.com/organization/eshares</t>
        </r>
      </text>
    </comment>
    <comment ref="D931" authorId="0">
      <text>
        <r>
          <rPr>
            <b/>
            <sz val="9"/>
            <color indexed="81"/>
            <rFont val="Tahoma"/>
            <family val="2"/>
          </rPr>
          <t>https://www.crunchbase.com/organization/eshares</t>
        </r>
      </text>
    </comment>
    <comment ref="D932" authorId="0">
      <text>
        <r>
          <rPr>
            <b/>
            <sz val="9"/>
            <color indexed="81"/>
            <rFont val="Tahoma"/>
            <family val="2"/>
          </rPr>
          <t>https://www.crunchbase.com/organization/eshares</t>
        </r>
      </text>
    </comment>
    <comment ref="D933" authorId="0">
      <text>
        <r>
          <rPr>
            <b/>
            <sz val="9"/>
            <color indexed="81"/>
            <rFont val="Tahoma"/>
            <family val="2"/>
          </rPr>
          <t>https://www.crunchbase.com/organization/eshares</t>
        </r>
      </text>
    </comment>
    <comment ref="D942" authorId="0">
      <text>
        <r>
          <rPr>
            <b/>
            <sz val="9"/>
            <color indexed="81"/>
            <rFont val="Tahoma"/>
            <family val="2"/>
          </rPr>
          <t>https://www.crunchbase.com/organization/synergist-io#section-funding-rounds</t>
        </r>
      </text>
    </comment>
    <comment ref="D943" authorId="0">
      <text>
        <r>
          <rPr>
            <b/>
            <sz val="9"/>
            <color indexed="81"/>
            <rFont val="Tahoma"/>
            <family val="2"/>
          </rPr>
          <t>https://www.crunchbase.com/organization/airhelp</t>
        </r>
      </text>
    </comment>
    <comment ref="D944" authorId="0">
      <text>
        <r>
          <rPr>
            <b/>
            <sz val="9"/>
            <color indexed="81"/>
            <rFont val="Tahoma"/>
            <family val="2"/>
          </rPr>
          <t>https://www.crunchbase.com/organization/mimecast</t>
        </r>
      </text>
    </comment>
    <comment ref="D945" authorId="0">
      <text>
        <r>
          <rPr>
            <b/>
            <sz val="9"/>
            <color indexed="81"/>
            <rFont val="Tahoma"/>
            <family val="2"/>
          </rPr>
          <t>https://www.crunchbase.com/organization/riskgenius#section-funding-rounds</t>
        </r>
      </text>
    </comment>
    <comment ref="D946" authorId="0">
      <text>
        <r>
          <rPr>
            <b/>
            <sz val="9"/>
            <color indexed="81"/>
            <rFont val="Tahoma"/>
            <family val="2"/>
          </rPr>
          <t>https://www.crunchbase.com/organization/qodeo#section-overview</t>
        </r>
      </text>
    </comment>
    <comment ref="D947" authorId="0">
      <text>
        <r>
          <rPr>
            <b/>
            <sz val="9"/>
            <color indexed="81"/>
            <rFont val="Tahoma"/>
            <family val="2"/>
          </rPr>
          <t>https://www.crunchbase.com/organization/shoobx#section-overview</t>
        </r>
      </text>
    </comment>
    <comment ref="D948" authorId="0">
      <text>
        <r>
          <rPr>
            <b/>
            <sz val="9"/>
            <color indexed="81"/>
            <rFont val="Tahoma"/>
            <family val="2"/>
          </rPr>
          <t>https://www.crunchbase.com/organization/my-exit-strategy</t>
        </r>
      </text>
    </comment>
    <comment ref="D949" authorId="0">
      <text>
        <r>
          <rPr>
            <b/>
            <sz val="9"/>
            <color indexed="81"/>
            <rFont val="Tahoma"/>
            <family val="2"/>
          </rPr>
          <t>https://www.crunchbase.com/organization/my-exit-strategy</t>
        </r>
      </text>
    </comment>
    <comment ref="D951" authorId="0">
      <text>
        <r>
          <rPr>
            <b/>
            <sz val="9"/>
            <color indexed="81"/>
            <rFont val="Tahoma"/>
            <family val="2"/>
          </rPr>
          <t>https://www.crunchbase.com/organization/legalsifter</t>
        </r>
      </text>
    </comment>
    <comment ref="D952" authorId="0">
      <text>
        <r>
          <rPr>
            <b/>
            <sz val="9"/>
            <color indexed="81"/>
            <rFont val="Tahoma"/>
            <family val="2"/>
          </rPr>
          <t>https://www.crunchbase.com/organization/captain-contrat-2</t>
        </r>
      </text>
    </comment>
    <comment ref="D953" authorId="0">
      <text>
        <r>
          <rPr>
            <b/>
            <sz val="9"/>
            <color indexed="81"/>
            <rFont val="Tahoma"/>
            <family val="2"/>
          </rPr>
          <t>https://www.crunchbase.com/organization/captain-contrat-2</t>
        </r>
      </text>
    </comment>
    <comment ref="D956" authorId="0">
      <text>
        <r>
          <rPr>
            <b/>
            <sz val="9"/>
            <color indexed="81"/>
            <rFont val="Tahoma"/>
            <family val="2"/>
          </rPr>
          <t>https://www.crunchbase.com/organization/the-expert-institute#section-overview</t>
        </r>
      </text>
    </comment>
    <comment ref="D957" authorId="0">
      <text>
        <r>
          <rPr>
            <b/>
            <sz val="9"/>
            <color indexed="81"/>
            <rFont val="Tahoma"/>
            <family val="2"/>
          </rPr>
          <t>http://tech.eu/brief/onna-technologies-funding/</t>
        </r>
      </text>
    </comment>
    <comment ref="D958" authorId="0">
      <text>
        <r>
          <rPr>
            <b/>
            <sz val="9"/>
            <color indexed="81"/>
            <rFont val="Tahoma"/>
            <family val="2"/>
          </rPr>
          <t>https://www.crunchbase.com/organization/logikcull</t>
        </r>
        <r>
          <rPr>
            <sz val="9"/>
            <color indexed="81"/>
            <rFont val="Tahoma"/>
            <family val="2"/>
          </rPr>
          <t xml:space="preserve">
</t>
        </r>
      </text>
    </comment>
    <comment ref="D959" authorId="0">
      <text>
        <r>
          <rPr>
            <b/>
            <sz val="9"/>
            <color indexed="81"/>
            <rFont val="Tahoma"/>
            <family val="2"/>
          </rPr>
          <t>https://www.crunchbase.com/organization/logikcull</t>
        </r>
        <r>
          <rPr>
            <sz val="9"/>
            <color indexed="81"/>
            <rFont val="Tahoma"/>
            <family val="2"/>
          </rPr>
          <t xml:space="preserve">
</t>
        </r>
      </text>
    </comment>
    <comment ref="D960" authorId="0">
      <text>
        <r>
          <rPr>
            <b/>
            <sz val="9"/>
            <color indexed="81"/>
            <rFont val="Tahoma"/>
            <family val="2"/>
          </rPr>
          <t>https://www.crunchbase.com/organization/logikcull</t>
        </r>
        <r>
          <rPr>
            <sz val="9"/>
            <color indexed="81"/>
            <rFont val="Tahoma"/>
            <family val="2"/>
          </rPr>
          <t xml:space="preserve">
</t>
        </r>
      </text>
    </comment>
    <comment ref="D964" authorId="0">
      <text>
        <r>
          <rPr>
            <b/>
            <sz val="9"/>
            <color indexed="81"/>
            <rFont val="Tahoma"/>
            <family val="2"/>
          </rPr>
          <t>https://www.crunchbase.com/organization/turbopatent#section-funding-rounds</t>
        </r>
      </text>
    </comment>
    <comment ref="D965" authorId="0">
      <text>
        <r>
          <rPr>
            <b/>
            <sz val="9"/>
            <color indexed="81"/>
            <rFont val="Tahoma"/>
            <family val="2"/>
          </rPr>
          <t>https://www.crunchbase.com/organization/turbopatent#section-funding-rounds</t>
        </r>
      </text>
    </comment>
    <comment ref="D966" authorId="0">
      <text>
        <r>
          <rPr>
            <b/>
            <sz val="9"/>
            <color indexed="81"/>
            <rFont val="Tahoma"/>
            <family val="2"/>
          </rPr>
          <t>https://www.crunchbase.com/organization/seal-software-com#section-funding-rounds</t>
        </r>
      </text>
    </comment>
    <comment ref="D970" authorId="0">
      <text>
        <r>
          <rPr>
            <b/>
            <sz val="9"/>
            <color indexed="81"/>
            <rFont val="Tahoma"/>
            <family val="2"/>
          </rPr>
          <t>https://www.crunchbase.com/funding_round/mark43-series-c--e71e8378</t>
        </r>
      </text>
    </comment>
    <comment ref="D979" authorId="0">
      <text>
        <r>
          <rPr>
            <b/>
            <sz val="9"/>
            <color indexed="81"/>
            <rFont val="Tahoma"/>
            <family val="2"/>
          </rPr>
          <t>https://www.crunchbase.com/funding_round/fiscalnote-series-d--117e1e7f</t>
        </r>
      </text>
    </comment>
    <comment ref="D981" authorId="0">
      <text>
        <r>
          <rPr>
            <b/>
            <sz val="9"/>
            <color indexed="81"/>
            <rFont val="Tahoma"/>
            <family val="2"/>
          </rPr>
          <t>https://www.crunchbase.com/funding_round/pactsafe-series-a--c867d050</t>
        </r>
      </text>
    </comment>
    <comment ref="D989" authorId="0">
      <text>
        <r>
          <rPr>
            <b/>
            <sz val="9"/>
            <color indexed="81"/>
            <rFont val="Tahoma"/>
            <family val="2"/>
          </rPr>
          <t>https://www.crunchbase.com/funding_round/immuta-series-b--528c43c0</t>
        </r>
      </text>
    </comment>
    <comment ref="D994" authorId="0">
      <text>
        <r>
          <rPr>
            <b/>
            <sz val="9"/>
            <color indexed="81"/>
            <rFont val="Tahoma"/>
            <family val="2"/>
          </rPr>
          <t>https://www.crunchbase.com/funding_round/lawgeex-series-b--10133f42</t>
        </r>
      </text>
    </comment>
    <comment ref="D996" authorId="0">
      <text>
        <r>
          <rPr>
            <b/>
            <sz val="9"/>
            <color indexed="81"/>
            <rFont val="Tahoma"/>
            <family val="2"/>
          </rPr>
          <t>https://www.crunchbase.com/funding_round/ascent-technologies-series-a--90264014</t>
        </r>
      </text>
    </comment>
    <comment ref="D999" authorId="0">
      <text>
        <r>
          <rPr>
            <b/>
            <sz val="9"/>
            <color indexed="81"/>
            <rFont val="Tahoma"/>
            <family val="2"/>
          </rPr>
          <t>https://www.crunchbase.com/funding_round/doctrine-series-a--66eddec1</t>
        </r>
      </text>
    </comment>
    <comment ref="D1000" authorId="0">
      <text>
        <r>
          <rPr>
            <b/>
            <sz val="9"/>
            <color indexed="81"/>
            <rFont val="Tahoma"/>
            <family val="2"/>
          </rPr>
          <t>https://www.crunchbase.com/funding_round/juro-seed--1467238a</t>
        </r>
      </text>
    </comment>
    <comment ref="D1002" authorId="0">
      <text>
        <r>
          <rPr>
            <b/>
            <sz val="9"/>
            <color indexed="81"/>
            <rFont val="Tahoma"/>
            <family val="2"/>
          </rPr>
          <t>https://www.crunchbase.com/funding_round/railsbank-seed--24abc463#section-overview</t>
        </r>
      </text>
    </comment>
    <comment ref="D1004" authorId="0">
      <text>
        <r>
          <rPr>
            <b/>
            <sz val="9"/>
            <color indexed="81"/>
            <rFont val="Tahoma"/>
            <family val="2"/>
          </rPr>
          <t>https://www.crunchbase.com/funding_round/railsbank-seed--d97bf63a#section-overview</t>
        </r>
      </text>
    </comment>
    <comment ref="D1006" authorId="0">
      <text>
        <r>
          <rPr>
            <b/>
            <sz val="9"/>
            <color indexed="81"/>
            <rFont val="Tahoma"/>
            <family val="2"/>
          </rPr>
          <t>https://www.crunchbase.com/funding_round/checkrecipient-angel--314a8382#section-overview</t>
        </r>
      </text>
    </comment>
    <comment ref="D1007" authorId="0">
      <text>
        <r>
          <rPr>
            <b/>
            <sz val="9"/>
            <color indexed="81"/>
            <rFont val="Tahoma"/>
            <family val="2"/>
          </rPr>
          <t>https://www.crunchbase.com/funding_round/checkrecipient-angel--759ddc4a#section-overview</t>
        </r>
      </text>
    </comment>
    <comment ref="D1008" authorId="0">
      <text>
        <r>
          <rPr>
            <b/>
            <sz val="9"/>
            <color indexed="81"/>
            <rFont val="Tahoma"/>
            <family val="2"/>
          </rPr>
          <t>https://www.crunchbase.com/funding_round/checkrecipient-grant--897f776e#section-recent-news</t>
        </r>
      </text>
    </comment>
    <comment ref="D1009" authorId="0">
      <text>
        <r>
          <rPr>
            <b/>
            <sz val="9"/>
            <color indexed="81"/>
            <rFont val="Tahoma"/>
            <family val="2"/>
          </rPr>
          <t>https://www.crunchbase.com/funding_round/checkrecipient-seed--c1f433ae#section-overview</t>
        </r>
      </text>
    </comment>
    <comment ref="D1010" authorId="0">
      <text>
        <r>
          <rPr>
            <b/>
            <sz val="9"/>
            <color indexed="81"/>
            <rFont val="Tahoma"/>
            <family val="2"/>
          </rPr>
          <t>https://www.crunchbase.com/funding_round/checkrecipient-seed--ea90fd5d</t>
        </r>
      </text>
    </comment>
    <comment ref="D1011" authorId="0">
      <text>
        <r>
          <rPr>
            <b/>
            <sz val="9"/>
            <color indexed="81"/>
            <rFont val="Tahoma"/>
            <family val="2"/>
          </rPr>
          <t>https://www.crunchbase.com/funding_round/checkrecipient-seed--c64b47f1#section-overview</t>
        </r>
      </text>
    </comment>
    <comment ref="D1023" authorId="0">
      <text>
        <r>
          <rPr>
            <b/>
            <sz val="9"/>
            <color indexed="81"/>
            <rFont val="Tahoma"/>
            <family val="2"/>
          </rPr>
          <t>https://www.crunchbase.com/funding_round/passfort-seed--df72e5e1</t>
        </r>
      </text>
    </comment>
    <comment ref="D1024" authorId="0">
      <text>
        <r>
          <rPr>
            <b/>
            <sz val="9"/>
            <color indexed="81"/>
            <rFont val="Tahoma"/>
            <family val="2"/>
          </rPr>
          <t>https://www.crunchbase.com/funding_round/passfort-seed--fd4558af</t>
        </r>
      </text>
    </comment>
    <comment ref="D1025" authorId="0">
      <text>
        <r>
          <rPr>
            <b/>
            <sz val="9"/>
            <color indexed="81"/>
            <rFont val="Tahoma"/>
            <family val="2"/>
          </rPr>
          <t>https://www.crunchbase.com/funding_round/elliptic-seed--b6ab63bd#section-investors</t>
        </r>
      </text>
    </comment>
    <comment ref="D1026" authorId="0">
      <text>
        <r>
          <rPr>
            <b/>
            <sz val="9"/>
            <color indexed="81"/>
            <rFont val="Tahoma"/>
            <family val="2"/>
          </rPr>
          <t>https://www.crunchbase.com/funding_round/elliptic-series-a--6de25c0c#section-investors</t>
        </r>
      </text>
    </comment>
    <comment ref="D1031" authorId="0">
      <text>
        <r>
          <rPr>
            <b/>
            <sz val="9"/>
            <color indexed="81"/>
            <rFont val="Tahoma"/>
            <family val="2"/>
          </rPr>
          <t>https://www.crunchbase.com/funding_round/comply-advantage-series-a--308da389</t>
        </r>
      </text>
    </comment>
    <comment ref="D1033" authorId="0">
      <text>
        <r>
          <rPr>
            <b/>
            <sz val="9"/>
            <color indexed="81"/>
            <rFont val="Tahoma"/>
            <family val="2"/>
          </rPr>
          <t>https://www.crunchbase.com/funding_round/contego-fraud-solutions-seed--ba180ff4</t>
        </r>
      </text>
    </comment>
    <comment ref="D1034" authorId="0">
      <text>
        <r>
          <rPr>
            <b/>
            <sz val="9"/>
            <color indexed="81"/>
            <rFont val="Tahoma"/>
            <family val="2"/>
          </rPr>
          <t>https://www.crunchbase.com/funding_round/contego-fraud-solutions-seed--e7143057</t>
        </r>
      </text>
    </comment>
    <comment ref="D1035" authorId="0">
      <text>
        <r>
          <rPr>
            <b/>
            <sz val="9"/>
            <color indexed="81"/>
            <rFont val="Tahoma"/>
            <family val="2"/>
          </rPr>
          <t>https://www.crunchbase.com/funding_round/contego-fraud-solutions-angel--1c39262a</t>
        </r>
      </text>
    </comment>
    <comment ref="D1038" authorId="0">
      <text>
        <r>
          <rPr>
            <b/>
            <sz val="9"/>
            <color indexed="81"/>
            <rFont val="Tahoma"/>
            <family val="2"/>
          </rPr>
          <t>https://www.crunchbase.com/funding_round/contego-fraud-solutions-angel--75383a79#section-overview</t>
        </r>
      </text>
    </comment>
    <comment ref="D1040" authorId="0">
      <text>
        <r>
          <rPr>
            <b/>
            <sz val="9"/>
            <color indexed="81"/>
            <rFont val="Tahoma"/>
            <family val="2"/>
          </rPr>
          <t>https://www.crunchbase.com/funding_round/contego-fraud-solutions-series-a--3f572453#section-overview</t>
        </r>
      </text>
    </comment>
    <comment ref="D1044" authorId="0">
      <text>
        <r>
          <rPr>
            <b/>
            <sz val="9"/>
            <color indexed="81"/>
            <rFont val="Tahoma"/>
            <family val="2"/>
          </rPr>
          <t>https://www.crunchbase.com/funding_round/nowwecomply-seed--f5fa1bfd#section-lead-investors</t>
        </r>
      </text>
    </comment>
    <comment ref="D1046" authorId="0">
      <text>
        <r>
          <rPr>
            <b/>
            <sz val="9"/>
            <color indexed="81"/>
            <rFont val="Tahoma"/>
            <family val="2"/>
          </rPr>
          <t>https://www.crunchbase.com/funding_round/nowwecomply-seed--da0d11e6#section-overview</t>
        </r>
      </text>
    </comment>
    <comment ref="D1048" authorId="0">
      <text>
        <r>
          <rPr>
            <b/>
            <sz val="9"/>
            <color indexed="81"/>
            <rFont val="Tahoma"/>
            <family val="2"/>
          </rPr>
          <t>https://www.crunchbase.com/funding_round/nowwecomply-seed--a3b2412d</t>
        </r>
      </text>
    </comment>
    <comment ref="D1050" authorId="0">
      <text>
        <r>
          <rPr>
            <b/>
            <sz val="9"/>
            <color indexed="81"/>
            <rFont val="Tahoma"/>
            <family val="2"/>
          </rPr>
          <t>https://www.crunchbase.com/funding_round/coinfirm-angel--d7a42452</t>
        </r>
      </text>
    </comment>
    <comment ref="D1051" authorId="0">
      <text>
        <r>
          <rPr>
            <b/>
            <sz val="9"/>
            <color indexed="81"/>
            <rFont val="Tahoma"/>
            <family val="2"/>
          </rPr>
          <t>https://www.crunchbase.com/funding_round/coinfirm-angel--7be52cbc</t>
        </r>
      </text>
    </comment>
    <comment ref="D1052" authorId="0">
      <text>
        <r>
          <rPr>
            <b/>
            <sz val="9"/>
            <color indexed="81"/>
            <rFont val="Tahoma"/>
            <family val="2"/>
          </rPr>
          <t>https://www.crunchbase.com/funding_round/behavox-seed--0e47db8d</t>
        </r>
      </text>
    </comment>
    <comment ref="D1053" authorId="0">
      <text>
        <r>
          <rPr>
            <b/>
            <sz val="9"/>
            <color indexed="81"/>
            <rFont val="Tahoma"/>
            <family val="2"/>
          </rPr>
          <t>https://www.crunchbase.com/funding_round/behavox-angel--50849fc5</t>
        </r>
      </text>
    </comment>
    <comment ref="D1054" authorId="0">
      <text>
        <r>
          <rPr>
            <b/>
            <sz val="9"/>
            <color indexed="81"/>
            <rFont val="Tahoma"/>
            <family val="2"/>
          </rPr>
          <t>https://www.crunchbase.com/funding_round/behavox-series-a--73c7ef03</t>
        </r>
      </text>
    </comment>
    <comment ref="D1056" authorId="0">
      <text>
        <r>
          <rPr>
            <b/>
            <sz val="9"/>
            <color indexed="81"/>
            <rFont val="Tahoma"/>
            <family val="2"/>
          </rPr>
          <t>https://www.crunchbase.com/funding_round/behavox-series-b--7faecb39</t>
        </r>
      </text>
    </comment>
    <comment ref="D1059" authorId="0">
      <text>
        <r>
          <rPr>
            <b/>
            <sz val="9"/>
            <color indexed="81"/>
            <rFont val="Tahoma"/>
            <family val="2"/>
          </rPr>
          <t>https://www.crunchbase.com/funding_round/covi-analytics-seed--583b3555#section-overview</t>
        </r>
      </text>
    </comment>
    <comment ref="D1061" authorId="0">
      <text>
        <r>
          <rPr>
            <b/>
            <sz val="9"/>
            <color indexed="81"/>
            <rFont val="Tahoma"/>
            <family val="2"/>
          </rPr>
          <t>https://www.crunchbase.com/funding_round/vatbox-series-a--114cdbaa</t>
        </r>
      </text>
    </comment>
    <comment ref="F1061" authorId="0">
      <text>
        <r>
          <rPr>
            <b/>
            <sz val="9"/>
            <color indexed="81"/>
            <rFont val="Tahoma"/>
            <family val="2"/>
          </rPr>
          <t>https://www.crunchbase.com/funding_round/vatbox-series-a--114cdbaa</t>
        </r>
      </text>
    </comment>
    <comment ref="D1062" authorId="0">
      <text>
        <r>
          <rPr>
            <b/>
            <sz val="9"/>
            <color indexed="81"/>
            <rFont val="Tahoma"/>
            <family val="2"/>
          </rPr>
          <t>https://www.crunchbase.com/funding_round/vatbox-series-unknown--c903ec20</t>
        </r>
      </text>
    </comment>
    <comment ref="F1062" authorId="0">
      <text>
        <r>
          <rPr>
            <b/>
            <sz val="9"/>
            <color indexed="81"/>
            <rFont val="Tahoma"/>
            <family val="2"/>
          </rPr>
          <t>https://www.crunchbase.com/funding_round/vatbox-series-unknown--c903ec20</t>
        </r>
      </text>
    </comment>
    <comment ref="D1063" authorId="0">
      <text>
        <r>
          <rPr>
            <b/>
            <sz val="9"/>
            <color indexed="81"/>
            <rFont val="Tahoma"/>
            <family val="2"/>
          </rPr>
          <t>https://www.crunchbase.com/funding_round/vatbox-series-unknown--1b0e26ec</t>
        </r>
      </text>
    </comment>
    <comment ref="D1065" authorId="0">
      <text>
        <r>
          <rPr>
            <b/>
            <sz val="9"/>
            <color indexed="81"/>
            <rFont val="Tahoma"/>
            <family val="2"/>
          </rPr>
          <t>https://www.crunchbase.com/funding_round/duedil-seed--bf1d15ef</t>
        </r>
      </text>
    </comment>
    <comment ref="D1067" authorId="0">
      <text>
        <r>
          <rPr>
            <b/>
            <sz val="9"/>
            <color indexed="81"/>
            <rFont val="Tahoma"/>
            <family val="2"/>
          </rPr>
          <t>https://www.crunchbase.com/funding_round/duedil-angel--aa19f0bf</t>
        </r>
      </text>
    </comment>
    <comment ref="D1068" authorId="0">
      <text>
        <r>
          <rPr>
            <b/>
            <sz val="9"/>
            <color indexed="81"/>
            <rFont val="Tahoma"/>
            <family val="2"/>
          </rPr>
          <t>https://www.crunchbase.com/funding_round/duedil-angel--5e3c3d29#section-overview</t>
        </r>
      </text>
    </comment>
    <comment ref="D1069" authorId="0">
      <text>
        <r>
          <rPr>
            <b/>
            <sz val="9"/>
            <color indexed="81"/>
            <rFont val="Tahoma"/>
            <family val="2"/>
          </rPr>
          <t>https://www.crunchbase.com/funding_round/duedil-series-a--05a71740</t>
        </r>
      </text>
    </comment>
    <comment ref="D1073" authorId="0">
      <text>
        <r>
          <rPr>
            <b/>
            <sz val="9"/>
            <color indexed="81"/>
            <rFont val="Tahoma"/>
            <family val="2"/>
          </rPr>
          <t>https://www.crunchbase.com/funding_round/duedil-series-b--cceb9993</t>
        </r>
      </text>
    </comment>
    <comment ref="D1077" authorId="0">
      <text>
        <r>
          <rPr>
            <b/>
            <sz val="9"/>
            <color indexed="81"/>
            <rFont val="Tahoma"/>
            <family val="2"/>
          </rPr>
          <t>https://www.crunchbase.com/funding_round/duedil-series-b--a4d80b00#section-overview</t>
        </r>
      </text>
    </comment>
    <comment ref="D1079" authorId="0">
      <text>
        <r>
          <rPr>
            <b/>
            <sz val="9"/>
            <color indexed="81"/>
            <rFont val="Tahoma"/>
            <family val="2"/>
          </rPr>
          <t>https://www.crunchbase.com/funding_round/duedil-grant--7ab03c16</t>
        </r>
      </text>
    </comment>
    <comment ref="D1080" authorId="0">
      <text>
        <r>
          <rPr>
            <b/>
            <sz val="9"/>
            <color indexed="81"/>
            <rFont val="Tahoma"/>
            <family val="2"/>
          </rPr>
          <t>https://www.crunchbase.com/funding_round/encompass-corporation-series-unknown--5a4820e2#section-overview</t>
        </r>
      </text>
    </comment>
    <comment ref="D1082" authorId="0">
      <text>
        <r>
          <rPr>
            <b/>
            <sz val="9"/>
            <color indexed="81"/>
            <rFont val="Tahoma"/>
            <family val="2"/>
          </rPr>
          <t>https://www.crunchbase.com/funding_round/encompass-corporation-series-unknown--41e44a75</t>
        </r>
      </text>
    </comment>
    <comment ref="D1084" authorId="0">
      <text>
        <r>
          <rPr>
            <b/>
            <sz val="9"/>
            <color indexed="81"/>
            <rFont val="Tahoma"/>
            <family val="2"/>
          </rPr>
          <t>https://www.crunchbase.com/funding_round/aqmetrics-series-unknown--b986a986</t>
        </r>
      </text>
    </comment>
    <comment ref="D1087" authorId="0">
      <text>
        <r>
          <rPr>
            <b/>
            <sz val="9"/>
            <color indexed="81"/>
            <rFont val="Tahoma"/>
            <family val="2"/>
          </rPr>
          <t>https://www.crunchbase.com/funding_round/corlytics-seed--9d3ae6b2#section-overview</t>
        </r>
      </text>
    </comment>
    <comment ref="D1088" authorId="0">
      <text>
        <r>
          <rPr>
            <b/>
            <sz val="9"/>
            <color indexed="81"/>
            <rFont val="Tahoma"/>
            <family val="2"/>
          </rPr>
          <t>https://www.crunchbase.com/funding_round/corlytics-series-unknown--8e5f816b</t>
        </r>
      </text>
    </comment>
    <comment ref="D1090" authorId="0">
      <text>
        <r>
          <rPr>
            <b/>
            <sz val="9"/>
            <color indexed="81"/>
            <rFont val="Tahoma"/>
            <family val="2"/>
          </rPr>
          <t>https://www.crunchbase.com/funding_round/fenergo-series-unknown--6c2cc551</t>
        </r>
      </text>
    </comment>
    <comment ref="D1092" authorId="0">
      <text>
        <r>
          <rPr>
            <b/>
            <sz val="9"/>
            <color indexed="81"/>
            <rFont val="Tahoma"/>
            <family val="2"/>
          </rPr>
          <t>https://www.crunchbase.com/funding_round/fenergo-private-equity--1d2ae832#section-overview</t>
        </r>
      </text>
    </comment>
    <comment ref="D1094" authorId="0">
      <text>
        <r>
          <rPr>
            <b/>
            <sz val="9"/>
            <color indexed="81"/>
            <rFont val="Tahoma"/>
            <family val="2"/>
          </rPr>
          <t>https://www.crunchbase.com/funding_round/gecko-4-seed--b6ea6e1b</t>
        </r>
      </text>
    </comment>
    <comment ref="D1095" authorId="0">
      <text>
        <r>
          <rPr>
            <b/>
            <sz val="9"/>
            <color indexed="81"/>
            <rFont val="Tahoma"/>
            <family val="2"/>
          </rPr>
          <t>https://www.crunchbase.com/funding_round/2gears-s-a-angel--d715d8d2</t>
        </r>
      </text>
    </comment>
    <comment ref="D1096" authorId="0">
      <text>
        <r>
          <rPr>
            <b/>
            <sz val="9"/>
            <color indexed="81"/>
            <rFont val="Tahoma"/>
            <family val="2"/>
          </rPr>
          <t>https://www.crunchbase.com/funding_round/2gears-s-a-undisclosed--f5f9e105</t>
        </r>
      </text>
    </comment>
    <comment ref="D1097" authorId="0">
      <text>
        <r>
          <rPr>
            <b/>
            <sz val="9"/>
            <color indexed="81"/>
            <rFont val="Tahoma"/>
            <family val="2"/>
          </rPr>
          <t>https://www.crunchbase.com/funding_round/2gears-s-a-convertible-note--be5d003e#section-overview</t>
        </r>
      </text>
    </comment>
    <comment ref="D1098" authorId="0">
      <text>
        <r>
          <rPr>
            <b/>
            <sz val="9"/>
            <color indexed="81"/>
            <rFont val="Tahoma"/>
            <family val="2"/>
          </rPr>
          <t>https://www.crunchbase.com/organization/limina-financial-systems</t>
        </r>
      </text>
    </comment>
    <comment ref="D1099" authorId="0">
      <text>
        <r>
          <rPr>
            <b/>
            <sz val="9"/>
            <color indexed="81"/>
            <rFont val="Tahoma"/>
            <family val="2"/>
          </rPr>
          <t>https://www.crunchbase.com/organization/limina-financial-systems</t>
        </r>
      </text>
    </comment>
    <comment ref="D1100" authorId="0">
      <text>
        <r>
          <rPr>
            <b/>
            <sz val="9"/>
            <color indexed="81"/>
            <rFont val="Tahoma"/>
            <family val="2"/>
          </rPr>
          <t>https://www.crunchbase.com/funding_round/omada-seed--e7d3b93f</t>
        </r>
      </text>
    </comment>
    <comment ref="D1101" authorId="0">
      <text>
        <r>
          <rPr>
            <b/>
            <sz val="9"/>
            <color indexed="81"/>
            <rFont val="Tahoma"/>
            <family val="2"/>
          </rPr>
          <t>https://www.crunchbase.com/funding_round/omada-private-equity--d8aff92d</t>
        </r>
      </text>
    </comment>
    <comment ref="D1107" authorId="0">
      <text>
        <r>
          <rPr>
            <b/>
            <sz val="9"/>
            <color indexed="81"/>
            <rFont val="Tahoma"/>
            <family val="2"/>
          </rPr>
          <t>https://www.crunchbase.com/funding_round/m-files-series-a--36c0a198</t>
        </r>
      </text>
    </comment>
    <comment ref="D1113" authorId="0">
      <text>
        <r>
          <rPr>
            <b/>
            <sz val="9"/>
            <color indexed="81"/>
            <rFont val="Tahoma"/>
            <family val="2"/>
          </rPr>
          <t>https://www.crunchbase.com/funding_round/kompany-angel--dbc90c6f</t>
        </r>
      </text>
    </comment>
    <comment ref="D1114" authorId="0">
      <text>
        <r>
          <rPr>
            <b/>
            <sz val="9"/>
            <color indexed="81"/>
            <rFont val="Tahoma"/>
            <family val="2"/>
          </rPr>
          <t>https://www.crunchbase.com/funding_round/kompany-grant--3465216a</t>
        </r>
      </text>
    </comment>
    <comment ref="D1116" authorId="0">
      <text>
        <r>
          <rPr>
            <b/>
            <sz val="9"/>
            <color indexed="81"/>
            <rFont val="Tahoma"/>
            <family val="2"/>
          </rPr>
          <t>https://www.crunchbase.com/funding_round/kompany-angel--9277f23e</t>
        </r>
      </text>
    </comment>
    <comment ref="D1118" authorId="0">
      <text>
        <r>
          <rPr>
            <b/>
            <sz val="9"/>
            <color indexed="81"/>
            <rFont val="Tahoma"/>
            <family val="2"/>
          </rPr>
          <t>https://www.crunchbase.com/funding_round/kompany-angel--9f162e0b</t>
        </r>
      </text>
    </comment>
    <comment ref="D1123" authorId="0">
      <text>
        <r>
          <rPr>
            <b/>
            <sz val="9"/>
            <color indexed="81"/>
            <rFont val="Tahoma"/>
            <family val="2"/>
          </rPr>
          <t>https://www.crunchbase.com/funding_round/kompany-angel--8f5f0b55</t>
        </r>
      </text>
    </comment>
    <comment ref="D1124" authorId="0">
      <text>
        <r>
          <rPr>
            <b/>
            <sz val="9"/>
            <color indexed="81"/>
            <rFont val="Tahoma"/>
            <family val="2"/>
          </rPr>
          <t>https://www.crunchbase.com/funding_round/kompany-series-unknown--4a8378ba</t>
        </r>
      </text>
    </comment>
    <comment ref="D1125" authorId="0">
      <text>
        <r>
          <rPr>
            <b/>
            <sz val="9"/>
            <color indexed="81"/>
            <rFont val="Tahoma"/>
            <family val="2"/>
          </rPr>
          <t>https://www.crunchbase.com/funding_round/qumram-seed--45d799cc</t>
        </r>
      </text>
    </comment>
    <comment ref="D1126" authorId="0">
      <text>
        <r>
          <rPr>
            <b/>
            <sz val="9"/>
            <color indexed="81"/>
            <rFont val="Tahoma"/>
            <family val="2"/>
          </rPr>
          <t>https://www.crunchbase.com/funding_round/qumram-series-unknown--77acf21a</t>
        </r>
      </text>
    </comment>
    <comment ref="D1129" authorId="0">
      <text>
        <r>
          <rPr>
            <b/>
            <sz val="9"/>
            <color indexed="81"/>
            <rFont val="Tahoma"/>
            <family val="2"/>
          </rPr>
          <t>https://www.crunchbase.com/funding_round/qumram-angel--2c2d9980#section-overview</t>
        </r>
      </text>
    </comment>
    <comment ref="D1130" authorId="0">
      <text>
        <r>
          <rPr>
            <b/>
            <sz val="9"/>
            <color indexed="81"/>
            <rFont val="Tahoma"/>
            <family val="2"/>
          </rPr>
          <t>https://www.crunchbase.com/funding_round/qumram-series-unknown--e00e8b5e#section-overview</t>
        </r>
      </text>
    </comment>
    <comment ref="D1131" authorId="0">
      <text>
        <r>
          <rPr>
            <b/>
            <sz val="9"/>
            <color indexed="81"/>
            <rFont val="Tahoma"/>
            <family val="2"/>
          </rPr>
          <t>https://www.crunchbase.com/organization/alyne#section-funding-rounds</t>
        </r>
      </text>
    </comment>
    <comment ref="D1133" authorId="0">
      <text>
        <r>
          <rPr>
            <b/>
            <sz val="9"/>
            <color indexed="81"/>
            <rFont val="Tahoma"/>
            <family val="2"/>
          </rPr>
          <t>https://www.crunchbase.com/organization/surukam#section-funding-rounds</t>
        </r>
      </text>
    </comment>
    <comment ref="D1134" authorId="0">
      <text>
        <r>
          <rPr>
            <b/>
            <sz val="9"/>
            <color indexed="81"/>
            <rFont val="Tahoma"/>
            <family val="2"/>
          </rPr>
          <t>https://www.crunchbase.com/organization/legal-shine#section-funding-rounds</t>
        </r>
      </text>
    </comment>
    <comment ref="D1135" authorId="0">
      <text>
        <r>
          <rPr>
            <b/>
            <sz val="9"/>
            <color indexed="81"/>
            <rFont val="Tahoma"/>
            <family val="2"/>
          </rPr>
          <t>https://www.crunchbase.com/organization/legal-shine#section-funding-rounds</t>
        </r>
      </text>
    </comment>
    <comment ref="D1136" authorId="0">
      <text>
        <r>
          <rPr>
            <b/>
            <sz val="9"/>
            <color indexed="81"/>
            <rFont val="Tahoma"/>
            <family val="2"/>
          </rPr>
          <t>https://www.crunchbase.com/organization/legal-shine#section-funding-rounds</t>
        </r>
      </text>
    </comment>
    <comment ref="D1137" authorId="0">
      <text>
        <r>
          <rPr>
            <b/>
            <sz val="9"/>
            <color indexed="81"/>
            <rFont val="Tahoma"/>
            <family val="2"/>
          </rPr>
          <t>https://www.crunchbase.com/organization/legal-shine#section-funding-rounds</t>
        </r>
      </text>
    </comment>
    <comment ref="D1140" authorId="0">
      <text>
        <r>
          <rPr>
            <b/>
            <sz val="9"/>
            <color indexed="81"/>
            <rFont val="Tahoma"/>
            <family val="2"/>
          </rPr>
          <t>https://www.crunchbase.com/organization/gavelytics#section-funding-rounds</t>
        </r>
      </text>
    </comment>
    <comment ref="D1141" authorId="0">
      <text>
        <r>
          <rPr>
            <b/>
            <sz val="9"/>
            <color indexed="81"/>
            <rFont val="Tahoma"/>
            <family val="2"/>
          </rPr>
          <t>https://www.crunchbase.com/funding_round/gavelytics-seed--5a9a03f9#section-overview</t>
        </r>
      </text>
    </comment>
    <comment ref="D1142" authorId="0">
      <text>
        <r>
          <rPr>
            <b/>
            <sz val="9"/>
            <color indexed="81"/>
            <rFont val="Tahoma"/>
            <family val="2"/>
          </rPr>
          <t>https://www.skoposlabs.com/single-post/2018/05/18/Thomson-Reuters-invests-in-Skopos-Labs</t>
        </r>
        <r>
          <rPr>
            <sz val="9"/>
            <color indexed="81"/>
            <rFont val="Tahoma"/>
            <family val="2"/>
          </rPr>
          <t xml:space="preserve">
</t>
        </r>
      </text>
    </comment>
    <comment ref="D1144" authorId="0">
      <text>
        <r>
          <rPr>
            <b/>
            <sz val="9"/>
            <color indexed="81"/>
            <rFont val="Tahoma"/>
            <family val="2"/>
          </rPr>
          <t>https://www.crunchbase.com/funding_round/nexlp-seed--31e2dc1a</t>
        </r>
      </text>
    </comment>
    <comment ref="D1146" authorId="0">
      <text>
        <r>
          <rPr>
            <b/>
            <sz val="9"/>
            <color indexed="81"/>
            <rFont val="Tahoma"/>
            <family val="2"/>
          </rPr>
          <t>https://www.crunchbase.com/funding_round/nexlp-series-a--950a3148#section-overview</t>
        </r>
      </text>
    </comment>
    <comment ref="D1148" authorId="0">
      <text>
        <r>
          <rPr>
            <b/>
            <sz val="9"/>
            <color indexed="81"/>
            <rFont val="Tahoma"/>
            <family val="2"/>
          </rPr>
          <t>https://www.crunchbase.com/funding_round/opentext-series-unknown--c47a433d</t>
        </r>
      </text>
    </comment>
    <comment ref="D1149" authorId="0">
      <text>
        <r>
          <rPr>
            <b/>
            <sz val="9"/>
            <color indexed="81"/>
            <rFont val="Tahoma"/>
            <family val="2"/>
          </rPr>
          <t>https://www.crunchbase.com/funding_round/opentext-post-ipo-equity--f9dfd17c</t>
        </r>
      </text>
    </comment>
    <comment ref="D1150" authorId="0">
      <text>
        <r>
          <rPr>
            <b/>
            <sz val="9"/>
            <color indexed="81"/>
            <rFont val="Tahoma"/>
            <family val="2"/>
          </rPr>
          <t>https://www.crunchbase.com/organization/text-iq</t>
        </r>
      </text>
    </comment>
    <comment ref="D1152" authorId="0">
      <text>
        <r>
          <rPr>
            <b/>
            <sz val="9"/>
            <color indexed="81"/>
            <rFont val="Tahoma"/>
            <family val="2"/>
          </rPr>
          <t>https://www.crunchbase.com/funding_round/veritone-series-unknown--8757c02f</t>
        </r>
      </text>
    </comment>
    <comment ref="D1154" authorId="0">
      <text>
        <r>
          <rPr>
            <b/>
            <sz val="9"/>
            <color indexed="81"/>
            <rFont val="Tahoma"/>
            <family val="2"/>
          </rPr>
          <t>https://www.crunchbase.com/funding_round/veritone-undisclosed--068f1346</t>
        </r>
      </text>
    </comment>
    <comment ref="D1157" authorId="0">
      <text>
        <r>
          <rPr>
            <b/>
            <sz val="9"/>
            <color indexed="81"/>
            <rFont val="Tahoma"/>
            <family val="2"/>
          </rPr>
          <t>https://www.crunchbase.com/funding_round/linksquares-seed--2dedea25</t>
        </r>
      </text>
    </comment>
    <comment ref="D1158" authorId="0">
      <text>
        <r>
          <rPr>
            <b/>
            <sz val="9"/>
            <color indexed="81"/>
            <rFont val="Tahoma"/>
            <family val="2"/>
          </rPr>
          <t>https://www.crunchbase.com/organization/abs-technology-limited#section-funding-rounds</t>
        </r>
      </text>
    </comment>
    <comment ref="D1159" authorId="0">
      <text>
        <r>
          <rPr>
            <b/>
            <sz val="9"/>
            <color indexed="81"/>
            <rFont val="Tahoma"/>
            <family val="2"/>
          </rPr>
          <t>https://www.crunchbase.com/organization/springcm#section-funding-rounds</t>
        </r>
      </text>
    </comment>
    <comment ref="D1160" authorId="0">
      <text>
        <r>
          <rPr>
            <b/>
            <sz val="9"/>
            <color indexed="81"/>
            <rFont val="Tahoma"/>
            <family val="2"/>
          </rPr>
          <t>https://www.crunchbase.com/organization/springcm#section-funding-rounds</t>
        </r>
      </text>
    </comment>
    <comment ref="D1161" authorId="0">
      <text>
        <r>
          <rPr>
            <b/>
            <sz val="9"/>
            <color indexed="81"/>
            <rFont val="Tahoma"/>
            <family val="2"/>
          </rPr>
          <t>https://www.crunchbase.com/funding_round/springcm-series-unknown--6ac97d36</t>
        </r>
      </text>
    </comment>
    <comment ref="D1164" authorId="0">
      <text>
        <r>
          <rPr>
            <b/>
            <sz val="9"/>
            <color indexed="81"/>
            <rFont val="Tahoma"/>
            <family val="2"/>
          </rPr>
          <t>https://www.crunchbase.com/funding_round/springcm-debt-financing--c16a10d3#section-locked-marketplace</t>
        </r>
      </text>
    </comment>
    <comment ref="D1165" authorId="0">
      <text>
        <r>
          <rPr>
            <b/>
            <sz val="9"/>
            <color indexed="81"/>
            <rFont val="Tahoma"/>
            <family val="2"/>
          </rPr>
          <t>https://www.crunchbase.com/funding_round/springcm-grant--d96f522f</t>
        </r>
      </text>
    </comment>
    <comment ref="D1166" authorId="0">
      <text>
        <r>
          <rPr>
            <b/>
            <sz val="9"/>
            <color indexed="81"/>
            <rFont val="Tahoma"/>
            <family val="2"/>
          </rPr>
          <t>https://www.crunchbase.com/funding_round/springcm-series-d--29c5d69c</t>
        </r>
      </text>
    </comment>
    <comment ref="D1167" authorId="0">
      <text>
        <r>
          <rPr>
            <b/>
            <sz val="9"/>
            <color indexed="81"/>
            <rFont val="Tahoma"/>
            <family val="2"/>
          </rPr>
          <t>https://www.crunchbase.com/funding_round/springcm-series-unknown--9c347593</t>
        </r>
      </text>
    </comment>
    <comment ref="D1168" authorId="0">
      <text>
        <r>
          <rPr>
            <b/>
            <sz val="9"/>
            <color indexed="81"/>
            <rFont val="Tahoma"/>
            <family val="2"/>
          </rPr>
          <t>https://www.crunchbase.com/funding_round/springcm-series-unknown--cb0161f0</t>
        </r>
      </text>
    </comment>
    <comment ref="D1169" authorId="0">
      <text>
        <r>
          <rPr>
            <b/>
            <sz val="9"/>
            <color indexed="81"/>
            <rFont val="Tahoma"/>
            <family val="2"/>
          </rPr>
          <t>https://www.crunchbase.com/funding_round/springcm-series-unknown--44450968</t>
        </r>
      </text>
    </comment>
    <comment ref="D1175" authorId="0">
      <text>
        <r>
          <rPr>
            <b/>
            <sz val="9"/>
            <color indexed="81"/>
            <rFont val="Tahoma"/>
            <family val="2"/>
          </rPr>
          <t>https://www.crunchbase.com/funding_round/springcm-series-unknown--4b0394fb#section-overview</t>
        </r>
      </text>
    </comment>
    <comment ref="D1176" authorId="0">
      <text>
        <r>
          <rPr>
            <b/>
            <sz val="9"/>
            <color indexed="81"/>
            <rFont val="Tahoma"/>
            <family val="2"/>
          </rPr>
          <t>https://www.crunchbase.com/funding_round/icertis-series-a--9fdbdcaa</t>
        </r>
      </text>
    </comment>
    <comment ref="D1178" authorId="0">
      <text>
        <r>
          <rPr>
            <b/>
            <sz val="9"/>
            <color indexed="81"/>
            <rFont val="Tahoma"/>
            <family val="2"/>
          </rPr>
          <t>https://www.crunchbase.com/funding_round/icertis-series-b--e70691f2</t>
        </r>
      </text>
    </comment>
    <comment ref="D1181" authorId="0">
      <text>
        <r>
          <rPr>
            <b/>
            <sz val="9"/>
            <color indexed="81"/>
            <rFont val="Tahoma"/>
            <family val="2"/>
          </rPr>
          <t>https://www.crunchbase.com/funding_round/icertis-series-c--0ebf0f4c#section-overview</t>
        </r>
      </text>
    </comment>
    <comment ref="D1186" authorId="0">
      <text>
        <r>
          <rPr>
            <b/>
            <sz val="9"/>
            <color indexed="81"/>
            <rFont val="Tahoma"/>
            <family val="2"/>
          </rPr>
          <t>https://www.crunchbase.com/funding_round/icertis-series-d--da247a14</t>
        </r>
      </text>
    </comment>
    <comment ref="D1194" authorId="0">
      <text>
        <r>
          <rPr>
            <b/>
            <sz val="9"/>
            <color indexed="81"/>
            <rFont val="Tahoma"/>
            <family val="2"/>
          </rPr>
          <t>https://www.crunchbase.com/organization/forensic-logic#section-funding-rounds</t>
        </r>
      </text>
    </comment>
    <comment ref="D1195" authorId="0">
      <text>
        <r>
          <rPr>
            <b/>
            <sz val="9"/>
            <color indexed="81"/>
            <rFont val="Tahoma"/>
            <family val="2"/>
          </rPr>
          <t>https://www.crunchbase.com/organization/forensic-logic#section-funding-rounds</t>
        </r>
      </text>
    </comment>
    <comment ref="D1196" authorId="0">
      <text>
        <r>
          <rPr>
            <b/>
            <sz val="9"/>
            <color indexed="81"/>
            <rFont val="Tahoma"/>
            <family val="2"/>
          </rPr>
          <t>https://www.crunchbase.com/funding_round/forensic-logic-series-unknown--1a477629</t>
        </r>
      </text>
    </comment>
    <comment ref="D1197" authorId="0">
      <text>
        <r>
          <rPr>
            <b/>
            <sz val="9"/>
            <color indexed="81"/>
            <rFont val="Tahoma"/>
            <family val="2"/>
          </rPr>
          <t>https://www.crunchbase.com/funding_round/forensic-logic-series-unknown--56a1d147#section-overview</t>
        </r>
      </text>
    </comment>
    <comment ref="D1198" authorId="0">
      <text>
        <r>
          <rPr>
            <b/>
            <sz val="9"/>
            <color indexed="81"/>
            <rFont val="Tahoma"/>
            <family val="2"/>
          </rPr>
          <t>https://www.crunchbase.com/organization/heretik#section-funding-rounds</t>
        </r>
      </text>
    </comment>
    <comment ref="D1202" authorId="0">
      <text>
        <r>
          <rPr>
            <b/>
            <sz val="9"/>
            <color indexed="81"/>
            <rFont val="Tahoma"/>
            <family val="2"/>
          </rPr>
          <t>https://www.iamip.com/news/nyhet</t>
        </r>
        <r>
          <rPr>
            <sz val="9"/>
            <color indexed="81"/>
            <rFont val="Tahoma"/>
            <family val="2"/>
          </rPr>
          <t xml:space="preserve">
</t>
        </r>
      </text>
    </comment>
    <comment ref="D1203" authorId="0">
      <text>
        <r>
          <rPr>
            <b/>
            <sz val="9"/>
            <color indexed="81"/>
            <rFont val="Tahoma"/>
            <family val="2"/>
          </rPr>
          <t>https://www.crunchbase.com/organization/muso#section-funding-rounds</t>
        </r>
      </text>
    </comment>
    <comment ref="D1204" authorId="0">
      <text>
        <r>
          <rPr>
            <b/>
            <sz val="9"/>
            <color indexed="81"/>
            <rFont val="Tahoma"/>
            <family val="2"/>
          </rPr>
          <t>https://www.crunchbase.com/funding_round/hellosign-series-a--91d84668</t>
        </r>
      </text>
    </comment>
    <comment ref="D1205" authorId="0">
      <text>
        <r>
          <rPr>
            <b/>
            <sz val="9"/>
            <color indexed="81"/>
            <rFont val="Tahoma"/>
            <family val="2"/>
          </rPr>
          <t>https://www.crunchbase.com/funding_round/hellosign-series-b--b5fd8ff0</t>
        </r>
      </text>
    </comment>
    <comment ref="D1210" authorId="0">
      <text>
        <r>
          <rPr>
            <b/>
            <sz val="9"/>
            <color indexed="81"/>
            <rFont val="Tahoma"/>
            <family val="2"/>
          </rPr>
          <t>https://www.crunchbase.com/funding_round/timeular-seed--20dfa73e</t>
        </r>
      </text>
    </comment>
    <comment ref="D1212" authorId="0">
      <text>
        <r>
          <rPr>
            <b/>
            <sz val="9"/>
            <color indexed="81"/>
            <rFont val="Tahoma"/>
            <family val="2"/>
          </rPr>
          <t>https://www.crunchbase.com/funding_round/timeular-seed--afcaccb2#section-overview</t>
        </r>
      </text>
    </comment>
    <comment ref="D1213" authorId="0">
      <text>
        <r>
          <rPr>
            <b/>
            <sz val="9"/>
            <color indexed="81"/>
            <rFont val="Tahoma"/>
            <family val="2"/>
          </rPr>
          <t>https://www.crunchbase.com/funding_round/vector-legal-method-seed--3f5c7a0a</t>
        </r>
      </text>
    </comment>
    <comment ref="D1217" authorId="0">
      <text>
        <r>
          <rPr>
            <b/>
            <sz val="9"/>
            <color indexed="81"/>
            <rFont val="Tahoma"/>
            <family val="2"/>
          </rPr>
          <t>https://www.crunchbase.com/funding_round/vector-legal-method-series-unknown--2fa9afe0#section-overview</t>
        </r>
      </text>
    </comment>
    <comment ref="D1218" authorId="0">
      <text>
        <r>
          <rPr>
            <b/>
            <sz val="9"/>
            <color indexed="81"/>
            <rFont val="Tahoma"/>
            <family val="2"/>
          </rPr>
          <t>https://www.crunchbase.com/funding_round/legalraasta-angel--34a6e637</t>
        </r>
      </text>
    </comment>
    <comment ref="D1219" authorId="0">
      <text>
        <r>
          <rPr>
            <b/>
            <sz val="9"/>
            <color indexed="81"/>
            <rFont val="Tahoma"/>
            <family val="2"/>
          </rPr>
          <t>https://www.crunchbase.com/funding_round/legalraasta-series-a--41343b14</t>
        </r>
      </text>
    </comment>
    <comment ref="D1220" authorId="0">
      <text>
        <r>
          <rPr>
            <b/>
            <sz val="9"/>
            <color indexed="81"/>
            <rFont val="Tahoma"/>
            <family val="2"/>
          </rPr>
          <t>https://www.crunchbase.com/organization/cloudlex-inc#section-funding-rounds</t>
        </r>
      </text>
    </comment>
    <comment ref="D1223" authorId="0">
      <text>
        <r>
          <rPr>
            <b/>
            <sz val="9"/>
            <color indexed="81"/>
            <rFont val="Tahoma"/>
            <family val="2"/>
          </rPr>
          <t>https://www.crunchbase.com/funding_round/determine-inc-post-ipo-equity--71a4bb7b#section-overview</t>
        </r>
      </text>
    </comment>
    <comment ref="D1224" authorId="0">
      <text>
        <r>
          <rPr>
            <b/>
            <sz val="9"/>
            <color indexed="81"/>
            <rFont val="Tahoma"/>
            <family val="2"/>
          </rPr>
          <t>https://www.crunchbase.com/funding_round/determine-inc-debt-financing--0b4d1757#section-overview</t>
        </r>
      </text>
    </comment>
    <comment ref="D1225" authorId="0">
      <text>
        <r>
          <rPr>
            <b/>
            <sz val="9"/>
            <color indexed="81"/>
            <rFont val="Tahoma"/>
            <family val="2"/>
          </rPr>
          <t>https://www.crunchbase.com/organization/mitratech-holdings-inc#section-investors</t>
        </r>
      </text>
    </comment>
    <comment ref="D1226" authorId="0">
      <text>
        <r>
          <rPr>
            <b/>
            <sz val="9"/>
            <color indexed="81"/>
            <rFont val="Tahoma"/>
            <family val="2"/>
          </rPr>
          <t>https://www.crunchbase.com/organization/exterro</t>
        </r>
      </text>
    </comment>
    <comment ref="D1227" authorId="0">
      <text>
        <r>
          <rPr>
            <b/>
            <sz val="9"/>
            <color indexed="81"/>
            <rFont val="Tahoma"/>
            <family val="2"/>
          </rPr>
          <t>https://www.crunchbase.com/organization/notarycam#section-funding-rounds</t>
        </r>
      </text>
    </comment>
    <comment ref="D1229" authorId="0">
      <text>
        <r>
          <rPr>
            <b/>
            <sz val="9"/>
            <color indexed="81"/>
            <rFont val="Tahoma"/>
            <family val="2"/>
          </rPr>
          <t>https://www.crunchbase.com/funding_round/bloomsbury-ai-seed--cc3b0aa8</t>
        </r>
      </text>
    </comment>
    <comment ref="D1230" authorId="0">
      <text>
        <r>
          <rPr>
            <b/>
            <sz val="9"/>
            <color indexed="81"/>
            <rFont val="Tahoma"/>
            <family val="2"/>
          </rPr>
          <t>https://www.crunchbase.com/funding_round/bloomsbury-ai-seed--21da2ba1#section-overview</t>
        </r>
      </text>
    </comment>
    <comment ref="D1232" authorId="0">
      <text>
        <r>
          <rPr>
            <b/>
            <sz val="9"/>
            <color indexed="81"/>
            <rFont val="Tahoma"/>
            <family val="2"/>
          </rPr>
          <t>https://www.crunchbase.com/funding_round/renewdata-series-unknown--a5c4211c</t>
        </r>
      </text>
    </comment>
    <comment ref="D1233" authorId="0">
      <text>
        <r>
          <rPr>
            <b/>
            <sz val="9"/>
            <color indexed="81"/>
            <rFont val="Tahoma"/>
            <family val="2"/>
          </rPr>
          <t>https://www.crunchbase.com/funding_round/renewdata-private-equity--f7e40913</t>
        </r>
      </text>
    </comment>
    <comment ref="D1234" authorId="0">
      <text>
        <r>
          <rPr>
            <b/>
            <sz val="9"/>
            <color indexed="81"/>
            <rFont val="Tahoma"/>
            <family val="2"/>
          </rPr>
          <t>https://www.crunchbase.com/organization/qdiscovery#section-funding-rounds</t>
        </r>
        <r>
          <rPr>
            <sz val="9"/>
            <color indexed="81"/>
            <rFont val="Tahoma"/>
            <family val="2"/>
          </rPr>
          <t xml:space="preserve">
</t>
        </r>
      </text>
    </comment>
    <comment ref="D1237" authorId="0">
      <text>
        <r>
          <rPr>
            <b/>
            <sz val="9"/>
            <color indexed="81"/>
            <rFont val="Tahoma"/>
            <family val="2"/>
          </rPr>
          <t>https://www.crunchbase.com/funding_round/accessdata-private-equity--c6cbe984#section-overview</t>
        </r>
      </text>
    </comment>
    <comment ref="D1239" authorId="0">
      <text>
        <r>
          <rPr>
            <b/>
            <sz val="9"/>
            <color indexed="81"/>
            <rFont val="Tahoma"/>
            <family val="2"/>
          </rPr>
          <t>https://www.crunchbase.com/funding_round/accessdata-debt-financing--0e808293#section-overview</t>
        </r>
      </text>
    </comment>
    <comment ref="D1240" authorId="0">
      <text>
        <r>
          <rPr>
            <b/>
            <sz val="9"/>
            <color indexed="81"/>
            <rFont val="Tahoma"/>
            <family val="2"/>
          </rPr>
          <t>https://www.crunchbase.com/funding_round/page-vault-inc-seed--135d1fd4#section-investors</t>
        </r>
      </text>
    </comment>
    <comment ref="D1246" authorId="0">
      <text>
        <r>
          <rPr>
            <b/>
            <sz val="9"/>
            <color indexed="81"/>
            <rFont val="Tahoma"/>
            <family val="2"/>
          </rPr>
          <t>https://www.crunchbase.com/funding_round/page-vault-inc-series-a--4aa6b78d#section-overview</t>
        </r>
      </text>
    </comment>
    <comment ref="D1256" authorId="0">
      <text>
        <r>
          <rPr>
            <b/>
            <sz val="9"/>
            <color indexed="81"/>
            <rFont val="Tahoma"/>
            <family val="2"/>
          </rPr>
          <t>https://www.crunchbase.com/organization/peppermint-technology</t>
        </r>
      </text>
    </comment>
    <comment ref="D1257" authorId="0">
      <text>
        <r>
          <rPr>
            <b/>
            <sz val="9"/>
            <color indexed="81"/>
            <rFont val="Tahoma"/>
            <family val="2"/>
          </rPr>
          <t>https://www.crunchbase.com/organization/lawcanvas#section-funding-rounds</t>
        </r>
      </text>
    </comment>
    <comment ref="D1261" authorId="0">
      <text>
        <r>
          <rPr>
            <b/>
            <sz val="9"/>
            <color indexed="81"/>
            <rFont val="Tahoma"/>
            <family val="2"/>
          </rPr>
          <t>https://www.crunchbase.com/funding_round/notarize-series-a--3330dd6a#section-investors</t>
        </r>
      </text>
    </comment>
    <comment ref="D1263" authorId="0">
      <text>
        <r>
          <rPr>
            <b/>
            <sz val="9"/>
            <color indexed="81"/>
            <rFont val="Tahoma"/>
            <family val="2"/>
          </rPr>
          <t>https://www.crunchbase.com/funding_round/notarize-series-unknown--b916aad2</t>
        </r>
      </text>
    </comment>
    <comment ref="D1264" authorId="0">
      <text>
        <r>
          <rPr>
            <b/>
            <sz val="9"/>
            <color indexed="81"/>
            <rFont val="Tahoma"/>
            <family val="2"/>
          </rPr>
          <t>https://www.crunchbase.com/funding_round/notarize-series-b--bbf1bbcb#section-overview</t>
        </r>
      </text>
    </comment>
    <comment ref="D1267" authorId="0">
      <text>
        <r>
          <rPr>
            <b/>
            <sz val="9"/>
            <color indexed="81"/>
            <rFont val="Tahoma"/>
            <family val="2"/>
          </rPr>
          <t>https://www.crunchbase.com/organization/legistify#section-locked-charts</t>
        </r>
      </text>
    </comment>
    <comment ref="D1268" authorId="0">
      <text>
        <r>
          <rPr>
            <b/>
            <sz val="9"/>
            <color indexed="81"/>
            <rFont val="Tahoma"/>
            <family val="2"/>
          </rPr>
          <t>https://www.crunchbase.com/organization/vakilsearch-com</t>
        </r>
      </text>
    </comment>
    <comment ref="D1269" authorId="0">
      <text>
        <r>
          <rPr>
            <b/>
            <sz val="9"/>
            <color indexed="81"/>
            <rFont val="Tahoma"/>
            <family val="2"/>
          </rPr>
          <t>https://www.crunchbase.com/funding_round/legalvision-seed--276de955</t>
        </r>
      </text>
    </comment>
    <comment ref="D1270" authorId="0">
      <text>
        <r>
          <rPr>
            <b/>
            <sz val="9"/>
            <color indexed="81"/>
            <rFont val="Tahoma"/>
            <family val="2"/>
          </rPr>
          <t>https://www.crunchbase.com/funding_round/legalvision-seed--76646649</t>
        </r>
      </text>
    </comment>
    <comment ref="D1271" authorId="0">
      <text>
        <r>
          <rPr>
            <b/>
            <sz val="9"/>
            <color indexed="81"/>
            <rFont val="Tahoma"/>
            <family val="2"/>
          </rPr>
          <t>https://www.crunchbase.com/funding_round/legalvision-series-a--09de34de#section-overview</t>
        </r>
        <r>
          <rPr>
            <sz val="9"/>
            <color indexed="81"/>
            <rFont val="Tahoma"/>
            <family val="2"/>
          </rPr>
          <t xml:space="preserve">
</t>
        </r>
      </text>
    </comment>
    <comment ref="D1272" authorId="0">
      <text>
        <r>
          <rPr>
            <b/>
            <sz val="9"/>
            <color indexed="81"/>
            <rFont val="Tahoma"/>
            <family val="2"/>
          </rPr>
          <t>https://www.crunchbase.com/funding_round/legalvision-series-b--082c929b#section-overview</t>
        </r>
      </text>
    </comment>
    <comment ref="D1273" authorId="0">
      <text>
        <r>
          <rPr>
            <b/>
            <sz val="9"/>
            <color indexed="81"/>
            <rFont val="Tahoma"/>
            <family val="2"/>
          </rPr>
          <t>https://www.crunchbase.com/organization/avtal24#section-funding-rounds</t>
        </r>
      </text>
    </comment>
    <comment ref="D1274" authorId="0">
      <text>
        <r>
          <rPr>
            <b/>
            <sz val="9"/>
            <color indexed="81"/>
            <rFont val="Tahoma"/>
            <family val="2"/>
          </rPr>
          <t>https://www.crunchbase.com/organization/avtal24#section-funding-rounds</t>
        </r>
      </text>
    </comment>
    <comment ref="D1275" authorId="0">
      <text>
        <r>
          <rPr>
            <b/>
            <sz val="9"/>
            <color indexed="81"/>
            <rFont val="Tahoma"/>
            <family val="2"/>
          </rPr>
          <t>https://www.crunchbase.com/organization/avtal24#section-funding-rounds</t>
        </r>
      </text>
    </comment>
    <comment ref="D1276" authorId="0">
      <text>
        <r>
          <rPr>
            <b/>
            <sz val="9"/>
            <color indexed="81"/>
            <rFont val="Tahoma"/>
            <family val="2"/>
          </rPr>
          <t>https://www.crunchbase.com/funding_round/visabot-seed--910a40b0#section-investors</t>
        </r>
      </text>
    </comment>
    <comment ref="D1278" authorId="0">
      <text>
        <r>
          <rPr>
            <b/>
            <sz val="9"/>
            <color indexed="81"/>
            <rFont val="Tahoma"/>
            <family val="2"/>
          </rPr>
          <t>https://www.crunchbase.com/funding_round/visabot-seed--f09a4757#section-overview</t>
        </r>
      </text>
    </comment>
    <comment ref="D1280" authorId="0">
      <text>
        <r>
          <rPr>
            <b/>
            <sz val="9"/>
            <color indexed="81"/>
            <rFont val="Tahoma"/>
            <family val="2"/>
          </rPr>
          <t>https://www.crunchbase.com/organization/lawyaw#section-investors</t>
        </r>
      </text>
    </comment>
    <comment ref="D1281" authorId="0">
      <text>
        <r>
          <rPr>
            <b/>
            <sz val="9"/>
            <color indexed="81"/>
            <rFont val="Tahoma"/>
            <family val="2"/>
          </rPr>
          <t>https://www.crunchbase.com/organization/lawyaw#section-investors</t>
        </r>
      </text>
    </comment>
    <comment ref="D1282" authorId="0">
      <text>
        <r>
          <rPr>
            <b/>
            <sz val="9"/>
            <color indexed="81"/>
            <rFont val="Tahoma"/>
            <family val="2"/>
          </rPr>
          <t>https://www.crunchbase.com/organization/lawyaw#section-investors</t>
        </r>
      </text>
    </comment>
    <comment ref="D1283" authorId="0">
      <text>
        <r>
          <rPr>
            <b/>
            <sz val="9"/>
            <color indexed="81"/>
            <rFont val="Tahoma"/>
            <family val="2"/>
          </rPr>
          <t>https://www.crunchbase.com/organization/social-evidence#section-overview</t>
        </r>
      </text>
    </comment>
    <comment ref="D1284" authorId="0">
      <text>
        <r>
          <rPr>
            <b/>
            <sz val="9"/>
            <color indexed="81"/>
            <rFont val="Tahoma"/>
            <family val="2"/>
          </rPr>
          <t>https://www.crunchbase.com/organization/callisto#section-funding-rounds</t>
        </r>
      </text>
    </comment>
    <comment ref="D1285" authorId="0">
      <text>
        <r>
          <rPr>
            <b/>
            <sz val="9"/>
            <color indexed="81"/>
            <rFont val="Tahoma"/>
            <family val="2"/>
          </rPr>
          <t>https://www.legaltechnology.com/latest-news/startup-corner-legatics-in-focus/</t>
        </r>
      </text>
    </comment>
    <comment ref="D1286" authorId="0">
      <text>
        <r>
          <rPr>
            <b/>
            <sz val="9"/>
            <color indexed="81"/>
            <rFont val="Tahoma"/>
            <family val="2"/>
          </rPr>
          <t>https://www.crunchbase.com/organization/opus-2-international</t>
        </r>
      </text>
    </comment>
    <comment ref="D1287" authorId="0">
      <text>
        <r>
          <rPr>
            <b/>
            <sz val="9"/>
            <color indexed="81"/>
            <rFont val="Tahoma"/>
            <family val="2"/>
          </rPr>
          <t>https://www.crunchbase.com/organization/linex-systems#section-funding-rounds</t>
        </r>
      </text>
    </comment>
    <comment ref="D1288" authorId="0">
      <text>
        <r>
          <rPr>
            <b/>
            <sz val="9"/>
            <color indexed="81"/>
            <rFont val="Tahoma"/>
            <family val="2"/>
          </rPr>
          <t>https://www.crunchbase.com/funding_round/filefacets-series-a--10b1d7ce#section-overview</t>
        </r>
      </text>
    </comment>
    <comment ref="D1290" authorId="0">
      <text>
        <r>
          <rPr>
            <b/>
            <sz val="9"/>
            <color indexed="81"/>
            <rFont val="Tahoma"/>
            <family val="2"/>
          </rPr>
          <t>https://www.crunchbase.com/organization/filefacets#section-funding-rounds</t>
        </r>
      </text>
    </comment>
  </commentList>
</comments>
</file>

<file path=xl/comments4.xml><?xml version="1.0" encoding="utf-8"?>
<comments xmlns="http://schemas.openxmlformats.org/spreadsheetml/2006/main">
  <authors>
    <author>Eric Chin</author>
  </authors>
  <commentList>
    <comment ref="D2" authorId="0">
      <text>
        <r>
          <rPr>
            <b/>
            <sz val="9"/>
            <color indexed="81"/>
            <rFont val="Tahoma"/>
            <family val="2"/>
          </rPr>
          <t>https://www.crunchbase.com/organization/lexisnexis#section-acquisition-details</t>
        </r>
      </text>
    </comment>
    <comment ref="D3" authorId="0">
      <text>
        <r>
          <rPr>
            <b/>
            <sz val="9"/>
            <color indexed="81"/>
            <rFont val="Tahoma"/>
            <family val="2"/>
          </rPr>
          <t>https://www.crunchbase.com/organization/lexisnexis#section-acquisition-details</t>
        </r>
      </text>
    </comment>
    <comment ref="D4" authorId="0">
      <text>
        <r>
          <rPr>
            <b/>
            <sz val="9"/>
            <color indexed="81"/>
            <rFont val="Tahoma"/>
            <family val="2"/>
          </rPr>
          <t>https://www.crunchbase.com/organization/lexisnexis#section-acquisition-details</t>
        </r>
      </text>
    </comment>
    <comment ref="D5" authorId="0">
      <text>
        <r>
          <rPr>
            <b/>
            <sz val="9"/>
            <color indexed="81"/>
            <rFont val="Tahoma"/>
            <family val="2"/>
          </rPr>
          <t>https://www.crunchbase.com/organization/lexisnexis#section-acquisition-details</t>
        </r>
      </text>
    </comment>
    <comment ref="D6" authorId="0">
      <text>
        <r>
          <rPr>
            <b/>
            <sz val="9"/>
            <color indexed="81"/>
            <rFont val="Tahoma"/>
            <family val="2"/>
          </rPr>
          <t>https://www.crunchbase.com/organization/lexisnexis#section-acquisition-details</t>
        </r>
      </text>
    </comment>
    <comment ref="D7" authorId="0">
      <text>
        <r>
          <rPr>
            <b/>
            <sz val="9"/>
            <color indexed="81"/>
            <rFont val="Tahoma"/>
            <family val="2"/>
          </rPr>
          <t>https://www.crunchbase.com/organization/workshare#section-funding-rounds</t>
        </r>
      </text>
    </comment>
    <comment ref="D8" authorId="0">
      <text>
        <r>
          <rPr>
            <b/>
            <sz val="9"/>
            <color indexed="81"/>
            <rFont val="Tahoma"/>
            <family val="2"/>
          </rPr>
          <t>https://www.crunchbase.com/organization/xmlaw#section-overview</t>
        </r>
      </text>
    </comment>
    <comment ref="D9" authorId="0">
      <text>
        <r>
          <rPr>
            <b/>
            <sz val="9"/>
            <color indexed="81"/>
            <rFont val="Tahoma"/>
            <family val="2"/>
          </rPr>
          <t>https://www.crunchbase.com/organization/docusign/funding_rounds/funding_rounds_list#section-funding-rounds</t>
        </r>
      </text>
    </comment>
    <comment ref="D10" authorId="0">
      <text>
        <r>
          <rPr>
            <b/>
            <sz val="9"/>
            <color indexed="81"/>
            <rFont val="Tahoma"/>
            <family val="2"/>
          </rPr>
          <t>https://www.crunchbase.com/organization/docusign/funding_rounds/funding_rounds_list#section-funding-rounds</t>
        </r>
      </text>
    </comment>
    <comment ref="D11" authorId="0">
      <text>
        <r>
          <rPr>
            <b/>
            <sz val="9"/>
            <color indexed="81"/>
            <rFont val="Tahoma"/>
            <family val="2"/>
          </rPr>
          <t>https://www.crunchbase.com/organization/brainspace#section-acquisition-details</t>
        </r>
      </text>
    </comment>
    <comment ref="D12" authorId="0">
      <text>
        <r>
          <rPr>
            <b/>
            <sz val="9"/>
            <color indexed="81"/>
            <rFont val="Tahoma"/>
            <family val="2"/>
          </rPr>
          <t>https://www.crunchbase.com/organization/docusign/funding_rounds/funding_rounds_list#section-funding-rounds</t>
        </r>
      </text>
    </comment>
    <comment ref="D13" authorId="0">
      <text>
        <r>
          <rPr>
            <b/>
            <sz val="9"/>
            <color indexed="81"/>
            <rFont val="Tahoma"/>
            <family val="2"/>
          </rPr>
          <t>https://www.crunchbase.com/organization/docusign/funding_rounds/funding_rounds_list#section-funding-rounds</t>
        </r>
      </text>
    </comment>
    <comment ref="D14" authorId="0">
      <text>
        <r>
          <rPr>
            <b/>
            <sz val="9"/>
            <color indexed="81"/>
            <rFont val="Tahoma"/>
            <family val="2"/>
          </rPr>
          <t>https://www.crunchbase.com/organization/echosign</t>
        </r>
      </text>
    </comment>
    <comment ref="D15" authorId="0">
      <text>
        <r>
          <rPr>
            <b/>
            <sz val="9"/>
            <color indexed="81"/>
            <rFont val="Tahoma"/>
            <family val="2"/>
          </rPr>
          <t>https://www.crunchbase.com/organization/avvo</t>
        </r>
      </text>
    </comment>
    <comment ref="D16" authorId="0">
      <text>
        <r>
          <rPr>
            <b/>
            <sz val="9"/>
            <color indexed="81"/>
            <rFont val="Tahoma"/>
            <family val="2"/>
          </rPr>
          <t>https://www.crunchbase.com/organization/riverglass-inc#section-funding-rounds</t>
        </r>
      </text>
    </comment>
    <comment ref="D17" authorId="0">
      <text>
        <r>
          <rPr>
            <b/>
            <sz val="9"/>
            <color indexed="81"/>
            <rFont val="Tahoma"/>
            <family val="2"/>
          </rPr>
          <t>https://www.crunchbase.com/organization/docusign/funding_rounds/funding_rounds_list#section-funding-rounds</t>
        </r>
      </text>
    </comment>
    <comment ref="D18" authorId="0">
      <text>
        <r>
          <rPr>
            <b/>
            <sz val="9"/>
            <color indexed="81"/>
            <rFont val="Tahoma"/>
            <family val="2"/>
          </rPr>
          <t>https://www.crunchbase.com/organization/docusign/funding_rounds/funding_rounds_list#section-funding-rounds</t>
        </r>
      </text>
    </comment>
    <comment ref="D19" authorId="0">
      <text>
        <r>
          <rPr>
            <b/>
            <sz val="9"/>
            <color indexed="81"/>
            <rFont val="Tahoma"/>
            <family val="2"/>
          </rPr>
          <t>https://www.crunchbase.com/organization/docusign/funding_rounds/funding_rounds_list#section-funding-rounds</t>
        </r>
      </text>
    </comment>
    <comment ref="D20" authorId="0">
      <text>
        <r>
          <rPr>
            <b/>
            <sz val="9"/>
            <color indexed="81"/>
            <rFont val="Tahoma"/>
            <family val="2"/>
          </rPr>
          <t>https://www.crunchbase.com/organization/pbworks</t>
        </r>
      </text>
    </comment>
    <comment ref="D21" authorId="0">
      <text>
        <r>
          <rPr>
            <b/>
            <sz val="9"/>
            <color indexed="81"/>
            <rFont val="Tahoma"/>
            <family val="2"/>
          </rPr>
          <t>https://www.crunchbase.com/organization/intellinx#section-overview</t>
        </r>
      </text>
    </comment>
    <comment ref="D22" authorId="0">
      <text>
        <r>
          <rPr>
            <b/>
            <sz val="9"/>
            <color indexed="81"/>
            <rFont val="Tahoma"/>
            <family val="2"/>
          </rPr>
          <t>https://www.crunchbase.com/organization/intellinx#section-overview</t>
        </r>
      </text>
    </comment>
    <comment ref="D23" authorId="0">
      <text>
        <r>
          <rPr>
            <b/>
            <sz val="9"/>
            <color indexed="81"/>
            <rFont val="Tahoma"/>
            <family val="2"/>
          </rPr>
          <t>https://www.crunchbase.com/organization/intellinx#section-overview</t>
        </r>
      </text>
    </comment>
    <comment ref="D24" authorId="0">
      <text>
        <r>
          <rPr>
            <b/>
            <sz val="9"/>
            <color indexed="81"/>
            <rFont val="Tahoma"/>
            <family val="2"/>
          </rPr>
          <t>https://www.crunchbase.com/organization/teampatent#section-overview</t>
        </r>
      </text>
    </comment>
    <comment ref="D25" authorId="0">
      <text>
        <r>
          <rPr>
            <b/>
            <sz val="9"/>
            <color indexed="81"/>
            <rFont val="Tahoma"/>
            <family val="2"/>
          </rPr>
          <t>https://www.crunchbase.com/organization/workshare#section-funding-rounds</t>
        </r>
      </text>
    </comment>
    <comment ref="D26" authorId="0">
      <text>
        <r>
          <rPr>
            <b/>
            <sz val="9"/>
            <color indexed="81"/>
            <rFont val="Tahoma"/>
            <family val="2"/>
          </rPr>
          <t>https://www.crunchbase.com/organization/workshare#section-funding-rounds</t>
        </r>
      </text>
    </comment>
    <comment ref="D27" authorId="0">
      <text>
        <r>
          <rPr>
            <b/>
            <sz val="9"/>
            <color indexed="81"/>
            <rFont val="Tahoma"/>
            <family val="2"/>
          </rPr>
          <t>https://www.crunchbase.com/organization/workshare#section-funding-rounds</t>
        </r>
      </text>
    </comment>
    <comment ref="D28" authorId="0">
      <text>
        <r>
          <rPr>
            <b/>
            <sz val="9"/>
            <color indexed="81"/>
            <rFont val="Tahoma"/>
            <family val="2"/>
          </rPr>
          <t>https://www.crunchbase.com/organization/workshare#section-funding-rounds</t>
        </r>
      </text>
    </comment>
    <comment ref="D29" authorId="0">
      <text>
        <r>
          <rPr>
            <b/>
            <sz val="9"/>
            <color indexed="81"/>
            <rFont val="Tahoma"/>
            <family val="2"/>
          </rPr>
          <t>https://www.crunchbase.com/organization/pbworks</t>
        </r>
      </text>
    </comment>
    <comment ref="D30" authorId="0">
      <text>
        <r>
          <rPr>
            <b/>
            <sz val="9"/>
            <color indexed="81"/>
            <rFont val="Tahoma"/>
            <family val="2"/>
          </rPr>
          <t>https://www.crunchbase.com/organization/pbworks</t>
        </r>
      </text>
    </comment>
    <comment ref="D31" authorId="0">
      <text>
        <r>
          <rPr>
            <b/>
            <sz val="9"/>
            <color indexed="81"/>
            <rFont val="Tahoma"/>
            <family val="2"/>
          </rPr>
          <t>https://www.crunchbase.com/organization/riverglass-inc#section-funding-rounds</t>
        </r>
      </text>
    </comment>
    <comment ref="D32" authorId="0">
      <text>
        <r>
          <rPr>
            <b/>
            <sz val="9"/>
            <color indexed="81"/>
            <rFont val="Tahoma"/>
            <family val="2"/>
          </rPr>
          <t>https://www.crunchbase.com/organization/riverglass-inc#section-funding-rounds</t>
        </r>
      </text>
    </comment>
    <comment ref="D33" authorId="0">
      <text>
        <r>
          <rPr>
            <b/>
            <sz val="9"/>
            <color indexed="81"/>
            <rFont val="Tahoma"/>
            <family val="2"/>
          </rPr>
          <t>https://www.crunchbase.com/organization/riverglass-inc#section-funding-rounds</t>
        </r>
      </text>
    </comment>
    <comment ref="D34" authorId="0">
      <text>
        <r>
          <rPr>
            <b/>
            <sz val="9"/>
            <color indexed="81"/>
            <rFont val="Tahoma"/>
            <family val="2"/>
          </rPr>
          <t>https://www.crunchbase.com/organization/riverglass-inc#section-funding-rounds</t>
        </r>
      </text>
    </comment>
    <comment ref="D35" authorId="0">
      <text>
        <r>
          <rPr>
            <b/>
            <sz val="9"/>
            <color indexed="81"/>
            <rFont val="Tahoma"/>
            <family val="2"/>
          </rPr>
          <t>https://www.crunchbase.com/organization/pss-systems#section-acquisition-details</t>
        </r>
      </text>
    </comment>
    <comment ref="D36" authorId="0">
      <text>
        <r>
          <rPr>
            <b/>
            <sz val="9"/>
            <color indexed="81"/>
            <rFont val="Tahoma"/>
            <family val="2"/>
          </rPr>
          <t>https://www.crunchbase.com/organization/legalzoom-com</t>
        </r>
      </text>
    </comment>
    <comment ref="D37" authorId="0">
      <text>
        <r>
          <rPr>
            <b/>
            <sz val="9"/>
            <color indexed="81"/>
            <rFont val="Tahoma"/>
            <family val="2"/>
          </rPr>
          <t>https://www.crunchbase.com/organization/avvo</t>
        </r>
      </text>
    </comment>
    <comment ref="D38" authorId="0">
      <text>
        <r>
          <rPr>
            <b/>
            <sz val="9"/>
            <color indexed="81"/>
            <rFont val="Tahoma"/>
            <family val="2"/>
          </rPr>
          <t>https://www.crunchbase.com/organization/avvo</t>
        </r>
      </text>
    </comment>
    <comment ref="D39" authorId="0">
      <text>
        <r>
          <rPr>
            <b/>
            <sz val="9"/>
            <color indexed="81"/>
            <rFont val="Tahoma"/>
            <family val="2"/>
          </rPr>
          <t>https://www.crunchbase.com/organization/firmex</t>
        </r>
      </text>
    </comment>
    <comment ref="D40" authorId="0">
      <text>
        <r>
          <rPr>
            <b/>
            <sz val="9"/>
            <color indexed="81"/>
            <rFont val="Tahoma"/>
            <family val="2"/>
          </rPr>
          <t>https://www.crunchbase.com/organization/docusign/funding_rounds/funding_rounds_list#section-funding-rounds</t>
        </r>
      </text>
    </comment>
    <comment ref="D41" authorId="0">
      <text>
        <r>
          <rPr>
            <b/>
            <sz val="9"/>
            <color indexed="81"/>
            <rFont val="Tahoma"/>
            <family val="2"/>
          </rPr>
          <t>https://www.crunchbase.com/organization/docusign/funding_rounds/funding_rounds_list#section-funding-rounds</t>
        </r>
      </text>
    </comment>
    <comment ref="D42" authorId="0">
      <text>
        <r>
          <rPr>
            <b/>
            <sz val="9"/>
            <color indexed="81"/>
            <rFont val="Tahoma"/>
            <family val="2"/>
          </rPr>
          <t>https://www.crunchbase.com/organization/docusign/funding_rounds/funding_rounds_list#section-funding-rounds</t>
        </r>
      </text>
    </comment>
    <comment ref="D43" authorId="0">
      <text>
        <r>
          <rPr>
            <b/>
            <sz val="9"/>
            <color indexed="81"/>
            <rFont val="Tahoma"/>
            <family val="2"/>
          </rPr>
          <t>https://www.crunchbase.com/organization/docusign/funding_rounds/funding_rounds_list#section-funding-rounds</t>
        </r>
      </text>
    </comment>
    <comment ref="D44" authorId="0">
      <text>
        <r>
          <rPr>
            <b/>
            <sz val="9"/>
            <color indexed="81"/>
            <rFont val="Tahoma"/>
            <family val="2"/>
          </rPr>
          <t>https://www.crunchbase.com/organization/audiocasefiles</t>
        </r>
      </text>
    </comment>
    <comment ref="D45" authorId="0">
      <text>
        <r>
          <rPr>
            <b/>
            <sz val="9"/>
            <color indexed="81"/>
            <rFont val="Tahoma"/>
            <family val="2"/>
          </rPr>
          <t>https://www.crunchbase.com/organization/echosign</t>
        </r>
      </text>
    </comment>
    <comment ref="D46" authorId="0">
      <text>
        <r>
          <rPr>
            <b/>
            <sz val="9"/>
            <color indexed="81"/>
            <rFont val="Tahoma"/>
            <family val="2"/>
          </rPr>
          <t>https://www.crunchbase.com/organization/teampatent#section-overview</t>
        </r>
      </text>
    </comment>
    <comment ref="D47" authorId="0">
      <text>
        <r>
          <rPr>
            <b/>
            <sz val="9"/>
            <color indexed="81"/>
            <rFont val="Tahoma"/>
            <family val="2"/>
          </rPr>
          <t>https://www.crunchbase.com/organization/exari-systems</t>
        </r>
      </text>
    </comment>
    <comment ref="D48" authorId="0">
      <text>
        <r>
          <rPr>
            <b/>
            <sz val="9"/>
            <color indexed="81"/>
            <rFont val="Tahoma"/>
            <family val="2"/>
          </rPr>
          <t>https://www.crunchbase.com/organization/firmex</t>
        </r>
      </text>
    </comment>
    <comment ref="D49" authorId="0">
      <text>
        <r>
          <rPr>
            <b/>
            <sz val="9"/>
            <color indexed="81"/>
            <rFont val="Tahoma"/>
            <family val="2"/>
          </rPr>
          <t>https://www.crunchbase.com/organization/pbworks</t>
        </r>
      </text>
    </comment>
    <comment ref="D50" authorId="0">
      <text>
        <r>
          <rPr>
            <b/>
            <sz val="9"/>
            <color indexed="81"/>
            <rFont val="Tahoma"/>
            <family val="2"/>
          </rPr>
          <t>https://www.crunchbase.com/organization/pbworks</t>
        </r>
      </text>
    </comment>
    <comment ref="D51" authorId="0">
      <text>
        <r>
          <rPr>
            <b/>
            <sz val="9"/>
            <color indexed="81"/>
            <rFont val="Tahoma"/>
            <family val="2"/>
          </rPr>
          <t>https://www.crunchbase.com/organization/pss-systems#section-acquisition-details</t>
        </r>
      </text>
    </comment>
    <comment ref="D52" authorId="0">
      <text>
        <r>
          <rPr>
            <b/>
            <sz val="9"/>
            <color indexed="81"/>
            <rFont val="Tahoma"/>
            <family val="2"/>
          </rPr>
          <t>https://www.crunchbase.com/organization/pss-systems#section-acquisition-details</t>
        </r>
      </text>
    </comment>
    <comment ref="D53" authorId="0">
      <text>
        <r>
          <rPr>
            <b/>
            <sz val="9"/>
            <color indexed="81"/>
            <rFont val="Tahoma"/>
            <family val="2"/>
          </rPr>
          <t>https://www.crunchbase.com/organization/pss-systems#section-acquisition-details</t>
        </r>
      </text>
    </comment>
    <comment ref="D54" authorId="0">
      <text>
        <r>
          <rPr>
            <b/>
            <sz val="9"/>
            <color indexed="81"/>
            <rFont val="Tahoma"/>
            <family val="2"/>
          </rPr>
          <t>https://www.crunchbase.com/organization/pss-systems#section-acquisition-details</t>
        </r>
      </text>
    </comment>
    <comment ref="D55" authorId="0">
      <text>
        <r>
          <rPr>
            <b/>
            <sz val="9"/>
            <color indexed="81"/>
            <rFont val="Tahoma"/>
            <family val="2"/>
          </rPr>
          <t>https://www.crunchbase.com/organization/pss-systems#section-acquisition-details</t>
        </r>
      </text>
    </comment>
    <comment ref="D56" authorId="0">
      <text>
        <r>
          <rPr>
            <b/>
            <sz val="9"/>
            <color indexed="81"/>
            <rFont val="Tahoma"/>
            <family val="2"/>
          </rPr>
          <t>https://www.crunchbase.com/organization/workproducts#section-overview</t>
        </r>
      </text>
    </comment>
    <comment ref="D57" authorId="0">
      <text>
        <r>
          <rPr>
            <b/>
            <sz val="9"/>
            <color indexed="81"/>
            <rFont val="Tahoma"/>
            <family val="2"/>
          </rPr>
          <t>https://www.crunchbase.com/organization/innography#section-acquisition-details</t>
        </r>
      </text>
    </comment>
    <comment ref="D58" authorId="0">
      <text>
        <r>
          <rPr>
            <b/>
            <sz val="9"/>
            <color indexed="81"/>
            <rFont val="Tahoma"/>
            <family val="2"/>
          </rPr>
          <t>https://www.crunchbase.com/organization/innography#section-acquisition-details</t>
        </r>
      </text>
    </comment>
    <comment ref="D59" authorId="0">
      <text>
        <r>
          <rPr>
            <b/>
            <sz val="9"/>
            <color indexed="81"/>
            <rFont val="Tahoma"/>
            <family val="2"/>
          </rPr>
          <t>https://www.crunchbase.com/organization/mimecast</t>
        </r>
      </text>
    </comment>
    <comment ref="D60" authorId="0">
      <text>
        <r>
          <rPr>
            <b/>
            <sz val="9"/>
            <color indexed="81"/>
            <rFont val="Tahoma"/>
            <family val="2"/>
          </rPr>
          <t>https://www.crunchbase.com/organization/mimecast</t>
        </r>
      </text>
    </comment>
    <comment ref="D62" authorId="0">
      <text>
        <r>
          <rPr>
            <b/>
            <sz val="9"/>
            <color indexed="81"/>
            <rFont val="Tahoma"/>
            <family val="2"/>
          </rPr>
          <t>https://www.crunchbase.com/organization/zapproved#section-funding-rounds</t>
        </r>
      </text>
    </comment>
    <comment ref="D63" authorId="0">
      <text>
        <r>
          <rPr>
            <b/>
            <sz val="9"/>
            <color indexed="81"/>
            <rFont val="Tahoma"/>
            <family val="2"/>
          </rPr>
          <t>https://www.crunchbase.com/organization/docusign/funding_rounds/funding_rounds_list#section-funding-rounds</t>
        </r>
      </text>
    </comment>
    <comment ref="D64" authorId="0">
      <text>
        <r>
          <rPr>
            <b/>
            <sz val="9"/>
            <color indexed="81"/>
            <rFont val="Tahoma"/>
            <family val="2"/>
          </rPr>
          <t>https://www.crunchbase.com/organization/docusign/funding_rounds/funding_rounds_list#section-funding-rounds</t>
        </r>
      </text>
    </comment>
    <comment ref="D65" authorId="0">
      <text>
        <r>
          <rPr>
            <b/>
            <sz val="9"/>
            <color indexed="81"/>
            <rFont val="Tahoma"/>
            <family val="2"/>
          </rPr>
          <t>https://www.crunchbase.com/organization/docusign/funding_rounds/funding_rounds_list#section-funding-rounds</t>
        </r>
      </text>
    </comment>
    <comment ref="D66" authorId="0">
      <text>
        <r>
          <rPr>
            <b/>
            <sz val="9"/>
            <color indexed="81"/>
            <rFont val="Tahoma"/>
            <family val="2"/>
          </rPr>
          <t>https://www.crunchbase.com/organization/docusign/funding_rounds/funding_rounds_list#section-funding-rounds</t>
        </r>
      </text>
    </comment>
    <comment ref="D67" authorId="0">
      <text>
        <r>
          <rPr>
            <b/>
            <sz val="9"/>
            <color indexed="81"/>
            <rFont val="Tahoma"/>
            <family val="2"/>
          </rPr>
          <t>https://www.crunchbase.com/organization/contractually</t>
        </r>
      </text>
    </comment>
    <comment ref="D68" authorId="0">
      <text>
        <r>
          <rPr>
            <b/>
            <sz val="9"/>
            <color indexed="81"/>
            <rFont val="Tahoma"/>
            <family val="2"/>
          </rPr>
          <t>https://www.crunchbase.com/organization/rightsflow#section-acquisition-details</t>
        </r>
      </text>
    </comment>
    <comment ref="D69" authorId="0">
      <text>
        <r>
          <rPr>
            <b/>
            <sz val="9"/>
            <color indexed="81"/>
            <rFont val="Tahoma"/>
            <family val="2"/>
          </rPr>
          <t>https://www.crunchbase.com/organization/docusign/funding_rounds/funding_rounds_list#section-funding-rounds</t>
        </r>
      </text>
    </comment>
    <comment ref="D70" authorId="0">
      <text>
        <r>
          <rPr>
            <b/>
            <sz val="9"/>
            <color indexed="81"/>
            <rFont val="Tahoma"/>
            <family val="2"/>
          </rPr>
          <t>https://www.crunchbase.com/organization/pbworks</t>
        </r>
      </text>
    </comment>
    <comment ref="D71" authorId="0">
      <text>
        <r>
          <rPr>
            <b/>
            <sz val="9"/>
            <color indexed="81"/>
            <rFont val="Tahoma"/>
            <family val="2"/>
          </rPr>
          <t>https://www.crunchbase.com/organization/expertbids-com</t>
        </r>
      </text>
    </comment>
    <comment ref="D72" authorId="0">
      <text>
        <r>
          <rPr>
            <b/>
            <sz val="9"/>
            <color indexed="81"/>
            <rFont val="Tahoma"/>
            <family val="2"/>
          </rPr>
          <t>https://www.crunchbase.com/organization/teampatent#section-overview</t>
        </r>
      </text>
    </comment>
    <comment ref="D73" authorId="0">
      <text>
        <r>
          <rPr>
            <b/>
            <sz val="9"/>
            <color indexed="81"/>
            <rFont val="Tahoma"/>
            <family val="2"/>
          </rPr>
          <t>https://www.crunchbase.com/organization/mimecast</t>
        </r>
      </text>
    </comment>
    <comment ref="D74" authorId="0">
      <text>
        <r>
          <rPr>
            <b/>
            <sz val="9"/>
            <color indexed="81"/>
            <rFont val="Tahoma"/>
            <family val="2"/>
          </rPr>
          <t>https://www.crunchbase.com/organization/mimecast</t>
        </r>
      </text>
    </comment>
    <comment ref="D75" authorId="0">
      <text>
        <r>
          <rPr>
            <b/>
            <sz val="9"/>
            <color indexed="81"/>
            <rFont val="Tahoma"/>
            <family val="2"/>
          </rPr>
          <t>https://www.crunchbase.com/organization/ip-street#section-funding-rounds</t>
        </r>
      </text>
    </comment>
    <comment ref="D76" authorId="0">
      <text>
        <r>
          <rPr>
            <b/>
            <sz val="9"/>
            <color indexed="81"/>
            <rFont val="Tahoma"/>
            <family val="2"/>
          </rPr>
          <t>https://www.crunchbase.com/organization/innography#section-acquisition-details</t>
        </r>
      </text>
    </comment>
    <comment ref="D77" authorId="0">
      <text>
        <r>
          <rPr>
            <b/>
            <sz val="9"/>
            <color indexed="81"/>
            <rFont val="Tahoma"/>
            <family val="2"/>
          </rPr>
          <t>https://www.crunchbase.com/organization/innography#section-acquisition-details</t>
        </r>
      </text>
    </comment>
    <comment ref="D78" authorId="0">
      <text>
        <r>
          <rPr>
            <b/>
            <sz val="9"/>
            <color indexed="81"/>
            <rFont val="Tahoma"/>
            <family val="2"/>
          </rPr>
          <t>https://www.crunchbase.com/organization/avvo</t>
        </r>
      </text>
    </comment>
    <comment ref="D79" authorId="0">
      <text>
        <r>
          <rPr>
            <b/>
            <sz val="9"/>
            <color indexed="81"/>
            <rFont val="Tahoma"/>
            <family val="2"/>
          </rPr>
          <t>https://www.crunchbase.com/organization/avvo</t>
        </r>
      </text>
    </comment>
    <comment ref="D80" authorId="0">
      <text>
        <r>
          <rPr>
            <b/>
            <sz val="9"/>
            <color indexed="81"/>
            <rFont val="Tahoma"/>
            <family val="2"/>
          </rPr>
          <t>https://www.crunchbase.com/organization/avvo</t>
        </r>
      </text>
    </comment>
    <comment ref="D81" authorId="0">
      <text>
        <r>
          <rPr>
            <b/>
            <sz val="9"/>
            <color indexed="81"/>
            <rFont val="Tahoma"/>
            <family val="2"/>
          </rPr>
          <t>https://www.crunchbase.com/organization/brightleaf</t>
        </r>
      </text>
    </comment>
    <comment ref="D83" authorId="0">
      <text>
        <r>
          <rPr>
            <b/>
            <sz val="9"/>
            <color indexed="81"/>
            <rFont val="Tahoma"/>
            <family val="2"/>
          </rPr>
          <t>https://www.crunchbase.com/organization/docusign/funding_rounds/funding_rounds_list#section-funding-rounds</t>
        </r>
      </text>
    </comment>
    <comment ref="D84" authorId="0">
      <text>
        <r>
          <rPr>
            <b/>
            <sz val="9"/>
            <color indexed="81"/>
            <rFont val="Tahoma"/>
            <family val="2"/>
          </rPr>
          <t>https://www.crunchbase.com/organization/intelligize</t>
        </r>
      </text>
    </comment>
    <comment ref="D85" authorId="0">
      <text>
        <r>
          <rPr>
            <b/>
            <sz val="9"/>
            <color indexed="81"/>
            <rFont val="Tahoma"/>
            <family val="2"/>
          </rPr>
          <t>https://www.crunchbase.com/organization/manzama</t>
        </r>
      </text>
    </comment>
    <comment ref="D86" authorId="0">
      <text>
        <r>
          <rPr>
            <b/>
            <sz val="9"/>
            <color indexed="81"/>
            <rFont val="Tahoma"/>
            <family val="2"/>
          </rPr>
          <t>https://www.crunchbase.com/organization/manzama</t>
        </r>
      </text>
    </comment>
    <comment ref="D87" authorId="0">
      <text>
        <r>
          <rPr>
            <b/>
            <sz val="9"/>
            <color indexed="81"/>
            <rFont val="Tahoma"/>
            <family val="2"/>
          </rPr>
          <t>https://www.crunchbase.com/organization/docusign/funding_rounds/funding_rounds_list#section-funding-rounds</t>
        </r>
      </text>
    </comment>
    <comment ref="D88" authorId="0">
      <text>
        <r>
          <rPr>
            <b/>
            <sz val="9"/>
            <color indexed="81"/>
            <rFont val="Tahoma"/>
            <family val="2"/>
          </rPr>
          <t>https://www.crunchbase.com/organization/docusign/funding_rounds/funding_rounds_list#section-funding-rounds</t>
        </r>
      </text>
    </comment>
    <comment ref="D89" authorId="0">
      <text>
        <r>
          <rPr>
            <b/>
            <sz val="9"/>
            <color indexed="81"/>
            <rFont val="Tahoma"/>
            <family val="2"/>
          </rPr>
          <t>https://www.crunchbase.com/organization/docusign/funding_rounds/funding_rounds_list#section-funding-rounds</t>
        </r>
      </text>
    </comment>
    <comment ref="D90" authorId="0">
      <text>
        <r>
          <rPr>
            <b/>
            <sz val="9"/>
            <color indexed="81"/>
            <rFont val="Tahoma"/>
            <family val="2"/>
          </rPr>
          <t>https://www.crunchbase.com/organization/docusign/funding_rounds/funding_rounds_list#section-funding-rounds</t>
        </r>
      </text>
    </comment>
    <comment ref="D91" authorId="0">
      <text>
        <r>
          <rPr>
            <b/>
            <sz val="9"/>
            <color indexed="81"/>
            <rFont val="Tahoma"/>
            <family val="2"/>
          </rPr>
          <t>https://www.crunchbase.com/organization/docusign/funding_rounds/funding_rounds_list#section-funding-rounds</t>
        </r>
      </text>
    </comment>
    <comment ref="D92" authorId="0">
      <text>
        <r>
          <rPr>
            <b/>
            <sz val="9"/>
            <color indexed="81"/>
            <rFont val="Tahoma"/>
            <family val="2"/>
          </rPr>
          <t>https://www.crunchbase.com/organization/clearpath-immigration</t>
        </r>
      </text>
    </comment>
    <comment ref="D93" authorId="0">
      <text>
        <r>
          <rPr>
            <b/>
            <sz val="9"/>
            <color indexed="81"/>
            <rFont val="Tahoma"/>
            <family val="2"/>
          </rPr>
          <t>https://www.crunchbase.com/organization/lex-machina</t>
        </r>
      </text>
    </comment>
    <comment ref="D94" authorId="0">
      <text>
        <r>
          <rPr>
            <b/>
            <sz val="9"/>
            <color indexed="81"/>
            <rFont val="Tahoma"/>
            <family val="2"/>
          </rPr>
          <t>https://www.crunchbase.com/organization/everlaw#section-funding-rounds</t>
        </r>
      </text>
    </comment>
    <comment ref="D95" authorId="0">
      <text>
        <r>
          <rPr>
            <b/>
            <sz val="9"/>
            <color indexed="81"/>
            <rFont val="Tahoma"/>
            <family val="2"/>
          </rPr>
          <t>https://www.crunchbase.com/organization/docusign/funding_rounds/funding_rounds_list#section-funding-rounds</t>
        </r>
      </text>
    </comment>
    <comment ref="D96" authorId="0">
      <text>
        <r>
          <rPr>
            <b/>
            <sz val="9"/>
            <color indexed="81"/>
            <rFont val="Tahoma"/>
            <family val="2"/>
          </rPr>
          <t>https://www.crunchbase.com/organization/zapproved#section-funding-rounds</t>
        </r>
      </text>
    </comment>
    <comment ref="D97" authorId="0">
      <text>
        <r>
          <rPr>
            <b/>
            <sz val="9"/>
            <color indexed="81"/>
            <rFont val="Tahoma"/>
            <family val="2"/>
          </rPr>
          <t>https://www.crunchbase.com/organization/zapproved#section-funding-rounds</t>
        </r>
      </text>
    </comment>
    <comment ref="D98" authorId="0">
      <text>
        <r>
          <rPr>
            <b/>
            <sz val="9"/>
            <color indexed="81"/>
            <rFont val="Tahoma"/>
            <family val="2"/>
          </rPr>
          <t>https://www.crunchbase.com/organization/wordrake#section-funding-rounds</t>
        </r>
      </text>
    </comment>
    <comment ref="D99" authorId="0">
      <text>
        <r>
          <rPr>
            <b/>
            <sz val="9"/>
            <color indexed="81"/>
            <rFont val="Tahoma"/>
            <family val="2"/>
          </rPr>
          <t>https://www.crunchbase.com/organization/intelligize</t>
        </r>
      </text>
    </comment>
    <comment ref="D100" authorId="0">
      <text>
        <r>
          <rPr>
            <b/>
            <sz val="9"/>
            <color indexed="81"/>
            <rFont val="Tahoma"/>
            <family val="2"/>
          </rPr>
          <t>https://www.crunchbase.com/organization/justicebox</t>
        </r>
      </text>
    </comment>
    <comment ref="D101" authorId="0">
      <text>
        <r>
          <rPr>
            <b/>
            <sz val="9"/>
            <color indexed="81"/>
            <rFont val="Tahoma"/>
            <family val="2"/>
          </rPr>
          <t>https://www.crunchbase.com/organization/intake123#section-overview</t>
        </r>
      </text>
    </comment>
    <comment ref="D102" authorId="0">
      <text>
        <r>
          <rPr>
            <b/>
            <sz val="9"/>
            <color indexed="81"/>
            <rFont val="Tahoma"/>
            <family val="2"/>
          </rPr>
          <t>https://www.crunchbase.com/organization/iubenda#section-overview</t>
        </r>
      </text>
    </comment>
    <comment ref="D103" authorId="0">
      <text>
        <r>
          <rPr>
            <b/>
            <sz val="9"/>
            <color indexed="81"/>
            <rFont val="Tahoma"/>
            <family val="2"/>
          </rPr>
          <t>https://www.crunchbase.com/organization/manzama</t>
        </r>
      </text>
    </comment>
    <comment ref="D104" authorId="0">
      <text>
        <r>
          <rPr>
            <b/>
            <sz val="9"/>
            <color indexed="81"/>
            <rFont val="Tahoma"/>
            <family val="2"/>
          </rPr>
          <t>https://www.crunchbase.com/organization/attorneyfee</t>
        </r>
      </text>
    </comment>
    <comment ref="D105" authorId="0">
      <text>
        <r>
          <rPr>
            <b/>
            <sz val="9"/>
            <color indexed="81"/>
            <rFont val="Tahoma"/>
            <family val="2"/>
          </rPr>
          <t>https://www.crunchbase.com/organization/legalzoom-com</t>
        </r>
      </text>
    </comment>
    <comment ref="D106" authorId="0">
      <text>
        <r>
          <rPr>
            <b/>
            <sz val="9"/>
            <color indexed="81"/>
            <rFont val="Tahoma"/>
            <family val="2"/>
          </rPr>
          <t>https://www.crunchbase.com/organization/legalzoom-com</t>
        </r>
      </text>
    </comment>
    <comment ref="D111" authorId="0">
      <text>
        <r>
          <rPr>
            <b/>
            <sz val="9"/>
            <color indexed="81"/>
            <rFont val="Tahoma"/>
            <family val="2"/>
          </rPr>
          <t>https://www.crunchbase.com/organization/titanfile-inc#section-overview</t>
        </r>
      </text>
    </comment>
    <comment ref="D112" authorId="0">
      <text>
        <r>
          <rPr>
            <b/>
            <sz val="9"/>
            <color indexed="81"/>
            <rFont val="Tahoma"/>
            <family val="2"/>
          </rPr>
          <t>https://www.crunchbase.com/organization/bigtime-software</t>
        </r>
      </text>
    </comment>
    <comment ref="D113" authorId="0">
      <text>
        <r>
          <rPr>
            <b/>
            <sz val="9"/>
            <color indexed="81"/>
            <rFont val="Tahoma"/>
            <family val="2"/>
          </rPr>
          <t>https://www.crunchbase.com/organization/bigtime-software</t>
        </r>
      </text>
    </comment>
    <comment ref="D114" authorId="0">
      <text>
        <r>
          <rPr>
            <b/>
            <sz val="9"/>
            <color indexed="81"/>
            <rFont val="Tahoma"/>
            <family val="2"/>
          </rPr>
          <t>https://www.crunchbase.com/organization/bigtime-software</t>
        </r>
      </text>
    </comment>
    <comment ref="D115" authorId="0">
      <text>
        <r>
          <rPr>
            <b/>
            <sz val="9"/>
            <color indexed="81"/>
            <rFont val="Tahoma"/>
            <family val="2"/>
          </rPr>
          <t>https://www.crunchbase.com/organization/bigtime-software</t>
        </r>
      </text>
    </comment>
    <comment ref="D116" authorId="0">
      <text>
        <r>
          <rPr>
            <b/>
            <sz val="9"/>
            <color indexed="81"/>
            <rFont val="Tahoma"/>
            <family val="2"/>
          </rPr>
          <t>https://www.crunchbase.com/organization/docracy</t>
        </r>
      </text>
    </comment>
    <comment ref="D117" authorId="0">
      <text>
        <r>
          <rPr>
            <b/>
            <sz val="9"/>
            <color indexed="81"/>
            <rFont val="Tahoma"/>
            <family val="2"/>
          </rPr>
          <t>https://www.crunchbase.com/organization/docracy</t>
        </r>
      </text>
    </comment>
    <comment ref="D118" authorId="0">
      <text>
        <r>
          <rPr>
            <b/>
            <sz val="9"/>
            <color indexed="81"/>
            <rFont val="Tahoma"/>
            <family val="2"/>
          </rPr>
          <t>https://www.crunchbase.com/organization/docracy</t>
        </r>
      </text>
    </comment>
    <comment ref="D119" authorId="0">
      <text>
        <r>
          <rPr>
            <b/>
            <sz val="9"/>
            <color indexed="81"/>
            <rFont val="Tahoma"/>
            <family val="2"/>
          </rPr>
          <t>https://www.crunchbase.com/organization/pacerpro#section-overview</t>
        </r>
      </text>
    </comment>
    <comment ref="D120" authorId="0">
      <text>
        <r>
          <rPr>
            <b/>
            <sz val="9"/>
            <color indexed="81"/>
            <rFont val="Tahoma"/>
            <family val="2"/>
          </rPr>
          <t>https://www.crunchbase.com/organization/justicebox</t>
        </r>
      </text>
    </comment>
    <comment ref="D121" authorId="0">
      <text>
        <r>
          <rPr>
            <b/>
            <sz val="9"/>
            <color indexed="81"/>
            <rFont val="Tahoma"/>
            <family val="2"/>
          </rPr>
          <t>https://www.crunchbase.com/organization/quolaw#section-funding-rounds</t>
        </r>
      </text>
    </comment>
    <comment ref="D122" authorId="0">
      <text>
        <r>
          <rPr>
            <b/>
            <sz val="9"/>
            <color indexed="81"/>
            <rFont val="Tahoma"/>
            <family val="2"/>
          </rPr>
          <t>https://www.crunchbase.com/organization/hire-an-esquire</t>
        </r>
      </text>
    </comment>
    <comment ref="D123" authorId="0">
      <text>
        <r>
          <rPr>
            <b/>
            <sz val="9"/>
            <color indexed="81"/>
            <rFont val="Tahoma"/>
            <family val="2"/>
          </rPr>
          <t>https://www.crunchbase.com/organization/ip-street#section-funding-rounds</t>
        </r>
      </text>
    </comment>
    <comment ref="D126" authorId="0">
      <text>
        <r>
          <rPr>
            <b/>
            <sz val="9"/>
            <color indexed="81"/>
            <rFont val="Tahoma"/>
            <family val="2"/>
          </rPr>
          <t>https://www.crunchbase.com/organization/vlex#section-funding-rounds</t>
        </r>
      </text>
    </comment>
    <comment ref="D127" authorId="0">
      <text>
        <r>
          <rPr>
            <b/>
            <sz val="9"/>
            <color indexed="81"/>
            <rFont val="Tahoma"/>
            <family val="2"/>
          </rPr>
          <t>https://www.crunchbase.com/organization/ebrevia</t>
        </r>
      </text>
    </comment>
    <comment ref="D128" authorId="0">
      <text>
        <r>
          <rPr>
            <b/>
            <sz val="9"/>
            <color indexed="81"/>
            <rFont val="Tahoma"/>
            <family val="2"/>
          </rPr>
          <t>https://www.crunchbase.com/organization/rpost#section-overview</t>
        </r>
      </text>
    </comment>
    <comment ref="D129" authorId="0">
      <text>
        <r>
          <rPr>
            <b/>
            <sz val="9"/>
            <color indexed="81"/>
            <rFont val="Tahoma"/>
            <family val="2"/>
          </rPr>
          <t>https://www.crunchbase.com/organization/catalyst-secure#section-overview</t>
        </r>
      </text>
    </comment>
    <comment ref="D130" authorId="0">
      <text>
        <r>
          <rPr>
            <b/>
            <sz val="9"/>
            <color indexed="81"/>
            <rFont val="Tahoma"/>
            <family val="2"/>
          </rPr>
          <t>https://www.crunchbase.com/organization/automating-law#section-overview</t>
        </r>
      </text>
    </comment>
    <comment ref="D131" authorId="0">
      <text>
        <r>
          <rPr>
            <b/>
            <sz val="9"/>
            <color indexed="81"/>
            <rFont val="Tahoma"/>
            <family val="2"/>
          </rPr>
          <t>https://www.crunchbase.com/organization/cicayda</t>
        </r>
      </text>
    </comment>
    <comment ref="D135" authorId="0">
      <text>
        <r>
          <rPr>
            <b/>
            <sz val="9"/>
            <color indexed="81"/>
            <rFont val="Tahoma"/>
            <family val="2"/>
          </rPr>
          <t>https://www.crunchbase.com/organization/legalcrunch</t>
        </r>
      </text>
    </comment>
    <comment ref="D142" authorId="0">
      <text>
        <r>
          <rPr>
            <b/>
            <sz val="9"/>
            <color indexed="81"/>
            <rFont val="Tahoma"/>
            <family val="2"/>
          </rPr>
          <t>https://www.crunchbase.com/organization/docusign/funding_rounds/funding_rounds_list#section-funding-rounds</t>
        </r>
      </text>
    </comment>
    <comment ref="D143" authorId="0">
      <text>
        <r>
          <rPr>
            <b/>
            <sz val="9"/>
            <color indexed="81"/>
            <rFont val="Tahoma"/>
            <family val="2"/>
          </rPr>
          <t>https://www.crunchbase.com/organization/docusign/funding_rounds/funding_rounds_list#section-funding-rounds</t>
        </r>
      </text>
    </comment>
    <comment ref="D144" authorId="0">
      <text>
        <r>
          <rPr>
            <b/>
            <sz val="9"/>
            <color indexed="81"/>
            <rFont val="Tahoma"/>
            <family val="2"/>
          </rPr>
          <t>https://www.crunchbase.com/organization/docusign/funding_rounds/funding_rounds_list#section-funding-rounds</t>
        </r>
      </text>
    </comment>
    <comment ref="D145" authorId="0">
      <text>
        <r>
          <rPr>
            <b/>
            <sz val="9"/>
            <color indexed="81"/>
            <rFont val="Tahoma"/>
            <family val="2"/>
          </rPr>
          <t>https://www.crunchbase.com/organization/docusign/funding_rounds/funding_rounds_list#section-funding-rounds</t>
        </r>
      </text>
    </comment>
    <comment ref="D146" authorId="0">
      <text>
        <r>
          <rPr>
            <b/>
            <sz val="9"/>
            <color indexed="81"/>
            <rFont val="Tahoma"/>
            <family val="2"/>
          </rPr>
          <t>https://www.crunchbase.com/organization/docusign/funding_rounds/funding_rounds_list#section-funding-rounds</t>
        </r>
      </text>
    </comment>
    <comment ref="D147" authorId="0">
      <text>
        <r>
          <rPr>
            <b/>
            <sz val="9"/>
            <color indexed="81"/>
            <rFont val="Tahoma"/>
            <family val="2"/>
          </rPr>
          <t>https://www.crunchbase.com/organization/docusign/funding_rounds/funding_rounds_list#section-funding-rounds</t>
        </r>
      </text>
    </comment>
    <comment ref="D148" authorId="0">
      <text>
        <r>
          <rPr>
            <b/>
            <sz val="9"/>
            <color indexed="81"/>
            <rFont val="Tahoma"/>
            <family val="2"/>
          </rPr>
          <t>https://www.crunchbase.com/organization/clearpath-immigration</t>
        </r>
      </text>
    </comment>
    <comment ref="D149" authorId="0">
      <text>
        <r>
          <rPr>
            <b/>
            <sz val="9"/>
            <color indexed="81"/>
            <rFont val="Tahoma"/>
            <family val="2"/>
          </rPr>
          <t>https://www.crunchbase.com/organization/workshare#section-funding-rounds</t>
        </r>
      </text>
    </comment>
    <comment ref="D151" authorId="0">
      <text>
        <r>
          <rPr>
            <b/>
            <sz val="9"/>
            <color indexed="81"/>
            <rFont val="Tahoma"/>
            <family val="2"/>
          </rPr>
          <t>https://www.crunchbase.com/organization/archevos</t>
        </r>
      </text>
    </comment>
    <comment ref="D152" authorId="0">
      <text>
        <r>
          <rPr>
            <b/>
            <sz val="9"/>
            <color indexed="81"/>
            <rFont val="Tahoma"/>
            <family val="2"/>
          </rPr>
          <t>https://www.crunchbase.com/organization/mimecast</t>
        </r>
      </text>
    </comment>
    <comment ref="D153" authorId="0">
      <text>
        <r>
          <rPr>
            <b/>
            <sz val="9"/>
            <color indexed="81"/>
            <rFont val="Tahoma"/>
            <family val="2"/>
          </rPr>
          <t>https://www.crunchbase.com/organization/mimecast</t>
        </r>
      </text>
    </comment>
    <comment ref="D154" authorId="0">
      <text>
        <r>
          <rPr>
            <b/>
            <sz val="9"/>
            <color indexed="81"/>
            <rFont val="Tahoma"/>
            <family val="2"/>
          </rPr>
          <t>https://www.crunchbase.com/organization/shake#section-acquisition-details</t>
        </r>
      </text>
    </comment>
    <comment ref="D155" authorId="0">
      <text>
        <r>
          <rPr>
            <b/>
            <sz val="9"/>
            <color indexed="81"/>
            <rFont val="Tahoma"/>
            <family val="2"/>
          </rPr>
          <t>https://www.crunchbase.com/organization/lawkick</t>
        </r>
      </text>
    </comment>
    <comment ref="D156" authorId="0">
      <text>
        <r>
          <rPr>
            <b/>
            <sz val="9"/>
            <color indexed="81"/>
            <rFont val="Tahoma"/>
            <family val="2"/>
          </rPr>
          <t>https://www.crunchbase.com/organization/titanfile-inc#section-overview</t>
        </r>
      </text>
    </comment>
    <comment ref="D157" authorId="0">
      <text>
        <r>
          <rPr>
            <b/>
            <sz val="9"/>
            <color indexed="81"/>
            <rFont val="Tahoma"/>
            <family val="2"/>
          </rPr>
          <t>https://www.crunchbase.com/organization/titanfile-inc#section-overview</t>
        </r>
      </text>
    </comment>
    <comment ref="D158" authorId="0">
      <text>
        <r>
          <rPr>
            <b/>
            <sz val="9"/>
            <color indexed="81"/>
            <rFont val="Tahoma"/>
            <family val="2"/>
          </rPr>
          <t>https://www.crunchbase.com/organization/startup-quest#section-funding-rounds</t>
        </r>
      </text>
    </comment>
    <comment ref="D159" authorId="0">
      <text>
        <r>
          <rPr>
            <b/>
            <sz val="9"/>
            <color indexed="81"/>
            <rFont val="Tahoma"/>
            <family val="2"/>
          </rPr>
          <t>https://www.crunchbase.com/organization/startup-quest#section-funding-rounds</t>
        </r>
      </text>
    </comment>
    <comment ref="D160" authorId="0">
      <text>
        <r>
          <rPr>
            <b/>
            <sz val="9"/>
            <color indexed="81"/>
            <rFont val="Tahoma"/>
            <family val="2"/>
          </rPr>
          <t>https://www.crunchbase.com/organization/legalfcil</t>
        </r>
      </text>
    </comment>
    <comment ref="D161" authorId="0">
      <text>
        <r>
          <rPr>
            <b/>
            <sz val="9"/>
            <color indexed="81"/>
            <rFont val="Tahoma"/>
            <family val="2"/>
          </rPr>
          <t>https://www.crunchbase.com/organization/lawdingo</t>
        </r>
      </text>
    </comment>
    <comment ref="D162" authorId="0">
      <text>
        <r>
          <rPr>
            <b/>
            <sz val="9"/>
            <color indexed="81"/>
            <rFont val="Tahoma"/>
            <family val="2"/>
          </rPr>
          <t>https://www.crunchbase.com/organization/modria#section-acquisition-details</t>
        </r>
      </text>
    </comment>
    <comment ref="D163" authorId="0">
      <text>
        <r>
          <rPr>
            <b/>
            <sz val="9"/>
            <color indexed="81"/>
            <rFont val="Tahoma"/>
            <family val="2"/>
          </rPr>
          <t>https://www.crunchbase.com/organization/modria#section-acquisition-details</t>
        </r>
      </text>
    </comment>
    <comment ref="D164" authorId="0">
      <text>
        <r>
          <rPr>
            <b/>
            <sz val="9"/>
            <color indexed="81"/>
            <rFont val="Tahoma"/>
            <family val="2"/>
          </rPr>
          <t>https://www.crunchbase.com/organization/modria#section-acquisition-details</t>
        </r>
      </text>
    </comment>
    <comment ref="D165" authorId="0">
      <text>
        <r>
          <rPr>
            <b/>
            <sz val="9"/>
            <color indexed="81"/>
            <rFont val="Tahoma"/>
            <family val="2"/>
          </rPr>
          <t>https://www.crunchbase.com/organization/modria#section-acquisition-details</t>
        </r>
      </text>
    </comment>
    <comment ref="D166" authorId="0">
      <text>
        <r>
          <rPr>
            <b/>
            <sz val="9"/>
            <color indexed="81"/>
            <rFont val="Tahoma"/>
            <family val="2"/>
          </rPr>
          <t>https://www.crunchbase.com/organization/modria#section-acquisition-details</t>
        </r>
      </text>
    </comment>
    <comment ref="D167" authorId="0">
      <text>
        <r>
          <rPr>
            <b/>
            <sz val="9"/>
            <color indexed="81"/>
            <rFont val="Tahoma"/>
            <family val="2"/>
          </rPr>
          <t>https://www.crunchbase.com/organization/modria#section-acquisition-details</t>
        </r>
      </text>
    </comment>
    <comment ref="D168" authorId="0">
      <text>
        <r>
          <rPr>
            <b/>
            <sz val="9"/>
            <color indexed="81"/>
            <rFont val="Tahoma"/>
            <family val="2"/>
          </rPr>
          <t>https://www.crunchbase.com/organization/judicata</t>
        </r>
      </text>
    </comment>
    <comment ref="D169" authorId="0">
      <text>
        <r>
          <rPr>
            <b/>
            <sz val="9"/>
            <color indexed="81"/>
            <rFont val="Tahoma"/>
            <family val="2"/>
          </rPr>
          <t>https://www.crunchbase.com/organization/cicayda</t>
        </r>
      </text>
    </comment>
    <comment ref="D170" authorId="0">
      <text>
        <r>
          <rPr>
            <b/>
            <sz val="9"/>
            <color indexed="81"/>
            <rFont val="Tahoma"/>
            <family val="2"/>
          </rPr>
          <t>https://www.crunchbase.com/organization/docracy</t>
        </r>
      </text>
    </comment>
    <comment ref="D171" authorId="0">
      <text>
        <r>
          <rPr>
            <b/>
            <sz val="9"/>
            <color indexed="81"/>
            <rFont val="Tahoma"/>
            <family val="2"/>
          </rPr>
          <t>https://www.crunchbase.com/organization/everlaw</t>
        </r>
      </text>
    </comment>
    <comment ref="D172" authorId="0">
      <text>
        <r>
          <rPr>
            <b/>
            <sz val="9"/>
            <color indexed="81"/>
            <rFont val="Tahoma"/>
            <family val="2"/>
          </rPr>
          <t>https://www.crunchbase.com/organization/everlaw</t>
        </r>
      </text>
    </comment>
    <comment ref="D173" authorId="0">
      <text>
        <r>
          <rPr>
            <b/>
            <sz val="9"/>
            <color indexed="81"/>
            <rFont val="Tahoma"/>
            <family val="2"/>
          </rPr>
          <t>https://www.crunchbase.com/organization/findmysong</t>
        </r>
      </text>
    </comment>
    <comment ref="D174" authorId="0">
      <text>
        <r>
          <rPr>
            <b/>
            <sz val="9"/>
            <color indexed="81"/>
            <rFont val="Tahoma"/>
            <family val="2"/>
          </rPr>
          <t>https://www.crunchbase.com/organization/retidoc#section-funding-rounds</t>
        </r>
      </text>
    </comment>
    <comment ref="D175" authorId="0">
      <text>
        <r>
          <rPr>
            <b/>
            <sz val="9"/>
            <color indexed="81"/>
            <rFont val="Tahoma"/>
            <family val="2"/>
          </rPr>
          <t>https://www.crunchbase.com/organization/quolaw#section-funding-rounds</t>
        </r>
      </text>
    </comment>
    <comment ref="D176" authorId="0">
      <text>
        <r>
          <rPr>
            <b/>
            <sz val="9"/>
            <color indexed="81"/>
            <rFont val="Tahoma"/>
            <family val="2"/>
          </rPr>
          <t>https://www.crunchbase.com/organization/axiom#section-overview</t>
        </r>
      </text>
    </comment>
    <comment ref="D177" authorId="0">
      <text>
        <r>
          <rPr>
            <b/>
            <sz val="9"/>
            <color indexed="81"/>
            <rFont val="Tahoma"/>
            <family val="2"/>
          </rPr>
          <t>https://www.crunchbase.com/organization/lex-machina</t>
        </r>
      </text>
    </comment>
    <comment ref="D178" authorId="0">
      <text>
        <r>
          <rPr>
            <b/>
            <sz val="9"/>
            <color indexed="81"/>
            <rFont val="Tahoma"/>
            <family val="2"/>
          </rPr>
          <t>https://www.crunchbase.com/organization/ebrevia</t>
        </r>
      </text>
    </comment>
    <comment ref="D179" authorId="0">
      <text>
        <r>
          <rPr>
            <b/>
            <sz val="9"/>
            <color indexed="81"/>
            <rFont val="Tahoma"/>
            <family val="2"/>
          </rPr>
          <t>https://www.crunchbase.com/organization/ebrevia</t>
        </r>
      </text>
    </comment>
    <comment ref="D180" authorId="0">
      <text>
        <r>
          <rPr>
            <b/>
            <sz val="9"/>
            <color indexed="81"/>
            <rFont val="Tahoma"/>
            <family val="2"/>
          </rPr>
          <t>https://www.crunchbase.com/organization/allegory-law#section-acquisition-details</t>
        </r>
      </text>
    </comment>
    <comment ref="D182" authorId="0">
      <text>
        <r>
          <rPr>
            <b/>
            <sz val="9"/>
            <color indexed="81"/>
            <rFont val="Tahoma"/>
            <family val="2"/>
          </rPr>
          <t>https://www.crunchbase.com/organization/pbworks</t>
        </r>
      </text>
    </comment>
    <comment ref="D183" authorId="0">
      <text>
        <r>
          <rPr>
            <b/>
            <sz val="9"/>
            <color indexed="81"/>
            <rFont val="Tahoma"/>
            <family val="2"/>
          </rPr>
          <t>https://www.crunchbase.com/organization/supportpay#section-funding-rounds</t>
        </r>
      </text>
    </comment>
    <comment ref="D184" authorId="0">
      <text>
        <r>
          <rPr>
            <b/>
            <sz val="9"/>
            <color indexed="81"/>
            <rFont val="Tahoma"/>
            <family val="2"/>
          </rPr>
          <t>https://www.crunchbase.com/organization/upcounsel</t>
        </r>
      </text>
    </comment>
    <comment ref="D186" authorId="0">
      <text>
        <r>
          <rPr>
            <b/>
            <sz val="9"/>
            <color indexed="81"/>
            <rFont val="Tahoma"/>
            <family val="2"/>
          </rPr>
          <t>https://www.crunchbase.com/organization/litigain</t>
        </r>
      </text>
    </comment>
    <comment ref="D187" authorId="0">
      <text>
        <r>
          <rPr>
            <b/>
            <sz val="9"/>
            <color indexed="81"/>
            <rFont val="Tahoma"/>
            <family val="2"/>
          </rPr>
          <t>https://www.crunchbase.com/organization/ebrevia</t>
        </r>
      </text>
    </comment>
    <comment ref="D191" authorId="0">
      <text>
        <r>
          <rPr>
            <b/>
            <sz val="9"/>
            <color indexed="81"/>
            <rFont val="Tahoma"/>
            <family val="2"/>
          </rPr>
          <t>https://www.crunchbase.com/organization/mark43</t>
        </r>
      </text>
    </comment>
    <comment ref="D192" authorId="0">
      <text>
        <r>
          <rPr>
            <b/>
            <sz val="9"/>
            <color indexed="81"/>
            <rFont val="Tahoma"/>
            <family val="2"/>
          </rPr>
          <t>https://www.crunchbase.com/organization/clearpath-immigration</t>
        </r>
      </text>
    </comment>
    <comment ref="D198" authorId="0">
      <text>
        <r>
          <rPr>
            <b/>
            <sz val="9"/>
            <color indexed="81"/>
            <rFont val="Tahoma"/>
            <family val="2"/>
          </rPr>
          <t>https://www.crunchbase.com/organization/judicata</t>
        </r>
      </text>
    </comment>
    <comment ref="D199" authorId="0">
      <text>
        <r>
          <rPr>
            <b/>
            <sz val="9"/>
            <color indexed="81"/>
            <rFont val="Tahoma"/>
            <family val="2"/>
          </rPr>
          <t>https://www.crunchbase.com/organization/judicata</t>
        </r>
      </text>
    </comment>
    <comment ref="D200" authorId="0">
      <text>
        <r>
          <rPr>
            <b/>
            <sz val="9"/>
            <color indexed="81"/>
            <rFont val="Tahoma"/>
            <family val="2"/>
          </rPr>
          <t>https://www.crunchbase.com/organization/lawkick</t>
        </r>
      </text>
    </comment>
    <comment ref="D201" authorId="0">
      <text>
        <r>
          <rPr>
            <b/>
            <sz val="9"/>
            <color indexed="81"/>
            <rFont val="Tahoma"/>
            <family val="2"/>
          </rPr>
          <t>https://www.crunchbase.com/organization/everplans</t>
        </r>
        <r>
          <rPr>
            <sz val="9"/>
            <color indexed="81"/>
            <rFont val="Tahoma"/>
            <family val="2"/>
          </rPr>
          <t xml:space="preserve">
</t>
        </r>
      </text>
    </comment>
    <comment ref="D202" authorId="0">
      <text>
        <r>
          <rPr>
            <b/>
            <sz val="9"/>
            <color indexed="81"/>
            <rFont val="Tahoma"/>
            <family val="2"/>
          </rPr>
          <t>https://www.crunchbase.com/organization/fiscalnote</t>
        </r>
      </text>
    </comment>
    <comment ref="D203" authorId="0">
      <text>
        <r>
          <rPr>
            <b/>
            <sz val="9"/>
            <color indexed="81"/>
            <rFont val="Tahoma"/>
            <family val="2"/>
          </rPr>
          <t>https://www.crunchbase.com/organization/netlex#section-funding-rounds</t>
        </r>
      </text>
    </comment>
    <comment ref="D204" authorId="0">
      <text>
        <r>
          <rPr>
            <b/>
            <sz val="9"/>
            <color indexed="81"/>
            <rFont val="Tahoma"/>
            <family val="2"/>
          </rPr>
          <t>https://www.crunchbase.com/organization/findmysong</t>
        </r>
      </text>
    </comment>
    <comment ref="D205" authorId="0">
      <text>
        <r>
          <rPr>
            <b/>
            <sz val="9"/>
            <color indexed="81"/>
            <rFont val="Tahoma"/>
            <family val="2"/>
          </rPr>
          <t>https://www.crunchbase.com/organization/juristat</t>
        </r>
      </text>
    </comment>
    <comment ref="D206" authorId="0">
      <text>
        <r>
          <rPr>
            <b/>
            <sz val="9"/>
            <color indexed="81"/>
            <rFont val="Tahoma"/>
            <family val="2"/>
          </rPr>
          <t>https://www.crunchbase.com/organization/fiscalnote</t>
        </r>
      </text>
    </comment>
    <comment ref="D207" authorId="0">
      <text>
        <r>
          <rPr>
            <b/>
            <sz val="9"/>
            <color indexed="81"/>
            <rFont val="Tahoma"/>
            <family val="2"/>
          </rPr>
          <t>https://www.crunchbase.com/organization/infinote#section-overview</t>
        </r>
      </text>
    </comment>
    <comment ref="D208" authorId="0">
      <text>
        <r>
          <rPr>
            <b/>
            <sz val="9"/>
            <color indexed="81"/>
            <rFont val="Tahoma"/>
            <family val="2"/>
          </rPr>
          <t>https://www.crunchbase.com/organization/juristat</t>
        </r>
      </text>
    </comment>
    <comment ref="D209" authorId="0">
      <text>
        <r>
          <rPr>
            <b/>
            <sz val="9"/>
            <color indexed="81"/>
            <rFont val="Tahoma"/>
            <family val="2"/>
          </rPr>
          <t>https://www.crunchbase.com/organization/modria#section-acquisition-details</t>
        </r>
      </text>
    </comment>
    <comment ref="D210" authorId="0">
      <text>
        <r>
          <rPr>
            <b/>
            <sz val="9"/>
            <color indexed="81"/>
            <rFont val="Tahoma"/>
            <family val="2"/>
          </rPr>
          <t>https://www.crunchbase.com/organization/modria#section-acquisition-details</t>
        </r>
      </text>
    </comment>
    <comment ref="D211" authorId="0">
      <text>
        <r>
          <rPr>
            <b/>
            <sz val="9"/>
            <color indexed="81"/>
            <rFont val="Tahoma"/>
            <family val="2"/>
          </rPr>
          <t>https://www.crunchbase.com/organization/cicayda</t>
        </r>
      </text>
    </comment>
    <comment ref="D212" authorId="0">
      <text>
        <r>
          <rPr>
            <b/>
            <sz val="9"/>
            <color indexed="81"/>
            <rFont val="Tahoma"/>
            <family val="2"/>
          </rPr>
          <t>https://www.crunchbase.com/organization/loudr#section-overview</t>
        </r>
      </text>
    </comment>
    <comment ref="D213" authorId="0">
      <text>
        <r>
          <rPr>
            <b/>
            <sz val="9"/>
            <color indexed="81"/>
            <rFont val="Tahoma"/>
            <family val="2"/>
          </rPr>
          <t>https://www.crunchbase.com/organization/mark43</t>
        </r>
      </text>
    </comment>
    <comment ref="D214" authorId="0">
      <text>
        <r>
          <rPr>
            <b/>
            <sz val="9"/>
            <color indexed="81"/>
            <rFont val="Tahoma"/>
            <family val="2"/>
          </rPr>
          <t>https://www.crunchbase.com/organization/mark43</t>
        </r>
      </text>
    </comment>
    <comment ref="D215" authorId="0">
      <text>
        <r>
          <rPr>
            <b/>
            <sz val="9"/>
            <color indexed="81"/>
            <rFont val="Tahoma"/>
            <family val="2"/>
          </rPr>
          <t>https://www.crunchbase.com/organization/mark43</t>
        </r>
      </text>
    </comment>
    <comment ref="D216" authorId="0">
      <text>
        <r>
          <rPr>
            <b/>
            <sz val="9"/>
            <color indexed="81"/>
            <rFont val="Tahoma"/>
            <family val="2"/>
          </rPr>
          <t>https://www.crunchbase.com/organization/mark43</t>
        </r>
      </text>
    </comment>
    <comment ref="D217" authorId="0">
      <text>
        <r>
          <rPr>
            <b/>
            <sz val="9"/>
            <color indexed="81"/>
            <rFont val="Tahoma"/>
            <family val="2"/>
          </rPr>
          <t>https://www.crunchbase.com/organization/mark43</t>
        </r>
      </text>
    </comment>
    <comment ref="D218" authorId="0">
      <text>
        <r>
          <rPr>
            <b/>
            <sz val="9"/>
            <color indexed="81"/>
            <rFont val="Tahoma"/>
            <family val="2"/>
          </rPr>
          <t>https://www.crunchbase.com/organization/mark43</t>
        </r>
      </text>
    </comment>
    <comment ref="D219" authorId="0">
      <text>
        <r>
          <rPr>
            <b/>
            <sz val="9"/>
            <color indexed="81"/>
            <rFont val="Tahoma"/>
            <family val="2"/>
          </rPr>
          <t>https://www.crunchbase.com/organization/mark43</t>
        </r>
      </text>
    </comment>
    <comment ref="D221" authorId="0">
      <text>
        <r>
          <rPr>
            <b/>
            <sz val="9"/>
            <color indexed="81"/>
            <rFont val="Tahoma"/>
            <family val="2"/>
          </rPr>
          <t>https://www.crunchbase.com/organization/contract-room#section-overview</t>
        </r>
      </text>
    </comment>
    <comment ref="D222" authorId="0">
      <text>
        <r>
          <rPr>
            <b/>
            <sz val="9"/>
            <color indexed="81"/>
            <rFont val="Tahoma"/>
            <family val="2"/>
          </rPr>
          <t>https://www.crunchbase.com/organization/legalreach</t>
        </r>
      </text>
    </comment>
    <comment ref="D223" authorId="0">
      <text>
        <r>
          <rPr>
            <b/>
            <sz val="9"/>
            <color indexed="81"/>
            <rFont val="Tahoma"/>
            <family val="2"/>
          </rPr>
          <t>https://www.crunchbase.com/organization/eshares</t>
        </r>
      </text>
    </comment>
    <comment ref="D224" authorId="0">
      <text>
        <r>
          <rPr>
            <b/>
            <sz val="9"/>
            <color indexed="81"/>
            <rFont val="Tahoma"/>
            <family val="2"/>
          </rPr>
          <t>https://www.crunchbase.com/organization/eshares</t>
        </r>
      </text>
    </comment>
    <comment ref="D225" authorId="0">
      <text>
        <r>
          <rPr>
            <b/>
            <sz val="9"/>
            <color indexed="81"/>
            <rFont val="Tahoma"/>
            <family val="2"/>
          </rPr>
          <t>https://www.crunchbase.com/organization/eshares</t>
        </r>
      </text>
    </comment>
    <comment ref="D226" authorId="0">
      <text>
        <r>
          <rPr>
            <b/>
            <sz val="9"/>
            <color indexed="81"/>
            <rFont val="Tahoma"/>
            <family val="2"/>
          </rPr>
          <t>https://www.crunchbase.com/organization/eshares</t>
        </r>
      </text>
    </comment>
    <comment ref="D227" authorId="0">
      <text>
        <r>
          <rPr>
            <b/>
            <sz val="9"/>
            <color indexed="81"/>
            <rFont val="Tahoma"/>
            <family val="2"/>
          </rPr>
          <t>https://www.crunchbase.com/organization/eshares</t>
        </r>
      </text>
    </comment>
    <comment ref="D228" authorId="0">
      <text>
        <r>
          <rPr>
            <b/>
            <sz val="9"/>
            <color indexed="81"/>
            <rFont val="Tahoma"/>
            <family val="2"/>
          </rPr>
          <t>https://www.crunchbase.com/organization/eshares</t>
        </r>
      </text>
    </comment>
    <comment ref="D229" authorId="0">
      <text>
        <r>
          <rPr>
            <b/>
            <sz val="9"/>
            <color indexed="81"/>
            <rFont val="Tahoma"/>
            <family val="2"/>
          </rPr>
          <t>https://www.crunchbase.com/organization/eshares</t>
        </r>
      </text>
    </comment>
    <comment ref="D230" authorId="0">
      <text>
        <r>
          <rPr>
            <b/>
            <sz val="9"/>
            <color indexed="81"/>
            <rFont val="Tahoma"/>
            <family val="2"/>
          </rPr>
          <t>https://www.crunchbase.com/organization/eshares</t>
        </r>
      </text>
    </comment>
    <comment ref="D231" authorId="0">
      <text>
        <r>
          <rPr>
            <b/>
            <sz val="9"/>
            <color indexed="81"/>
            <rFont val="Tahoma"/>
            <family val="2"/>
          </rPr>
          <t>https://www.crunchbase.com/organization/eshares</t>
        </r>
      </text>
    </comment>
    <comment ref="D232" authorId="0">
      <text>
        <r>
          <rPr>
            <b/>
            <sz val="9"/>
            <color indexed="81"/>
            <rFont val="Tahoma"/>
            <family val="2"/>
          </rPr>
          <t>https://www.crunchbase.com/organization/eshares</t>
        </r>
      </text>
    </comment>
    <comment ref="D233" authorId="0">
      <text>
        <r>
          <rPr>
            <b/>
            <sz val="9"/>
            <color indexed="81"/>
            <rFont val="Tahoma"/>
            <family val="2"/>
          </rPr>
          <t>https://www.crunchbase.com/organization/allegory-law#section-acquisition-details</t>
        </r>
      </text>
    </comment>
    <comment ref="D234" authorId="0">
      <text>
        <r>
          <rPr>
            <b/>
            <sz val="9"/>
            <color indexed="81"/>
            <rFont val="Tahoma"/>
            <family val="2"/>
          </rPr>
          <t>https://www.crunchbase.com/organization/caserails</t>
        </r>
      </text>
    </comment>
    <comment ref="D236" authorId="0">
      <text>
        <r>
          <rPr>
            <b/>
            <sz val="9"/>
            <color indexed="81"/>
            <rFont val="Tahoma"/>
            <family val="2"/>
          </rPr>
          <t>https://www.crunchbase.com/organization/ipselex</t>
        </r>
      </text>
    </comment>
    <comment ref="D237" authorId="0">
      <text>
        <r>
          <rPr>
            <b/>
            <sz val="9"/>
            <color indexed="81"/>
            <rFont val="Tahoma"/>
            <family val="2"/>
          </rPr>
          <t>https://www.crunchbase.com/organization/fiscalnote</t>
        </r>
      </text>
    </comment>
    <comment ref="D238" authorId="0">
      <text>
        <r>
          <rPr>
            <b/>
            <sz val="9"/>
            <color indexed="81"/>
            <rFont val="Tahoma"/>
            <family val="2"/>
          </rPr>
          <t>https://www.crunchbase.com/organization/fiscalnote</t>
        </r>
      </text>
    </comment>
    <comment ref="D239" authorId="0">
      <text>
        <r>
          <rPr>
            <b/>
            <sz val="9"/>
            <color indexed="81"/>
            <rFont val="Tahoma"/>
            <family val="2"/>
          </rPr>
          <t>https://www.crunchbase.com/organization/fiscalnote</t>
        </r>
      </text>
    </comment>
    <comment ref="D240" authorId="0">
      <text>
        <r>
          <rPr>
            <b/>
            <sz val="9"/>
            <color indexed="81"/>
            <rFont val="Tahoma"/>
            <family val="2"/>
          </rPr>
          <t>https://www.crunchbase.com/organization/fiscalnote</t>
        </r>
      </text>
    </comment>
    <comment ref="D241" authorId="0">
      <text>
        <r>
          <rPr>
            <b/>
            <sz val="9"/>
            <color indexed="81"/>
            <rFont val="Tahoma"/>
            <family val="2"/>
          </rPr>
          <t>https://www.crunchbase.com/organization/brainspace#section-acquisition-details</t>
        </r>
      </text>
    </comment>
    <comment ref="D242" authorId="0">
      <text>
        <r>
          <rPr>
            <b/>
            <sz val="9"/>
            <color indexed="81"/>
            <rFont val="Tahoma"/>
            <family val="2"/>
          </rPr>
          <t>https://www.crunchbase.com/organization/brainspace#section-acquisition-details</t>
        </r>
      </text>
    </comment>
    <comment ref="D243" authorId="0">
      <text>
        <r>
          <rPr>
            <b/>
            <sz val="9"/>
            <color indexed="81"/>
            <rFont val="Tahoma"/>
            <family val="2"/>
          </rPr>
          <t>https://www.crunchbase.com/organization/caserails</t>
        </r>
      </text>
    </comment>
    <comment ref="D244" authorId="0">
      <text>
        <r>
          <rPr>
            <b/>
            <sz val="9"/>
            <color indexed="81"/>
            <rFont val="Tahoma"/>
            <family val="2"/>
          </rPr>
          <t>https://www.crunchbase.com/organization/casetext</t>
        </r>
      </text>
    </comment>
    <comment ref="D245" authorId="0">
      <text>
        <r>
          <rPr>
            <b/>
            <sz val="9"/>
            <color indexed="81"/>
            <rFont val="Tahoma"/>
            <family val="2"/>
          </rPr>
          <t>https://www.crunchbase.com/organization/casetext</t>
        </r>
      </text>
    </comment>
    <comment ref="D246" authorId="0">
      <text>
        <r>
          <rPr>
            <b/>
            <sz val="9"/>
            <color indexed="81"/>
            <rFont val="Tahoma"/>
            <family val="2"/>
          </rPr>
          <t>https://www.crunchbase.com/organization/casetext</t>
        </r>
      </text>
    </comment>
    <comment ref="D247" authorId="0">
      <text>
        <r>
          <rPr>
            <b/>
            <sz val="9"/>
            <color indexed="81"/>
            <rFont val="Tahoma"/>
            <family val="2"/>
          </rPr>
          <t>https://www.crunchbase.com/organization/casetext</t>
        </r>
      </text>
    </comment>
    <comment ref="D248" authorId="0">
      <text>
        <r>
          <rPr>
            <b/>
            <sz val="9"/>
            <color indexed="81"/>
            <rFont val="Tahoma"/>
            <family val="2"/>
          </rPr>
          <t>https://www.crunchbase.com/organization/casetext</t>
        </r>
      </text>
    </comment>
    <comment ref="D249" authorId="0">
      <text>
        <r>
          <rPr>
            <b/>
            <sz val="9"/>
            <color indexed="81"/>
            <rFont val="Tahoma"/>
            <family val="2"/>
          </rPr>
          <t>https://www.crunchbase.com/organization/casetext</t>
        </r>
      </text>
    </comment>
    <comment ref="D250" authorId="0">
      <text>
        <r>
          <rPr>
            <b/>
            <sz val="9"/>
            <color indexed="81"/>
            <rFont val="Tahoma"/>
            <family val="2"/>
          </rPr>
          <t>https://www.crunchbase.com/organization/casetext</t>
        </r>
      </text>
    </comment>
    <comment ref="D251" authorId="0">
      <text>
        <r>
          <rPr>
            <b/>
            <sz val="9"/>
            <color indexed="81"/>
            <rFont val="Tahoma"/>
            <family val="2"/>
          </rPr>
          <t>https://www.crunchbase.com/organization/casetext</t>
        </r>
      </text>
    </comment>
    <comment ref="D252" authorId="0">
      <text>
        <r>
          <rPr>
            <b/>
            <sz val="9"/>
            <color indexed="81"/>
            <rFont val="Tahoma"/>
            <family val="2"/>
          </rPr>
          <t>https://www.crunchbase.com/organization/casetext</t>
        </r>
      </text>
    </comment>
    <comment ref="D256" authorId="0">
      <text>
        <r>
          <rPr>
            <b/>
            <sz val="9"/>
            <color indexed="81"/>
            <rFont val="Tahoma"/>
            <family val="2"/>
          </rPr>
          <t>https://www.crunchbase.com/organization/upcounsel</t>
        </r>
      </text>
    </comment>
    <comment ref="D257" authorId="0">
      <text>
        <r>
          <rPr>
            <b/>
            <sz val="9"/>
            <color indexed="81"/>
            <rFont val="Tahoma"/>
            <family val="2"/>
          </rPr>
          <t>https://www.crunchbase.com/organization/upcounsel</t>
        </r>
      </text>
    </comment>
    <comment ref="D258" authorId="0">
      <text>
        <r>
          <rPr>
            <b/>
            <sz val="9"/>
            <color indexed="81"/>
            <rFont val="Tahoma"/>
            <family val="2"/>
          </rPr>
          <t>https://www.crunchbase.com/organization/upcounsel</t>
        </r>
      </text>
    </comment>
    <comment ref="D259" authorId="0">
      <text>
        <r>
          <rPr>
            <b/>
            <sz val="9"/>
            <color indexed="81"/>
            <rFont val="Tahoma"/>
            <family val="2"/>
          </rPr>
          <t>https://www.crunchbase.com/organization/upcounsel</t>
        </r>
      </text>
    </comment>
    <comment ref="D260" authorId="0">
      <text>
        <r>
          <rPr>
            <b/>
            <sz val="9"/>
            <color indexed="81"/>
            <rFont val="Tahoma"/>
            <family val="2"/>
          </rPr>
          <t>https://www.crunchbase.com/organization/upcounsel</t>
        </r>
      </text>
    </comment>
    <comment ref="D261" authorId="0">
      <text>
        <r>
          <rPr>
            <b/>
            <sz val="9"/>
            <color indexed="81"/>
            <rFont val="Tahoma"/>
            <family val="2"/>
          </rPr>
          <t>https://www.crunchbase.com/organization/upcounsel</t>
        </r>
      </text>
    </comment>
    <comment ref="D262" authorId="0">
      <text>
        <r>
          <rPr>
            <b/>
            <sz val="9"/>
            <color indexed="81"/>
            <rFont val="Tahoma"/>
            <family val="2"/>
          </rPr>
          <t>https://www.crunchbase.com/organization/juristat</t>
        </r>
      </text>
    </comment>
    <comment ref="D263" authorId="0">
      <text>
        <r>
          <rPr>
            <b/>
            <sz val="9"/>
            <color indexed="81"/>
            <rFont val="Tahoma"/>
            <family val="2"/>
          </rPr>
          <t>https://www.crunchbase.com/organization/lawkick</t>
        </r>
      </text>
    </comment>
    <comment ref="D264" authorId="0">
      <text>
        <r>
          <rPr>
            <b/>
            <sz val="9"/>
            <color indexed="81"/>
            <rFont val="Tahoma"/>
            <family val="2"/>
          </rPr>
          <t>https://www.crunchbase.com/organization/ebrevia</t>
        </r>
      </text>
    </comment>
    <comment ref="D266" authorId="0">
      <text>
        <r>
          <rPr>
            <b/>
            <sz val="9"/>
            <color indexed="81"/>
            <rFont val="Tahoma"/>
            <family val="2"/>
          </rPr>
          <t>https://www.crunchbase.com/organization/cicayda</t>
        </r>
      </text>
    </comment>
    <comment ref="D267" authorId="0">
      <text>
        <r>
          <rPr>
            <b/>
            <sz val="9"/>
            <color indexed="81"/>
            <rFont val="Tahoma"/>
            <family val="2"/>
          </rPr>
          <t>https://www.crunchbase.com/organization/lawdingo</t>
        </r>
      </text>
    </comment>
    <comment ref="D269" authorId="0">
      <text>
        <r>
          <rPr>
            <b/>
            <sz val="9"/>
            <color indexed="81"/>
            <rFont val="Tahoma"/>
            <family val="2"/>
          </rPr>
          <t>https://www.crunchbase.com/organization/ip-nexus</t>
        </r>
      </text>
    </comment>
    <comment ref="D270" authorId="0">
      <text>
        <r>
          <rPr>
            <b/>
            <sz val="9"/>
            <color indexed="81"/>
            <rFont val="Tahoma"/>
            <family val="2"/>
          </rPr>
          <t>https://www.crunchbase.com/organization/viewabill</t>
        </r>
      </text>
    </comment>
    <comment ref="D271" authorId="0">
      <text>
        <r>
          <rPr>
            <b/>
            <sz val="9"/>
            <color indexed="81"/>
            <rFont val="Tahoma"/>
            <family val="2"/>
          </rPr>
          <t>https://www.crunchbase.com/organization/shake#section-acquisition-details</t>
        </r>
      </text>
    </comment>
    <comment ref="D272" authorId="0">
      <text>
        <r>
          <rPr>
            <b/>
            <sz val="9"/>
            <color indexed="81"/>
            <rFont val="Tahoma"/>
            <family val="2"/>
          </rPr>
          <t>https://www.crunchbase.com/organization/shake#section-acquisition-details</t>
        </r>
      </text>
    </comment>
    <comment ref="D273" authorId="0">
      <text>
        <r>
          <rPr>
            <b/>
            <sz val="9"/>
            <color indexed="81"/>
            <rFont val="Tahoma"/>
            <family val="2"/>
          </rPr>
          <t>https://www.crunchbase.com/organization/shake#section-acquisition-details</t>
        </r>
      </text>
    </comment>
    <comment ref="D274" authorId="0">
      <text>
        <r>
          <rPr>
            <b/>
            <sz val="9"/>
            <color indexed="81"/>
            <rFont val="Tahoma"/>
            <family val="2"/>
          </rPr>
          <t>https://www.crunchbase.com/organization/shake#section-acquisition-details</t>
        </r>
      </text>
    </comment>
    <comment ref="D275" authorId="0">
      <text>
        <r>
          <rPr>
            <b/>
            <sz val="9"/>
            <color indexed="81"/>
            <rFont val="Tahoma"/>
            <family val="2"/>
          </rPr>
          <t>https://www.crunchbase.com/organization/shake#section-acquisition-details</t>
        </r>
      </text>
    </comment>
    <comment ref="D276" authorId="0">
      <text>
        <r>
          <rPr>
            <b/>
            <sz val="9"/>
            <color indexed="81"/>
            <rFont val="Tahoma"/>
            <family val="2"/>
          </rPr>
          <t>https://www.crunchbase.com/organization/shake#section-acquisition-details</t>
        </r>
      </text>
    </comment>
    <comment ref="D277" authorId="0">
      <text>
        <r>
          <rPr>
            <b/>
            <sz val="9"/>
            <color indexed="81"/>
            <rFont val="Tahoma"/>
            <family val="2"/>
          </rPr>
          <t>https://www.crunchbase.com/organization/wevorce#section-funding-rounds</t>
        </r>
      </text>
    </comment>
    <comment ref="D278" authorId="0">
      <text>
        <r>
          <rPr>
            <b/>
            <sz val="9"/>
            <color indexed="81"/>
            <rFont val="Tahoma"/>
            <family val="2"/>
          </rPr>
          <t>https://www.crunchbase.com/organization/hire-an-esquire</t>
        </r>
      </text>
    </comment>
    <comment ref="D279" authorId="0">
      <text>
        <r>
          <rPr>
            <b/>
            <sz val="9"/>
            <color indexed="81"/>
            <rFont val="Tahoma"/>
            <family val="2"/>
          </rPr>
          <t>https://www.crunchbase.com/organization/hire-an-esquire</t>
        </r>
      </text>
    </comment>
    <comment ref="D280" authorId="0">
      <text>
        <r>
          <rPr>
            <b/>
            <sz val="9"/>
            <color indexed="81"/>
            <rFont val="Tahoma"/>
            <family val="2"/>
          </rPr>
          <t>https://www.crunchbase.com/organization/hire-an-esquire</t>
        </r>
      </text>
    </comment>
    <comment ref="D281" authorId="0">
      <text>
        <r>
          <rPr>
            <b/>
            <sz val="9"/>
            <color indexed="81"/>
            <rFont val="Tahoma"/>
            <family val="2"/>
          </rPr>
          <t>https://www.crunchbase.com/organization/legal-logs</t>
        </r>
      </text>
    </comment>
    <comment ref="D282" authorId="0">
      <text>
        <r>
          <rPr>
            <b/>
            <sz val="9"/>
            <color indexed="81"/>
            <rFont val="Tahoma"/>
            <family val="2"/>
          </rPr>
          <t>https://www.crunchbase.com/organization/cellbreaker</t>
        </r>
      </text>
    </comment>
    <comment ref="D283" authorId="0">
      <text>
        <r>
          <rPr>
            <b/>
            <sz val="9"/>
            <color indexed="81"/>
            <rFont val="Tahoma"/>
            <family val="2"/>
          </rPr>
          <t>https://www.crunchbase.com/organization/legalzoom-com</t>
        </r>
      </text>
    </comment>
    <comment ref="D284" authorId="0">
      <text>
        <r>
          <rPr>
            <b/>
            <sz val="9"/>
            <color indexed="81"/>
            <rFont val="Tahoma"/>
            <family val="2"/>
          </rPr>
          <t>https://www.crunchbase.com/organization/ip-street#section-funding-rounds</t>
        </r>
      </text>
    </comment>
    <comment ref="D285" authorId="0">
      <text>
        <r>
          <rPr>
            <b/>
            <sz val="9"/>
            <color indexed="81"/>
            <rFont val="Tahoma"/>
            <family val="2"/>
          </rPr>
          <t>https://www.crunchbase.com/organization/lexdir</t>
        </r>
      </text>
    </comment>
    <comment ref="D286" authorId="0">
      <text>
        <r>
          <rPr>
            <b/>
            <sz val="9"/>
            <color indexed="81"/>
            <rFont val="Tahoma"/>
            <family val="2"/>
          </rPr>
          <t>https://www.crunchbase.com/organization/lexdir</t>
        </r>
      </text>
    </comment>
    <comment ref="D287" authorId="0">
      <text>
        <r>
          <rPr>
            <b/>
            <sz val="9"/>
            <color indexed="81"/>
            <rFont val="Tahoma"/>
            <family val="2"/>
          </rPr>
          <t>https://www.crunchbase.com/organization/cs-disco</t>
        </r>
      </text>
    </comment>
    <comment ref="D288" authorId="0">
      <text>
        <r>
          <rPr>
            <b/>
            <sz val="9"/>
            <color indexed="81"/>
            <rFont val="Tahoma"/>
            <family val="2"/>
          </rPr>
          <t>https://www.crunchbase.com/organization/innography#section-acquisition-details</t>
        </r>
      </text>
    </comment>
    <comment ref="D289" authorId="0">
      <text>
        <r>
          <rPr>
            <b/>
            <sz val="9"/>
            <color indexed="81"/>
            <rFont val="Tahoma"/>
            <family val="2"/>
          </rPr>
          <t>https://www.crunchbase.com/organization/innography#section-acquisition-details</t>
        </r>
      </text>
    </comment>
    <comment ref="D290" authorId="0">
      <text>
        <r>
          <rPr>
            <b/>
            <sz val="9"/>
            <color indexed="81"/>
            <rFont val="Tahoma"/>
            <family val="2"/>
          </rPr>
          <t>https://www.crunchbase.com/organization/innography#section-acquisition-details</t>
        </r>
      </text>
    </comment>
    <comment ref="D291" authorId="0">
      <text>
        <r>
          <rPr>
            <b/>
            <sz val="9"/>
            <color indexed="81"/>
            <rFont val="Tahoma"/>
            <family val="2"/>
          </rPr>
          <t>https://www.crunchbase.com/organization/cicayda</t>
        </r>
      </text>
    </comment>
    <comment ref="D292" authorId="0">
      <text>
        <r>
          <rPr>
            <b/>
            <sz val="9"/>
            <color indexed="81"/>
            <rFont val="Tahoma"/>
            <family val="2"/>
          </rPr>
          <t>https://www.crunchbase.com/organization/clausematch</t>
        </r>
        <r>
          <rPr>
            <sz val="9"/>
            <color indexed="81"/>
            <rFont val="Tahoma"/>
            <family val="2"/>
          </rPr>
          <t xml:space="preserve">
</t>
        </r>
      </text>
    </comment>
    <comment ref="D298" authorId="0">
      <text>
        <r>
          <rPr>
            <b/>
            <sz val="9"/>
            <color indexed="81"/>
            <rFont val="Tahoma"/>
            <family val="2"/>
          </rPr>
          <t>https://www.crunchbase.com/organization/clearpath-immigration</t>
        </r>
      </text>
    </comment>
    <comment ref="D299" authorId="0">
      <text>
        <r>
          <rPr>
            <b/>
            <sz val="9"/>
            <color indexed="81"/>
            <rFont val="Tahoma"/>
            <family val="2"/>
          </rPr>
          <t>http://tech.eu/news/dealcircle-denmark-funding-investment-platform/</t>
        </r>
      </text>
    </comment>
    <comment ref="D300" authorId="0">
      <text>
        <r>
          <rPr>
            <b/>
            <sz val="9"/>
            <color indexed="81"/>
            <rFont val="Tahoma"/>
            <family val="2"/>
          </rPr>
          <t>http://tech.eu/news/dealcircle-denmark-funding-investment-platform/</t>
        </r>
      </text>
    </comment>
    <comment ref="D301" authorId="0">
      <text>
        <r>
          <rPr>
            <b/>
            <sz val="9"/>
            <color indexed="81"/>
            <rFont val="Tahoma"/>
            <family val="2"/>
          </rPr>
          <t>http://tech.eu/news/dealcircle-denmark-funding-investment-platform/</t>
        </r>
      </text>
    </comment>
    <comment ref="D302" authorId="0">
      <text>
        <r>
          <rPr>
            <b/>
            <sz val="9"/>
            <color indexed="81"/>
            <rFont val="Tahoma"/>
            <family val="2"/>
          </rPr>
          <t>https://www.crunchbase.com/organization/lexdir</t>
        </r>
      </text>
    </comment>
    <comment ref="D303" authorId="0">
      <text>
        <r>
          <rPr>
            <b/>
            <sz val="9"/>
            <color indexed="81"/>
            <rFont val="Tahoma"/>
            <family val="2"/>
          </rPr>
          <t>https://www.crunchbase.com/organization/lexdir</t>
        </r>
      </text>
    </comment>
    <comment ref="D304" authorId="0">
      <text>
        <r>
          <rPr>
            <b/>
            <sz val="9"/>
            <color indexed="81"/>
            <rFont val="Tahoma"/>
            <family val="2"/>
          </rPr>
          <t>https://www.crunchbase.com/organization/tyche#section-funding-rounds</t>
        </r>
      </text>
    </comment>
    <comment ref="D306" authorId="0">
      <text>
        <r>
          <rPr>
            <b/>
            <sz val="9"/>
            <color indexed="81"/>
            <rFont val="Tahoma"/>
            <family val="2"/>
          </rPr>
          <t>https://www.crunchbase.com/organization/tenderscout#section-funding-rounds</t>
        </r>
      </text>
    </comment>
    <comment ref="D307" authorId="0">
      <text>
        <r>
          <rPr>
            <b/>
            <sz val="9"/>
            <color indexed="81"/>
            <rFont val="Tahoma"/>
            <family val="2"/>
          </rPr>
          <t>https://www.crunchbase.com/organization/docusign/funding_rounds/funding_rounds_list#section-funding-rounds</t>
        </r>
      </text>
    </comment>
    <comment ref="D308" authorId="0">
      <text>
        <r>
          <rPr>
            <b/>
            <sz val="9"/>
            <color indexed="81"/>
            <rFont val="Tahoma"/>
            <family val="2"/>
          </rPr>
          <t>https://www.crunchbase.com/organization/docusign/funding_rounds/funding_rounds_list#section-funding-rounds</t>
        </r>
      </text>
    </comment>
    <comment ref="D309" authorId="0">
      <text>
        <r>
          <rPr>
            <b/>
            <sz val="9"/>
            <color indexed="81"/>
            <rFont val="Tahoma"/>
            <family val="2"/>
          </rPr>
          <t>https://www.crunchbase.com/organization/docusign/funding_rounds/funding_rounds_list#section-funding-rounds</t>
        </r>
      </text>
    </comment>
    <comment ref="D310" authorId="0">
      <text>
        <r>
          <rPr>
            <b/>
            <sz val="9"/>
            <color indexed="81"/>
            <rFont val="Tahoma"/>
            <family val="2"/>
          </rPr>
          <t>https://www.crunchbase.com/organization/docusign/funding_rounds/funding_rounds_list#section-funding-rounds</t>
        </r>
      </text>
    </comment>
    <comment ref="D311" authorId="0">
      <text>
        <r>
          <rPr>
            <b/>
            <sz val="9"/>
            <color indexed="81"/>
            <rFont val="Tahoma"/>
            <family val="2"/>
          </rPr>
          <t>https://www.crunchbase.com/organization/docusign/funding_rounds/funding_rounds_list#section-funding-rounds</t>
        </r>
      </text>
    </comment>
    <comment ref="D312" authorId="0">
      <text>
        <r>
          <rPr>
            <b/>
            <sz val="9"/>
            <color indexed="81"/>
            <rFont val="Tahoma"/>
            <family val="2"/>
          </rPr>
          <t>https://www.crunchbase.com/organization/docusign/funding_rounds/funding_rounds_list#section-funding-rounds</t>
        </r>
      </text>
    </comment>
    <comment ref="D313" authorId="0">
      <text>
        <r>
          <rPr>
            <b/>
            <sz val="9"/>
            <color indexed="81"/>
            <rFont val="Tahoma"/>
            <family val="2"/>
          </rPr>
          <t>https://www.crunchbase.com/organization/docusign/funding_rounds/funding_rounds_list#section-funding-rounds</t>
        </r>
      </text>
    </comment>
    <comment ref="D314" authorId="0">
      <text>
        <r>
          <rPr>
            <b/>
            <sz val="9"/>
            <color indexed="81"/>
            <rFont val="Tahoma"/>
            <family val="2"/>
          </rPr>
          <t>https://www.crunchbase.com/organization/docusign/funding_rounds/funding_rounds_list#section-funding-rounds</t>
        </r>
      </text>
    </comment>
    <comment ref="D315" authorId="0">
      <text>
        <r>
          <rPr>
            <b/>
            <sz val="9"/>
            <color indexed="81"/>
            <rFont val="Tahoma"/>
            <family val="2"/>
          </rPr>
          <t>https://www.crunchbase.com/organization/docusign/funding_rounds/funding_rounds_list#section-funding-rounds</t>
        </r>
      </text>
    </comment>
    <comment ref="D316" authorId="0">
      <text>
        <r>
          <rPr>
            <b/>
            <sz val="9"/>
            <color indexed="81"/>
            <rFont val="Tahoma"/>
            <family val="2"/>
          </rPr>
          <t>https://www.crunchbase.com/organization/docusign/funding_rounds/funding_rounds_list#section-funding-rounds</t>
        </r>
      </text>
    </comment>
    <comment ref="D317" authorId="0">
      <text>
        <r>
          <rPr>
            <b/>
            <sz val="9"/>
            <color indexed="81"/>
            <rFont val="Tahoma"/>
            <family val="2"/>
          </rPr>
          <t>https://www.crunchbase.com/organization/docusign/funding_rounds/funding_rounds_list#section-funding-rounds</t>
        </r>
      </text>
    </comment>
    <comment ref="D318" authorId="0">
      <text>
        <r>
          <rPr>
            <b/>
            <sz val="9"/>
            <color indexed="81"/>
            <rFont val="Tahoma"/>
            <family val="2"/>
          </rPr>
          <t>https://www.crunchbase.com/organization/docusign/funding_rounds/funding_rounds_list#section-funding-rounds</t>
        </r>
      </text>
    </comment>
    <comment ref="D319" authorId="0">
      <text>
        <r>
          <rPr>
            <b/>
            <sz val="9"/>
            <color indexed="81"/>
            <rFont val="Tahoma"/>
            <family val="2"/>
          </rPr>
          <t>https://www.crunchbase.com/organization/docusign/funding_rounds/funding_rounds_list#section-funding-rounds</t>
        </r>
      </text>
    </comment>
    <comment ref="D320" authorId="0">
      <text>
        <r>
          <rPr>
            <b/>
            <sz val="9"/>
            <color indexed="81"/>
            <rFont val="Tahoma"/>
            <family val="2"/>
          </rPr>
          <t>https://www.crunchbase.com/organization/docusign/funding_rounds/funding_rounds_list#section-funding-rounds</t>
        </r>
      </text>
    </comment>
    <comment ref="D321" authorId="0">
      <text>
        <r>
          <rPr>
            <b/>
            <sz val="9"/>
            <color indexed="81"/>
            <rFont val="Tahoma"/>
            <family val="2"/>
          </rPr>
          <t>https://www.crunchbase.com/organization/reorg-research#section-funding-rounds</t>
        </r>
      </text>
    </comment>
    <comment ref="D322" authorId="0">
      <text>
        <r>
          <rPr>
            <b/>
            <sz val="9"/>
            <color indexed="81"/>
            <rFont val="Tahoma"/>
            <family val="2"/>
          </rPr>
          <t>https://www.crunchbase.com/organization/verinvest-corporation#section-overview</t>
        </r>
      </text>
    </comment>
    <comment ref="D323" authorId="0">
      <text>
        <r>
          <rPr>
            <b/>
            <sz val="9"/>
            <color indexed="81"/>
            <rFont val="Tahoma"/>
            <family val="2"/>
          </rPr>
          <t>https://www.crunchbase.com/organization/airhelp</t>
        </r>
      </text>
    </comment>
    <comment ref="D324" authorId="0">
      <text>
        <r>
          <rPr>
            <b/>
            <sz val="9"/>
            <color indexed="81"/>
            <rFont val="Tahoma"/>
            <family val="2"/>
          </rPr>
          <t>https://www.crunchbase.com/organization/airhelp</t>
        </r>
      </text>
    </comment>
    <comment ref="D325" authorId="0">
      <text>
        <r>
          <rPr>
            <b/>
            <sz val="9"/>
            <color indexed="81"/>
            <rFont val="Tahoma"/>
            <family val="2"/>
          </rPr>
          <t>https://www.crunchbase.com/organization/airhelp</t>
        </r>
      </text>
    </comment>
    <comment ref="D326" authorId="0">
      <text>
        <r>
          <rPr>
            <b/>
            <sz val="9"/>
            <color indexed="81"/>
            <rFont val="Tahoma"/>
            <family val="2"/>
          </rPr>
          <t>https://www.crunchbase.com/organization/airhelp</t>
        </r>
      </text>
    </comment>
    <comment ref="D331" authorId="0">
      <text>
        <r>
          <rPr>
            <b/>
            <sz val="9"/>
            <color indexed="81"/>
            <rFont val="Tahoma"/>
            <family val="2"/>
          </rPr>
          <t>https://www.crunchbase.com/organization/lexspot</t>
        </r>
      </text>
    </comment>
    <comment ref="D332" authorId="0">
      <text>
        <r>
          <rPr>
            <b/>
            <sz val="9"/>
            <color indexed="81"/>
            <rFont val="Tahoma"/>
            <family val="2"/>
          </rPr>
          <t>https://www.crunchbase.com/organization/lexspot</t>
        </r>
      </text>
    </comment>
    <comment ref="D333" authorId="0">
      <text>
        <r>
          <rPr>
            <b/>
            <sz val="9"/>
            <color indexed="81"/>
            <rFont val="Tahoma"/>
            <family val="2"/>
          </rPr>
          <t>https://www.crunchbase.com/organization/ebrevia</t>
        </r>
      </text>
    </comment>
    <comment ref="D334" authorId="0">
      <text>
        <r>
          <rPr>
            <b/>
            <sz val="9"/>
            <color indexed="81"/>
            <rFont val="Tahoma"/>
            <family val="2"/>
          </rPr>
          <t>https://www.crunchbase.com/organization/netlex#section-funding-rounds</t>
        </r>
      </text>
    </comment>
    <comment ref="D335" authorId="0">
      <text>
        <r>
          <rPr>
            <b/>
            <sz val="9"/>
            <color indexed="81"/>
            <rFont val="Tahoma"/>
            <family val="2"/>
          </rPr>
          <t>https://www.crunchbase.com/organization/netlex#section-funding-rounds</t>
        </r>
      </text>
    </comment>
    <comment ref="D336" authorId="0">
      <text>
        <r>
          <rPr>
            <b/>
            <sz val="9"/>
            <color indexed="81"/>
            <rFont val="Tahoma"/>
            <family val="2"/>
          </rPr>
          <t>https://www.crunchbase.com/organization/daty</t>
        </r>
      </text>
    </comment>
    <comment ref="D337" authorId="0">
      <text>
        <r>
          <rPr>
            <b/>
            <sz val="9"/>
            <color indexed="81"/>
            <rFont val="Tahoma"/>
            <family val="2"/>
          </rPr>
          <t>https://www.crunchbase.com/organization/pbworks</t>
        </r>
      </text>
    </comment>
    <comment ref="D338" authorId="0">
      <text>
        <r>
          <rPr>
            <b/>
            <sz val="9"/>
            <color indexed="81"/>
            <rFont val="Tahoma"/>
            <family val="2"/>
          </rPr>
          <t>https://www.crunchbase.com/organization/pbworks</t>
        </r>
      </text>
    </comment>
    <comment ref="D339" authorId="0">
      <text>
        <r>
          <rPr>
            <b/>
            <sz val="9"/>
            <color indexed="81"/>
            <rFont val="Tahoma"/>
            <family val="2"/>
          </rPr>
          <t>https://www.crunchbase.com/organization/tunnel-x#section-funding-rounds</t>
        </r>
      </text>
    </comment>
    <comment ref="D340" authorId="0">
      <text>
        <r>
          <rPr>
            <b/>
            <sz val="9"/>
            <color indexed="81"/>
            <rFont val="Tahoma"/>
            <family val="2"/>
          </rPr>
          <t>https://www.crunchbase.com/organization/captureit</t>
        </r>
      </text>
    </comment>
    <comment ref="D341" authorId="0">
      <text>
        <r>
          <rPr>
            <b/>
            <sz val="9"/>
            <color indexed="81"/>
            <rFont val="Tahoma"/>
            <family val="2"/>
          </rPr>
          <t>https://www.crunchbase.com/organization/ebrevia</t>
        </r>
      </text>
    </comment>
    <comment ref="D342" authorId="0">
      <text>
        <r>
          <rPr>
            <b/>
            <sz val="9"/>
            <color indexed="81"/>
            <rFont val="Tahoma"/>
            <family val="2"/>
          </rPr>
          <t>https://www.crunchbase.com/organization/ip-street#section-funding-rounds</t>
        </r>
      </text>
    </comment>
    <comment ref="D343" authorId="0">
      <text>
        <r>
          <rPr>
            <b/>
            <sz val="9"/>
            <color indexed="81"/>
            <rFont val="Tahoma"/>
            <family val="2"/>
          </rPr>
          <t>https://www.crunchbase.com/organization/juristat</t>
        </r>
      </text>
    </comment>
    <comment ref="D344" authorId="0">
      <text>
        <r>
          <rPr>
            <b/>
            <sz val="9"/>
            <color indexed="81"/>
            <rFont val="Tahoma"/>
            <family val="2"/>
          </rPr>
          <t>https://www.crunchbase.com/organization/avvo</t>
        </r>
      </text>
    </comment>
    <comment ref="D345" authorId="0">
      <text>
        <r>
          <rPr>
            <b/>
            <sz val="9"/>
            <color indexed="81"/>
            <rFont val="Tahoma"/>
            <family val="2"/>
          </rPr>
          <t>https://www.crunchbase.com/organization/avvo</t>
        </r>
      </text>
    </comment>
    <comment ref="D346" authorId="0">
      <text>
        <r>
          <rPr>
            <b/>
            <sz val="9"/>
            <color indexed="81"/>
            <rFont val="Tahoma"/>
            <family val="2"/>
          </rPr>
          <t>https://www.crunchbase.com/organization/avvo</t>
        </r>
      </text>
    </comment>
    <comment ref="D347" authorId="0">
      <text>
        <r>
          <rPr>
            <b/>
            <sz val="9"/>
            <color indexed="81"/>
            <rFont val="Tahoma"/>
            <family val="2"/>
          </rPr>
          <t>https://www.crunchbase.com/organization/avvo</t>
        </r>
      </text>
    </comment>
    <comment ref="D348" authorId="0">
      <text>
        <r>
          <rPr>
            <b/>
            <sz val="9"/>
            <color indexed="81"/>
            <rFont val="Tahoma"/>
            <family val="2"/>
          </rPr>
          <t>https://www.crunchbase.com/organization/everplans</t>
        </r>
        <r>
          <rPr>
            <sz val="9"/>
            <color indexed="81"/>
            <rFont val="Tahoma"/>
            <family val="2"/>
          </rPr>
          <t xml:space="preserve">
</t>
        </r>
      </text>
    </comment>
    <comment ref="D349" authorId="0">
      <text>
        <r>
          <rPr>
            <b/>
            <sz val="9"/>
            <color indexed="81"/>
            <rFont val="Tahoma"/>
            <family val="2"/>
          </rPr>
          <t>https://www.crunchbase.com/organization/apperio#section-overview</t>
        </r>
      </text>
    </comment>
    <comment ref="D351" authorId="0">
      <text>
        <r>
          <rPr>
            <b/>
            <sz val="9"/>
            <color indexed="81"/>
            <rFont val="Tahoma"/>
            <family val="2"/>
          </rPr>
          <t>https://www.crunchbase.com/organization/supportpay#section-funding-rounds</t>
        </r>
      </text>
    </comment>
    <comment ref="D352" authorId="0">
      <text>
        <r>
          <rPr>
            <b/>
            <sz val="9"/>
            <color indexed="81"/>
            <rFont val="Tahoma"/>
            <family val="2"/>
          </rPr>
          <t>https://www.crunchbase.com/organization/supportpay#section-funding-rounds</t>
        </r>
      </text>
    </comment>
    <comment ref="D353" authorId="0">
      <text>
        <r>
          <rPr>
            <b/>
            <sz val="9"/>
            <color indexed="81"/>
            <rFont val="Tahoma"/>
            <family val="2"/>
          </rPr>
          <t>https://www.crunchbase.com/organization/supportpay#section-funding-rounds</t>
        </r>
      </text>
    </comment>
    <comment ref="D354" authorId="0">
      <text>
        <r>
          <rPr>
            <b/>
            <sz val="9"/>
            <color indexed="81"/>
            <rFont val="Tahoma"/>
            <family val="2"/>
          </rPr>
          <t>https://www.crunchbase.com/organization/supportpay#section-funding-rounds</t>
        </r>
      </text>
    </comment>
    <comment ref="D355" authorId="0">
      <text>
        <r>
          <rPr>
            <b/>
            <sz val="9"/>
            <color indexed="81"/>
            <rFont val="Tahoma"/>
            <family val="2"/>
          </rPr>
          <t>https://www.crunchbase.com/organization/supportpay#section-funding-rounds</t>
        </r>
      </text>
    </comment>
    <comment ref="D356" authorId="0">
      <text>
        <r>
          <rPr>
            <b/>
            <sz val="9"/>
            <color indexed="81"/>
            <rFont val="Tahoma"/>
            <family val="2"/>
          </rPr>
          <t>https://www.crunchbase.com/organization/supportpay#section-funding-rounds</t>
        </r>
      </text>
    </comment>
    <comment ref="D357" authorId="0">
      <text>
        <r>
          <rPr>
            <b/>
            <sz val="9"/>
            <color indexed="81"/>
            <rFont val="Tahoma"/>
            <family val="2"/>
          </rPr>
          <t>https://www.crunchbase.com/organization/supportpay#section-funding-rounds</t>
        </r>
      </text>
    </comment>
    <comment ref="D358" authorId="0">
      <text>
        <r>
          <rPr>
            <b/>
            <sz val="9"/>
            <color indexed="81"/>
            <rFont val="Tahoma"/>
            <family val="2"/>
          </rPr>
          <t>https://venturebeat.com/2014/05/07/funding-daily-drunk-on-data/</t>
        </r>
      </text>
    </comment>
    <comment ref="D359" authorId="0">
      <text>
        <r>
          <rPr>
            <b/>
            <sz val="9"/>
            <color indexed="81"/>
            <rFont val="Tahoma"/>
            <family val="2"/>
          </rPr>
          <t>https://venturebeat.com/2014/05/07/funding-daily-drunk-on-data/</t>
        </r>
      </text>
    </comment>
    <comment ref="D360" authorId="0">
      <text>
        <r>
          <rPr>
            <b/>
            <sz val="9"/>
            <color indexed="81"/>
            <rFont val="Tahoma"/>
            <family val="2"/>
          </rPr>
          <t>https://www.crunchbase.com/organization/workshare#section-funding-rounds</t>
        </r>
      </text>
    </comment>
    <comment ref="D362" authorId="0">
      <text>
        <r>
          <rPr>
            <b/>
            <sz val="9"/>
            <color indexed="81"/>
            <rFont val="Tahoma"/>
            <family val="2"/>
          </rPr>
          <t>https://www.crunchbase.com/organization/contract-room#section-overview</t>
        </r>
      </text>
    </comment>
    <comment ref="D363" authorId="0">
      <text>
        <r>
          <rPr>
            <b/>
            <sz val="9"/>
            <color indexed="81"/>
            <rFont val="Tahoma"/>
            <family val="2"/>
          </rPr>
          <t>https://techcrunch.com/2014/05/16/contract-live-raises-1-4-million-because-signing-contracts-sucks/</t>
        </r>
      </text>
    </comment>
    <comment ref="D364" authorId="0">
      <text>
        <r>
          <rPr>
            <b/>
            <sz val="9"/>
            <color indexed="81"/>
            <rFont val="Tahoma"/>
            <family val="2"/>
          </rPr>
          <t>https://www.crunchbase.com/organization/clausematch</t>
        </r>
        <r>
          <rPr>
            <sz val="9"/>
            <color indexed="81"/>
            <rFont val="Tahoma"/>
            <family val="2"/>
          </rPr>
          <t xml:space="preserve">
</t>
        </r>
      </text>
    </comment>
    <comment ref="D365" authorId="0">
      <text>
        <r>
          <rPr>
            <b/>
            <sz val="9"/>
            <color indexed="81"/>
            <rFont val="Tahoma"/>
            <family val="2"/>
          </rPr>
          <t>https://www.crunchbase.com/organization/clausematch</t>
        </r>
        <r>
          <rPr>
            <sz val="9"/>
            <color indexed="81"/>
            <rFont val="Tahoma"/>
            <family val="2"/>
          </rPr>
          <t xml:space="preserve">
</t>
        </r>
      </text>
    </comment>
    <comment ref="D366" authorId="0">
      <text>
        <r>
          <rPr>
            <b/>
            <sz val="9"/>
            <color indexed="81"/>
            <rFont val="Tahoma"/>
            <family val="2"/>
          </rPr>
          <t>https://www.crunchbase.com/organization/misabogados-com</t>
        </r>
      </text>
    </comment>
    <comment ref="D367" authorId="0">
      <text>
        <r>
          <rPr>
            <b/>
            <sz val="9"/>
            <color indexed="81"/>
            <rFont val="Tahoma"/>
            <family val="2"/>
          </rPr>
          <t>https://www.crunchbase.com/organization/altlegal#section-funding-rounds</t>
        </r>
      </text>
    </comment>
    <comment ref="D368" authorId="0">
      <text>
        <r>
          <rPr>
            <b/>
            <sz val="9"/>
            <color indexed="81"/>
            <rFont val="Tahoma"/>
            <family val="2"/>
          </rPr>
          <t>https://www.crunchbase.com/organization/bigtime-software</t>
        </r>
      </text>
    </comment>
    <comment ref="D369" authorId="0">
      <text>
        <r>
          <rPr>
            <b/>
            <sz val="9"/>
            <color indexed="81"/>
            <rFont val="Tahoma"/>
            <family val="2"/>
          </rPr>
          <t>https://www.crunchbase.com/organization/seal-software-com#section-funding-rounds</t>
        </r>
      </text>
    </comment>
    <comment ref="D370" authorId="0">
      <text>
        <r>
          <rPr>
            <b/>
            <sz val="9"/>
            <color indexed="81"/>
            <rFont val="Tahoma"/>
            <family val="2"/>
          </rPr>
          <t>https://www.crunchbase.com/organization/ipselex</t>
        </r>
      </text>
    </comment>
    <comment ref="D371" authorId="0">
      <text>
        <r>
          <rPr>
            <b/>
            <sz val="9"/>
            <color indexed="81"/>
            <rFont val="Tahoma"/>
            <family val="2"/>
          </rPr>
          <t>https://www.crunchbase.com/organization/checkr</t>
        </r>
      </text>
    </comment>
    <comment ref="D372" authorId="0">
      <text>
        <r>
          <rPr>
            <b/>
            <sz val="9"/>
            <color indexed="81"/>
            <rFont val="Tahoma"/>
            <family val="2"/>
          </rPr>
          <t>https://www.crunchbase.com/organization/checkr</t>
        </r>
      </text>
    </comment>
    <comment ref="D373" authorId="0">
      <text>
        <r>
          <rPr>
            <b/>
            <sz val="9"/>
            <color indexed="81"/>
            <rFont val="Tahoma"/>
            <family val="2"/>
          </rPr>
          <t>https://www.crunchbase.com/organization/manzama</t>
        </r>
      </text>
    </comment>
    <comment ref="D374" authorId="0">
      <text>
        <r>
          <rPr>
            <b/>
            <sz val="9"/>
            <color indexed="81"/>
            <rFont val="Tahoma"/>
            <family val="2"/>
          </rPr>
          <t>https://www.crunchbase.com/organization/juristat</t>
        </r>
      </text>
    </comment>
    <comment ref="D375" authorId="0">
      <text>
        <r>
          <rPr>
            <b/>
            <sz val="9"/>
            <color indexed="81"/>
            <rFont val="Tahoma"/>
            <family val="2"/>
          </rPr>
          <t>https://www.crunchbase.com/organization/fixed-3</t>
        </r>
      </text>
    </comment>
    <comment ref="D376" authorId="0">
      <text>
        <r>
          <rPr>
            <b/>
            <sz val="9"/>
            <color indexed="81"/>
            <rFont val="Tahoma"/>
            <family val="2"/>
          </rPr>
          <t>https://www.crunchbase.com/organization/fixed-3</t>
        </r>
      </text>
    </comment>
    <comment ref="D377" authorId="0">
      <text>
        <r>
          <rPr>
            <b/>
            <sz val="9"/>
            <color indexed="81"/>
            <rFont val="Tahoma"/>
            <family val="2"/>
          </rPr>
          <t>https://www.crunchbase.com/organization/fixed-3</t>
        </r>
      </text>
    </comment>
    <comment ref="D378" authorId="0">
      <text>
        <r>
          <rPr>
            <b/>
            <sz val="9"/>
            <color indexed="81"/>
            <rFont val="Tahoma"/>
            <family val="2"/>
          </rPr>
          <t>https://www.crunchbase.com/organization/fixed-3</t>
        </r>
      </text>
    </comment>
    <comment ref="D379" authorId="0">
      <text>
        <r>
          <rPr>
            <b/>
            <sz val="9"/>
            <color indexed="81"/>
            <rFont val="Tahoma"/>
            <family val="2"/>
          </rPr>
          <t>https://www.crunchbase.com/organization/fixed-3</t>
        </r>
      </text>
    </comment>
    <comment ref="D380" authorId="0">
      <text>
        <r>
          <rPr>
            <b/>
            <sz val="9"/>
            <color indexed="81"/>
            <rFont val="Tahoma"/>
            <family val="2"/>
          </rPr>
          <t>https://www.crunchbase.com/organization/otonomos#section-funding-rounds</t>
        </r>
      </text>
    </comment>
    <comment ref="D381" authorId="0">
      <text>
        <r>
          <rPr>
            <b/>
            <sz val="9"/>
            <color indexed="81"/>
            <rFont val="Tahoma"/>
            <family val="2"/>
          </rPr>
          <t>https://www.crunchbase.com/organization/wevorce#section-funding-rounds</t>
        </r>
      </text>
    </comment>
    <comment ref="D382" authorId="0">
      <text>
        <r>
          <rPr>
            <b/>
            <sz val="9"/>
            <color indexed="81"/>
            <rFont val="Tahoma"/>
            <family val="2"/>
          </rPr>
          <t>https://www.crunchbase.com/organization/fixed-3</t>
        </r>
      </text>
    </comment>
    <comment ref="D383" authorId="0">
      <text>
        <r>
          <rPr>
            <b/>
            <sz val="9"/>
            <color indexed="81"/>
            <rFont val="Tahoma"/>
            <family val="2"/>
          </rPr>
          <t>https://www.crunchbase.com/organization/fixed-3</t>
        </r>
      </text>
    </comment>
    <comment ref="D384" authorId="0">
      <text>
        <r>
          <rPr>
            <b/>
            <sz val="9"/>
            <color indexed="81"/>
            <rFont val="Tahoma"/>
            <family val="2"/>
          </rPr>
          <t>https://www.crunchbase.com/organization/fixed-3</t>
        </r>
      </text>
    </comment>
    <comment ref="D385" authorId="0">
      <text>
        <r>
          <rPr>
            <b/>
            <sz val="9"/>
            <color indexed="81"/>
            <rFont val="Tahoma"/>
            <family val="2"/>
          </rPr>
          <t>https://www.crunchbase.com/organization/claimkit</t>
        </r>
      </text>
    </comment>
    <comment ref="D386" authorId="0">
      <text>
        <r>
          <rPr>
            <b/>
            <sz val="9"/>
            <color indexed="81"/>
            <rFont val="Tahoma"/>
            <family val="2"/>
          </rPr>
          <t>https://www.crunchbase.com/organization/casetrek</t>
        </r>
      </text>
    </comment>
    <comment ref="D387" authorId="0">
      <text>
        <r>
          <rPr>
            <b/>
            <sz val="9"/>
            <color indexed="81"/>
            <rFont val="Tahoma"/>
            <family val="2"/>
          </rPr>
          <t>https://www.crunchbase.com/organization/planned-departure#section-overview</t>
        </r>
      </text>
    </comment>
    <comment ref="D388" authorId="0">
      <text>
        <r>
          <rPr>
            <b/>
            <sz val="9"/>
            <color indexed="81"/>
            <rFont val="Tahoma"/>
            <family val="2"/>
          </rPr>
          <t>https://www.crunchbase.com/organization/legal-hero</t>
        </r>
      </text>
    </comment>
    <comment ref="D389" authorId="0">
      <text>
        <r>
          <rPr>
            <b/>
            <sz val="9"/>
            <color indexed="81"/>
            <rFont val="Tahoma"/>
            <family val="2"/>
          </rPr>
          <t>https://www.crunchbase.com/organization/heureka-software-llc#section-overview</t>
        </r>
      </text>
    </comment>
    <comment ref="D390" authorId="0">
      <text>
        <r>
          <rPr>
            <b/>
            <sz val="9"/>
            <color indexed="81"/>
            <rFont val="Tahoma"/>
            <family val="2"/>
          </rPr>
          <t>https://www.crunchbase.com/organization/lar21</t>
        </r>
      </text>
    </comment>
    <comment ref="D391" authorId="0">
      <text>
        <r>
          <rPr>
            <b/>
            <sz val="9"/>
            <color indexed="81"/>
            <rFont val="Tahoma"/>
            <family val="2"/>
          </rPr>
          <t>https://www.crunchbase.com/organization/quicklegal</t>
        </r>
      </text>
    </comment>
    <comment ref="D392" authorId="0">
      <text>
        <r>
          <rPr>
            <b/>
            <sz val="9"/>
            <color indexed="81"/>
            <rFont val="Tahoma"/>
            <family val="2"/>
          </rPr>
          <t>https://www.crunchbase.com/organization/rsvp-law#section-funding-rounds</t>
        </r>
      </text>
    </comment>
    <comment ref="D393" authorId="0">
      <text>
        <r>
          <rPr>
            <b/>
            <sz val="9"/>
            <color indexed="81"/>
            <rFont val="Tahoma"/>
            <family val="2"/>
          </rPr>
          <t>https://www.crunchbase.com/organization/docusign/funding_rounds/funding_rounds_list#section-funding-rounds</t>
        </r>
      </text>
    </comment>
    <comment ref="D394" authorId="0">
      <text>
        <r>
          <rPr>
            <b/>
            <sz val="9"/>
            <color indexed="81"/>
            <rFont val="Tahoma"/>
            <family val="2"/>
          </rPr>
          <t>https://www.crunchbase.com/organization/docusign/funding_rounds/funding_rounds_list#section-funding-rounds</t>
        </r>
      </text>
    </comment>
    <comment ref="D395" authorId="0">
      <text>
        <r>
          <rPr>
            <b/>
            <sz val="9"/>
            <color indexed="81"/>
            <rFont val="Tahoma"/>
            <family val="2"/>
          </rPr>
          <t>https://www.crunchbase.com/organization/docusign/funding_rounds/funding_rounds_list#section-funding-rounds</t>
        </r>
      </text>
    </comment>
    <comment ref="D396" authorId="0">
      <text>
        <r>
          <rPr>
            <b/>
            <sz val="9"/>
            <color indexed="81"/>
            <rFont val="Tahoma"/>
            <family val="2"/>
          </rPr>
          <t>https://www.crunchbase.com/organization/docusign/funding_rounds/funding_rounds_list#section-funding-rounds</t>
        </r>
      </text>
    </comment>
    <comment ref="D397" authorId="0">
      <text>
        <r>
          <rPr>
            <b/>
            <sz val="9"/>
            <color indexed="81"/>
            <rFont val="Tahoma"/>
            <family val="2"/>
          </rPr>
          <t>https://www.crunchbase.com/organization/docusign/funding_rounds/funding_rounds_list#section-funding-rounds</t>
        </r>
      </text>
    </comment>
    <comment ref="D398" authorId="0">
      <text>
        <r>
          <rPr>
            <b/>
            <sz val="9"/>
            <color indexed="81"/>
            <rFont val="Tahoma"/>
            <family val="2"/>
          </rPr>
          <t>https://www.crunchbase.com/organization/docusign/funding_rounds/funding_rounds_list#section-funding-rounds</t>
        </r>
      </text>
    </comment>
    <comment ref="D399" authorId="0">
      <text>
        <r>
          <rPr>
            <b/>
            <sz val="9"/>
            <color indexed="81"/>
            <rFont val="Tahoma"/>
            <family val="2"/>
          </rPr>
          <t>https://www.crunchbase.com/organization/docusign/funding_rounds/funding_rounds_list#section-funding-rounds</t>
        </r>
      </text>
    </comment>
    <comment ref="D400" authorId="0">
      <text>
        <r>
          <rPr>
            <b/>
            <sz val="9"/>
            <color indexed="81"/>
            <rFont val="Tahoma"/>
            <family val="2"/>
          </rPr>
          <t>https://www.crunchbase.com/organization/docusign/funding_rounds/funding_rounds_list#section-funding-rounds</t>
        </r>
      </text>
    </comment>
    <comment ref="D401" authorId="0">
      <text>
        <r>
          <rPr>
            <b/>
            <sz val="9"/>
            <color indexed="81"/>
            <rFont val="Tahoma"/>
            <family val="2"/>
          </rPr>
          <t>https://www.crunchbase.com/organization/checkr</t>
        </r>
      </text>
    </comment>
    <comment ref="D402" authorId="0">
      <text>
        <r>
          <rPr>
            <b/>
            <sz val="9"/>
            <color indexed="81"/>
            <rFont val="Tahoma"/>
            <family val="2"/>
          </rPr>
          <t>https://www.crunchbase.com/organization/checkr</t>
        </r>
      </text>
    </comment>
    <comment ref="D403" authorId="0">
      <text>
        <r>
          <rPr>
            <b/>
            <sz val="9"/>
            <color indexed="81"/>
            <rFont val="Tahoma"/>
            <family val="2"/>
          </rPr>
          <t>https://www.crunchbase.com/organization/checkr</t>
        </r>
      </text>
    </comment>
    <comment ref="D404" authorId="0">
      <text>
        <r>
          <rPr>
            <b/>
            <sz val="9"/>
            <color indexed="81"/>
            <rFont val="Tahoma"/>
            <family val="2"/>
          </rPr>
          <t>https://www.crunchbase.com/organization/checkr</t>
        </r>
      </text>
    </comment>
    <comment ref="D405" authorId="0">
      <text>
        <r>
          <rPr>
            <b/>
            <sz val="9"/>
            <color indexed="81"/>
            <rFont val="Tahoma"/>
            <family val="2"/>
          </rPr>
          <t>https://www.crunchbase.com/organization/checkr</t>
        </r>
      </text>
    </comment>
    <comment ref="D406" authorId="0">
      <text>
        <r>
          <rPr>
            <b/>
            <sz val="9"/>
            <color indexed="81"/>
            <rFont val="Tahoma"/>
            <family val="2"/>
          </rPr>
          <t>https://www.crunchbase.com/organization/checkr</t>
        </r>
      </text>
    </comment>
    <comment ref="D407" authorId="0">
      <text>
        <r>
          <rPr>
            <b/>
            <sz val="9"/>
            <color indexed="81"/>
            <rFont val="Tahoma"/>
            <family val="2"/>
          </rPr>
          <t>https://www.crunchbase.com/organization/loudr#section-overview</t>
        </r>
      </text>
    </comment>
    <comment ref="D408" authorId="0">
      <text>
        <r>
          <rPr>
            <b/>
            <sz val="9"/>
            <color indexed="81"/>
            <rFont val="Tahoma"/>
            <family val="2"/>
          </rPr>
          <t>https://www.crunchbase.com/organization/rpost#section-overview</t>
        </r>
      </text>
    </comment>
    <comment ref="D409" authorId="0">
      <text>
        <r>
          <rPr>
            <b/>
            <sz val="9"/>
            <color indexed="81"/>
            <rFont val="Tahoma"/>
            <family val="2"/>
          </rPr>
          <t>https://www.crunchbase.com/organization/fiscalnote</t>
        </r>
      </text>
    </comment>
    <comment ref="D410" authorId="0">
      <text>
        <r>
          <rPr>
            <b/>
            <sz val="9"/>
            <color indexed="81"/>
            <rFont val="Tahoma"/>
            <family val="2"/>
          </rPr>
          <t>https://www.crunchbase.com/organization/fiscalnote</t>
        </r>
      </text>
    </comment>
    <comment ref="D411" authorId="0">
      <text>
        <r>
          <rPr>
            <b/>
            <sz val="9"/>
            <color indexed="81"/>
            <rFont val="Tahoma"/>
            <family val="2"/>
          </rPr>
          <t>https://www.crunchbase.com/organization/fiscalnote</t>
        </r>
      </text>
    </comment>
    <comment ref="D412" authorId="0">
      <text>
        <r>
          <rPr>
            <b/>
            <sz val="9"/>
            <color indexed="81"/>
            <rFont val="Tahoma"/>
            <family val="2"/>
          </rPr>
          <t>https://www.crunchbase.com/organization/fiscalnote</t>
        </r>
      </text>
    </comment>
    <comment ref="D413" authorId="0">
      <text>
        <r>
          <rPr>
            <b/>
            <sz val="9"/>
            <color indexed="81"/>
            <rFont val="Tahoma"/>
            <family val="2"/>
          </rPr>
          <t>https://www.crunchbase.com/organization/fiscalnote</t>
        </r>
      </text>
    </comment>
    <comment ref="D414" authorId="0">
      <text>
        <r>
          <rPr>
            <b/>
            <sz val="9"/>
            <color indexed="81"/>
            <rFont val="Tahoma"/>
            <family val="2"/>
          </rPr>
          <t>https://www.crunchbase.com/organization/fiscalnote</t>
        </r>
      </text>
    </comment>
    <comment ref="D415" authorId="0">
      <text>
        <r>
          <rPr>
            <b/>
            <sz val="9"/>
            <color indexed="81"/>
            <rFont val="Tahoma"/>
            <family val="2"/>
          </rPr>
          <t>https://www.crunchbase.com/organization/fiscalnote</t>
        </r>
      </text>
    </comment>
    <comment ref="D416" authorId="0">
      <text>
        <r>
          <rPr>
            <b/>
            <sz val="9"/>
            <color indexed="81"/>
            <rFont val="Tahoma"/>
            <family val="2"/>
          </rPr>
          <t>https://www.crunchbase.com/organization/fiscalnote</t>
        </r>
      </text>
    </comment>
    <comment ref="D417" authorId="0">
      <text>
        <r>
          <rPr>
            <b/>
            <sz val="9"/>
            <color indexed="81"/>
            <rFont val="Tahoma"/>
            <family val="2"/>
          </rPr>
          <t>https://www.crunchbase.com/organization/fiscalnote</t>
        </r>
      </text>
    </comment>
    <comment ref="D418" authorId="0">
      <text>
        <r>
          <rPr>
            <b/>
            <sz val="9"/>
            <color indexed="81"/>
            <rFont val="Tahoma"/>
            <family val="2"/>
          </rPr>
          <t>https://www.crunchbase.com/organization/fiscalnote</t>
        </r>
      </text>
    </comment>
    <comment ref="D419" authorId="0">
      <text>
        <r>
          <rPr>
            <b/>
            <sz val="9"/>
            <color indexed="81"/>
            <rFont val="Tahoma"/>
            <family val="2"/>
          </rPr>
          <t>https://www.crunchbase.com/organization/cs-disco</t>
        </r>
      </text>
    </comment>
    <comment ref="D420" authorId="0">
      <text>
        <r>
          <rPr>
            <b/>
            <sz val="9"/>
            <color indexed="81"/>
            <rFont val="Tahoma"/>
            <family val="2"/>
          </rPr>
          <t>https://www.crunchbase.com/organization/cs-disco</t>
        </r>
      </text>
    </comment>
    <comment ref="D421" authorId="0">
      <text>
        <r>
          <rPr>
            <b/>
            <sz val="9"/>
            <color indexed="81"/>
            <rFont val="Tahoma"/>
            <family val="2"/>
          </rPr>
          <t>https://www.crunchbase.com/organization/ebrevia</t>
        </r>
      </text>
    </comment>
    <comment ref="D422" authorId="0">
      <text>
        <r>
          <rPr>
            <b/>
            <sz val="9"/>
            <color indexed="81"/>
            <rFont val="Tahoma"/>
            <family val="2"/>
          </rPr>
          <t>https://www.crunchbase.com/organization/upcounsel</t>
        </r>
      </text>
    </comment>
    <comment ref="D423" authorId="0">
      <text>
        <r>
          <rPr>
            <b/>
            <sz val="9"/>
            <color indexed="81"/>
            <rFont val="Tahoma"/>
            <family val="2"/>
          </rPr>
          <t>https://www.crunchbase.com/organization/upcounsel</t>
        </r>
      </text>
    </comment>
    <comment ref="D424" authorId="0">
      <text>
        <r>
          <rPr>
            <b/>
            <sz val="9"/>
            <color indexed="81"/>
            <rFont val="Tahoma"/>
            <family val="2"/>
          </rPr>
          <t>https://www.crunchbase.com/organization/upcounsel</t>
        </r>
      </text>
    </comment>
    <comment ref="D425" authorId="0">
      <text>
        <r>
          <rPr>
            <b/>
            <sz val="9"/>
            <color indexed="81"/>
            <rFont val="Tahoma"/>
            <family val="2"/>
          </rPr>
          <t>https://www.crunchbase.com/organization/upcounsel</t>
        </r>
      </text>
    </comment>
    <comment ref="D426" authorId="0">
      <text>
        <r>
          <rPr>
            <b/>
            <sz val="9"/>
            <color indexed="81"/>
            <rFont val="Tahoma"/>
            <family val="2"/>
          </rPr>
          <t>https://www.crunchbase.com/organization/upcounsel</t>
        </r>
      </text>
    </comment>
    <comment ref="D427" authorId="0">
      <text>
        <r>
          <rPr>
            <b/>
            <sz val="9"/>
            <color indexed="81"/>
            <rFont val="Tahoma"/>
            <family val="2"/>
          </rPr>
          <t>https://www.crunchbase.com/organization/upcounsel</t>
        </r>
      </text>
    </comment>
    <comment ref="D428" authorId="0">
      <text>
        <r>
          <rPr>
            <b/>
            <sz val="9"/>
            <color indexed="81"/>
            <rFont val="Tahoma"/>
            <family val="2"/>
          </rPr>
          <t>https://www.crunchbase.com/organization/allegory-law#section-acquisition-details</t>
        </r>
      </text>
    </comment>
    <comment ref="D429" authorId="0">
      <text>
        <r>
          <rPr>
            <b/>
            <sz val="9"/>
            <color indexed="81"/>
            <rFont val="Tahoma"/>
            <family val="2"/>
          </rPr>
          <t>https://www.crunchbase.com/organization/everplans</t>
        </r>
        <r>
          <rPr>
            <sz val="9"/>
            <color indexed="81"/>
            <rFont val="Tahoma"/>
            <family val="2"/>
          </rPr>
          <t xml:space="preserve">
</t>
        </r>
      </text>
    </comment>
    <comment ref="D430" authorId="0">
      <text>
        <r>
          <rPr>
            <b/>
            <sz val="9"/>
            <color indexed="81"/>
            <rFont val="Tahoma"/>
            <family val="2"/>
          </rPr>
          <t>https://www.crunchbase.com/organization/br%C4%81v#section-overview</t>
        </r>
      </text>
    </comment>
    <comment ref="D433" authorId="0">
      <text>
        <r>
          <rPr>
            <b/>
            <sz val="9"/>
            <color indexed="81"/>
            <rFont val="Tahoma"/>
            <family val="2"/>
          </rPr>
          <t>https://www.crunchbase.com/organization/cellbreaker</t>
        </r>
      </text>
    </comment>
    <comment ref="D434" authorId="0">
      <text>
        <r>
          <rPr>
            <b/>
            <sz val="9"/>
            <color indexed="81"/>
            <rFont val="Tahoma"/>
            <family val="2"/>
          </rPr>
          <t>https://www.crunchbase.com/organization/quicklegal</t>
        </r>
      </text>
    </comment>
    <comment ref="D435" authorId="0">
      <text>
        <r>
          <rPr>
            <b/>
            <sz val="9"/>
            <color indexed="81"/>
            <rFont val="Tahoma"/>
            <family val="2"/>
          </rPr>
          <t>https://www.crunchbase.com/organization/eshares</t>
        </r>
      </text>
    </comment>
    <comment ref="D436" authorId="0">
      <text>
        <r>
          <rPr>
            <b/>
            <sz val="9"/>
            <color indexed="81"/>
            <rFont val="Tahoma"/>
            <family val="2"/>
          </rPr>
          <t>https://www.crunchbase.com/organization/eshares</t>
        </r>
      </text>
    </comment>
    <comment ref="D437" authorId="0">
      <text>
        <r>
          <rPr>
            <b/>
            <sz val="9"/>
            <color indexed="81"/>
            <rFont val="Tahoma"/>
            <family val="2"/>
          </rPr>
          <t>https://www.crunchbase.com/organization/eshares</t>
        </r>
      </text>
    </comment>
    <comment ref="D438" authorId="0">
      <text>
        <r>
          <rPr>
            <b/>
            <sz val="9"/>
            <color indexed="81"/>
            <rFont val="Tahoma"/>
            <family val="2"/>
          </rPr>
          <t>https://www.crunchbase.com/organization/eshares</t>
        </r>
      </text>
    </comment>
    <comment ref="D439" authorId="0">
      <text>
        <r>
          <rPr>
            <b/>
            <sz val="9"/>
            <color indexed="81"/>
            <rFont val="Tahoma"/>
            <family val="2"/>
          </rPr>
          <t>https://www.crunchbase.com/organization/eshares</t>
        </r>
      </text>
    </comment>
    <comment ref="D440" authorId="0">
      <text>
        <r>
          <rPr>
            <b/>
            <sz val="9"/>
            <color indexed="81"/>
            <rFont val="Tahoma"/>
            <family val="2"/>
          </rPr>
          <t>https://www.crunchbase.com/organization/eshares</t>
        </r>
      </text>
    </comment>
    <comment ref="D441" authorId="0">
      <text>
        <r>
          <rPr>
            <b/>
            <sz val="9"/>
            <color indexed="81"/>
            <rFont val="Tahoma"/>
            <family val="2"/>
          </rPr>
          <t>https://www.crunchbase.com/organization/eshares</t>
        </r>
      </text>
    </comment>
    <comment ref="D442" authorId="0">
      <text>
        <r>
          <rPr>
            <b/>
            <sz val="9"/>
            <color indexed="81"/>
            <rFont val="Tahoma"/>
            <family val="2"/>
          </rPr>
          <t>https://www.crunchbase.com/organization/claimkit</t>
        </r>
      </text>
    </comment>
    <comment ref="D443" authorId="0">
      <text>
        <r>
          <rPr>
            <b/>
            <sz val="9"/>
            <color indexed="81"/>
            <rFont val="Tahoma"/>
            <family val="2"/>
          </rPr>
          <t>https://www.crunchbase.com/organization/juristat</t>
        </r>
      </text>
    </comment>
    <comment ref="D444" authorId="0">
      <text>
        <r>
          <rPr>
            <b/>
            <sz val="9"/>
            <color indexed="81"/>
            <rFont val="Tahoma"/>
            <family val="2"/>
          </rPr>
          <t>https://www.crunchbase.com/organization/lexoo</t>
        </r>
        <r>
          <rPr>
            <sz val="9"/>
            <color indexed="81"/>
            <rFont val="Tahoma"/>
            <family val="2"/>
          </rPr>
          <t xml:space="preserve">
</t>
        </r>
      </text>
    </comment>
    <comment ref="D445" authorId="0">
      <text>
        <r>
          <rPr>
            <b/>
            <sz val="9"/>
            <color indexed="81"/>
            <rFont val="Tahoma"/>
            <family val="2"/>
          </rPr>
          <t>https://www.coindesk.com/trustatom-raises-100k-blockchain-based-due-diligence-service/</t>
        </r>
      </text>
    </comment>
    <comment ref="D446" authorId="0">
      <text>
        <r>
          <rPr>
            <b/>
            <sz val="9"/>
            <color indexed="81"/>
            <rFont val="Tahoma"/>
            <family val="2"/>
          </rPr>
          <t>https://www.crunchbase.com/organization/fiscalnote</t>
        </r>
      </text>
    </comment>
    <comment ref="D447" authorId="0">
      <text>
        <r>
          <rPr>
            <b/>
            <sz val="9"/>
            <color indexed="81"/>
            <rFont val="Tahoma"/>
            <family val="2"/>
          </rPr>
          <t>https://www.crunchbase.com/organization/fiscalnote</t>
        </r>
      </text>
    </comment>
    <comment ref="D448" authorId="0">
      <text>
        <r>
          <rPr>
            <b/>
            <sz val="9"/>
            <color indexed="81"/>
            <rFont val="Tahoma"/>
            <family val="2"/>
          </rPr>
          <t>https://www.crunchbase.com/organization/zapproved#section-funding-rounds</t>
        </r>
      </text>
    </comment>
    <comment ref="D449" authorId="0">
      <text>
        <r>
          <rPr>
            <b/>
            <sz val="9"/>
            <color indexed="81"/>
            <rFont val="Tahoma"/>
            <family val="2"/>
          </rPr>
          <t>https://www.crunchbase.com/organization/casetext</t>
        </r>
      </text>
    </comment>
    <comment ref="D450" authorId="0">
      <text>
        <r>
          <rPr>
            <b/>
            <sz val="9"/>
            <color indexed="81"/>
            <rFont val="Tahoma"/>
            <family val="2"/>
          </rPr>
          <t>https://www.crunchbase.com/organization/casetext</t>
        </r>
      </text>
    </comment>
    <comment ref="D451" authorId="0">
      <text>
        <r>
          <rPr>
            <b/>
            <sz val="9"/>
            <color indexed="81"/>
            <rFont val="Tahoma"/>
            <family val="2"/>
          </rPr>
          <t>https://www.crunchbase.com/organization/casetext</t>
        </r>
      </text>
    </comment>
    <comment ref="D452" authorId="0">
      <text>
        <r>
          <rPr>
            <b/>
            <sz val="9"/>
            <color indexed="81"/>
            <rFont val="Tahoma"/>
            <family val="2"/>
          </rPr>
          <t>https://www.crunchbase.com/organization/casetext</t>
        </r>
      </text>
    </comment>
    <comment ref="D453" authorId="0">
      <text>
        <r>
          <rPr>
            <b/>
            <sz val="9"/>
            <color indexed="81"/>
            <rFont val="Tahoma"/>
            <family val="2"/>
          </rPr>
          <t>https://www.crunchbase.com/organization/casetext</t>
        </r>
      </text>
    </comment>
    <comment ref="D454" authorId="0">
      <text>
        <r>
          <rPr>
            <b/>
            <sz val="9"/>
            <color indexed="81"/>
            <rFont val="Tahoma"/>
            <family val="2"/>
          </rPr>
          <t>https://www.crunchbase.com/organization/casetext</t>
        </r>
      </text>
    </comment>
    <comment ref="D455" authorId="0">
      <text>
        <r>
          <rPr>
            <b/>
            <sz val="9"/>
            <color indexed="81"/>
            <rFont val="Tahoma"/>
            <family val="2"/>
          </rPr>
          <t>https://www.crunchbase.com/organization/casetext</t>
        </r>
      </text>
    </comment>
    <comment ref="D456" authorId="0">
      <text>
        <r>
          <rPr>
            <b/>
            <sz val="9"/>
            <color indexed="81"/>
            <rFont val="Tahoma"/>
            <family val="2"/>
          </rPr>
          <t>https://www.crunchbase.com/organization/fixed-3</t>
        </r>
      </text>
    </comment>
    <comment ref="D457" authorId="0">
      <text>
        <r>
          <rPr>
            <b/>
            <sz val="9"/>
            <color indexed="81"/>
            <rFont val="Tahoma"/>
            <family val="2"/>
          </rPr>
          <t>https://www.crunchbase.com/organization/fixed-3</t>
        </r>
      </text>
    </comment>
    <comment ref="D458" authorId="0">
      <text>
        <r>
          <rPr>
            <b/>
            <sz val="9"/>
            <color indexed="81"/>
            <rFont val="Tahoma"/>
            <family val="2"/>
          </rPr>
          <t>https://www.crunchbase.com/organization/fixed-3</t>
        </r>
      </text>
    </comment>
    <comment ref="D459" authorId="0">
      <text>
        <r>
          <rPr>
            <b/>
            <sz val="9"/>
            <color indexed="81"/>
            <rFont val="Tahoma"/>
            <family val="2"/>
          </rPr>
          <t>https://www.crunchbase.com/organization/fixed-3</t>
        </r>
      </text>
    </comment>
    <comment ref="D460" authorId="0">
      <text>
        <r>
          <rPr>
            <b/>
            <sz val="9"/>
            <color indexed="81"/>
            <rFont val="Tahoma"/>
            <family val="2"/>
          </rPr>
          <t>https://www.crunchbase.com/organization/kcura</t>
        </r>
      </text>
    </comment>
    <comment ref="D462" authorId="0">
      <text>
        <r>
          <rPr>
            <b/>
            <sz val="9"/>
            <color indexed="81"/>
            <rFont val="Tahoma"/>
            <family val="2"/>
          </rPr>
          <t>https://www.crunchbase.com/organization/yuristiya#section-funding-rounds</t>
        </r>
      </text>
    </comment>
    <comment ref="D463" authorId="0">
      <text>
        <r>
          <rPr>
            <b/>
            <sz val="9"/>
            <color indexed="81"/>
            <rFont val="Tahoma"/>
            <family val="2"/>
          </rPr>
          <t>https://www.crunchbase.com/organization/beagle-inc#section-funding-rounds</t>
        </r>
      </text>
    </comment>
    <comment ref="D464" authorId="0">
      <text>
        <r>
          <rPr>
            <b/>
            <sz val="9"/>
            <color indexed="81"/>
            <rFont val="Tahoma"/>
            <family val="2"/>
          </rPr>
          <t>https://www.crunchbase.com/organization/beagle-inc#section-funding-rounds</t>
        </r>
      </text>
    </comment>
    <comment ref="D465" authorId="0">
      <text>
        <r>
          <rPr>
            <b/>
            <sz val="9"/>
            <color indexed="81"/>
            <rFont val="Tahoma"/>
            <family val="2"/>
          </rPr>
          <t>https://www.crunchbase.com/organization/cloudlaw--zeekbeek-#section-overview</t>
        </r>
      </text>
    </comment>
    <comment ref="D466" authorId="0">
      <text>
        <r>
          <rPr>
            <b/>
            <sz val="9"/>
            <color indexed="81"/>
            <rFont val="Tahoma"/>
            <family val="2"/>
          </rPr>
          <t>https://www.crunchbase.com/organization/termsheet-io#section-funding-rounds</t>
        </r>
      </text>
    </comment>
    <comment ref="D467" authorId="0">
      <text>
        <r>
          <rPr>
            <b/>
            <sz val="9"/>
            <color indexed="81"/>
            <rFont val="Tahoma"/>
            <family val="2"/>
          </rPr>
          <t>https://www.crunchbase.com/organization/logikcull</t>
        </r>
      </text>
    </comment>
    <comment ref="D468" authorId="0">
      <text>
        <r>
          <rPr>
            <b/>
            <sz val="9"/>
            <color indexed="81"/>
            <rFont val="Tahoma"/>
            <family val="2"/>
          </rPr>
          <t>https://www.crunchbase.com/organization/jurispect</t>
        </r>
      </text>
    </comment>
    <comment ref="D469" authorId="0">
      <text>
        <r>
          <rPr>
            <b/>
            <sz val="9"/>
            <color indexed="81"/>
            <rFont val="Tahoma"/>
            <family val="2"/>
          </rPr>
          <t>https://www.crunchbase.com/organization/jurispect</t>
        </r>
      </text>
    </comment>
    <comment ref="D470" authorId="0">
      <text>
        <r>
          <rPr>
            <b/>
            <sz val="9"/>
            <color indexed="81"/>
            <rFont val="Tahoma"/>
            <family val="2"/>
          </rPr>
          <t>https://www.crunchbase.com/organization/jurispect</t>
        </r>
      </text>
    </comment>
    <comment ref="D471" authorId="0">
      <text>
        <r>
          <rPr>
            <b/>
            <sz val="9"/>
            <color indexed="81"/>
            <rFont val="Tahoma"/>
            <family val="2"/>
          </rPr>
          <t>https://www.crunchbase.com/organization/cloudlaw--zeekbeek-#section-overview</t>
        </r>
      </text>
    </comment>
    <comment ref="D472" authorId="0">
      <text>
        <r>
          <rPr>
            <b/>
            <sz val="9"/>
            <color indexed="81"/>
            <rFont val="Tahoma"/>
            <family val="2"/>
          </rPr>
          <t>https://www.crunchbase.com/organization/clearview-social</t>
        </r>
      </text>
    </comment>
    <comment ref="D473" authorId="0">
      <text>
        <r>
          <rPr>
            <b/>
            <sz val="9"/>
            <color indexed="81"/>
            <rFont val="Tahoma"/>
            <family val="2"/>
          </rPr>
          <t>https://www.crunchbase.com/organization/heureka-software-llc#section-overview</t>
        </r>
      </text>
    </comment>
    <comment ref="D474" authorId="0">
      <text>
        <r>
          <rPr>
            <b/>
            <sz val="9"/>
            <color indexed="81"/>
            <rFont val="Tahoma"/>
            <family val="2"/>
          </rPr>
          <t>https://www.crunchbase.com/organization/lawyerfair</t>
        </r>
      </text>
    </comment>
    <comment ref="D475" authorId="0">
      <text>
        <r>
          <rPr>
            <b/>
            <sz val="9"/>
            <color indexed="81"/>
            <rFont val="Tahoma"/>
            <family val="2"/>
          </rPr>
          <t>https://www.crunchbase.com/organization/tyche#section-funding-rounds</t>
        </r>
      </text>
    </comment>
    <comment ref="D476" authorId="0">
      <text>
        <r>
          <rPr>
            <b/>
            <sz val="9"/>
            <color indexed="81"/>
            <rFont val="Tahoma"/>
            <family val="2"/>
          </rPr>
          <t>https://www.crunchbase.com/organization/x2x-community#section-overview</t>
        </r>
      </text>
    </comment>
    <comment ref="D477" authorId="0">
      <text>
        <r>
          <rPr>
            <b/>
            <sz val="9"/>
            <color indexed="81"/>
            <rFont val="Tahoma"/>
            <family val="2"/>
          </rPr>
          <t>https://www.crunchbase.com/organization/divorcesecure#section-overview</t>
        </r>
      </text>
    </comment>
    <comment ref="D478" authorId="0">
      <text>
        <r>
          <rPr>
            <b/>
            <sz val="9"/>
            <color indexed="81"/>
            <rFont val="Tahoma"/>
            <family val="2"/>
          </rPr>
          <t>https://www.crunchbase.com/organization/otonomos#section-funding-rounds</t>
        </r>
      </text>
    </comment>
    <comment ref="D479" authorId="0">
      <text>
        <r>
          <rPr>
            <b/>
            <sz val="9"/>
            <color indexed="81"/>
            <rFont val="Tahoma"/>
            <family val="2"/>
          </rPr>
          <t>https://www.crunchbase.com/organization/cellbreaker</t>
        </r>
      </text>
    </comment>
    <comment ref="D480" authorId="0">
      <text>
        <r>
          <rPr>
            <b/>
            <sz val="9"/>
            <color indexed="81"/>
            <rFont val="Tahoma"/>
            <family val="2"/>
          </rPr>
          <t>https://www.crunchbase.com/organization/docusign/funding_rounds/funding_rounds_list#section-funding-rounds</t>
        </r>
      </text>
    </comment>
    <comment ref="D481" authorId="0">
      <text>
        <r>
          <rPr>
            <b/>
            <sz val="9"/>
            <color indexed="81"/>
            <rFont val="Tahoma"/>
            <family val="2"/>
          </rPr>
          <t>https://www.crunchbase.com/organization/docusign/funding_rounds/funding_rounds_list#section-funding-rounds</t>
        </r>
      </text>
    </comment>
    <comment ref="D482" authorId="0">
      <text>
        <r>
          <rPr>
            <b/>
            <sz val="9"/>
            <color indexed="81"/>
            <rFont val="Tahoma"/>
            <family val="2"/>
          </rPr>
          <t>https://www.crunchbase.com/organization/docusign/funding_rounds/funding_rounds_list#section-funding-rounds</t>
        </r>
      </text>
    </comment>
    <comment ref="D483" authorId="0">
      <text>
        <r>
          <rPr>
            <b/>
            <sz val="9"/>
            <color indexed="81"/>
            <rFont val="Tahoma"/>
            <family val="2"/>
          </rPr>
          <t>https://www.crunchbase.com/organization/docusign/funding_rounds/funding_rounds_list#section-funding-rounds</t>
        </r>
      </text>
    </comment>
    <comment ref="D484" authorId="0">
      <text>
        <r>
          <rPr>
            <b/>
            <sz val="9"/>
            <color indexed="81"/>
            <rFont val="Tahoma"/>
            <family val="2"/>
          </rPr>
          <t>https://www.crunchbase.com/organization/docusign/funding_rounds/funding_rounds_list#section-funding-rounds</t>
        </r>
      </text>
    </comment>
    <comment ref="D485" authorId="0">
      <text>
        <r>
          <rPr>
            <b/>
            <sz val="9"/>
            <color indexed="81"/>
            <rFont val="Tahoma"/>
            <family val="2"/>
          </rPr>
          <t>https://www.crunchbase.com/organization/docusign/funding_rounds/funding_rounds_list#section-funding-rounds</t>
        </r>
      </text>
    </comment>
    <comment ref="D486" authorId="0">
      <text>
        <r>
          <rPr>
            <b/>
            <sz val="9"/>
            <color indexed="81"/>
            <rFont val="Tahoma"/>
            <family val="2"/>
          </rPr>
          <t>https://www.crunchbase.com/organization/docusign/funding_rounds/funding_rounds_list#section-funding-rounds</t>
        </r>
      </text>
    </comment>
    <comment ref="D487" authorId="0">
      <text>
        <r>
          <rPr>
            <b/>
            <sz val="9"/>
            <color indexed="81"/>
            <rFont val="Tahoma"/>
            <family val="2"/>
          </rPr>
          <t>https://www.crunchbase.com/organization/docusign/funding_rounds/funding_rounds_list#section-funding-rounds</t>
        </r>
      </text>
    </comment>
    <comment ref="D488" authorId="0">
      <text>
        <r>
          <rPr>
            <b/>
            <sz val="9"/>
            <color indexed="81"/>
            <rFont val="Tahoma"/>
            <family val="2"/>
          </rPr>
          <t>https://www.crunchbase.com/organization/docusign/funding_rounds/funding_rounds_list#section-funding-rounds</t>
        </r>
      </text>
    </comment>
    <comment ref="D489" authorId="0">
      <text>
        <r>
          <rPr>
            <b/>
            <sz val="9"/>
            <color indexed="81"/>
            <rFont val="Tahoma"/>
            <family val="2"/>
          </rPr>
          <t>https://www.crunchbase.com/organization/docusign/funding_rounds/funding_rounds_list#section-funding-rounds</t>
        </r>
      </text>
    </comment>
    <comment ref="D490" authorId="0">
      <text>
        <r>
          <rPr>
            <b/>
            <sz val="9"/>
            <color indexed="81"/>
            <rFont val="Tahoma"/>
            <family val="2"/>
          </rPr>
          <t>https://www.crunchbase.com/organization/docusign/funding_rounds/funding_rounds_list#section-funding-rounds</t>
        </r>
      </text>
    </comment>
    <comment ref="D491" authorId="0">
      <text>
        <r>
          <rPr>
            <b/>
            <sz val="9"/>
            <color indexed="81"/>
            <rFont val="Tahoma"/>
            <family val="2"/>
          </rPr>
          <t>https://www.crunchbase.com/organization/docusign/funding_rounds/funding_rounds_list#section-funding-rounds</t>
        </r>
      </text>
    </comment>
    <comment ref="D492" authorId="0">
      <text>
        <r>
          <rPr>
            <b/>
            <sz val="9"/>
            <color indexed="81"/>
            <rFont val="Tahoma"/>
            <family val="2"/>
          </rPr>
          <t>https://www.crunchbase.com/organization/docusign/funding_rounds/funding_rounds_list#section-funding-rounds</t>
        </r>
      </text>
    </comment>
    <comment ref="D493" authorId="0">
      <text>
        <r>
          <rPr>
            <b/>
            <sz val="9"/>
            <color indexed="81"/>
            <rFont val="Tahoma"/>
            <family val="2"/>
          </rPr>
          <t>https://www.crunchbase.com/organization/swiftcourt#section-funding-rounds</t>
        </r>
      </text>
    </comment>
    <comment ref="D494" authorId="0">
      <text>
        <r>
          <rPr>
            <b/>
            <sz val="9"/>
            <color indexed="81"/>
            <rFont val="Tahoma"/>
            <family val="2"/>
          </rPr>
          <t>https://www.crunchbase.com/organization/docusign/funding_rounds/funding_rounds_list#section-funding-rounds</t>
        </r>
      </text>
    </comment>
    <comment ref="D495" authorId="0">
      <text>
        <r>
          <rPr>
            <b/>
            <sz val="9"/>
            <color indexed="81"/>
            <rFont val="Tahoma"/>
            <family val="2"/>
          </rPr>
          <t>https://www.crunchbase.com/organization/docusign/funding_rounds/funding_rounds_list#section-funding-rounds</t>
        </r>
      </text>
    </comment>
    <comment ref="D496" authorId="0">
      <text>
        <r>
          <rPr>
            <b/>
            <sz val="9"/>
            <color indexed="81"/>
            <rFont val="Tahoma"/>
            <family val="2"/>
          </rPr>
          <t>https://www.crunchbase.com/organization/planned-departure#section-overview</t>
        </r>
      </text>
    </comment>
    <comment ref="D497" authorId="0">
      <text>
        <r>
          <rPr>
            <b/>
            <sz val="9"/>
            <color indexed="81"/>
            <rFont val="Tahoma"/>
            <family val="2"/>
          </rPr>
          <t>https://www.crunchbase.com/organization/supportpay#section-funding-rounds</t>
        </r>
      </text>
    </comment>
    <comment ref="D498" authorId="0">
      <text>
        <r>
          <rPr>
            <b/>
            <sz val="9"/>
            <color indexed="81"/>
            <rFont val="Tahoma"/>
            <family val="2"/>
          </rPr>
          <t>https://www.crunchbase.com/organization/supportpay#section-funding-rounds</t>
        </r>
      </text>
    </comment>
    <comment ref="D499" authorId="0">
      <text>
        <r>
          <rPr>
            <b/>
            <sz val="9"/>
            <color indexed="81"/>
            <rFont val="Tahoma"/>
            <family val="2"/>
          </rPr>
          <t>https://www.crunchbase.com/organization/supportpay#section-funding-rounds</t>
        </r>
      </text>
    </comment>
    <comment ref="D500" authorId="0">
      <text>
        <r>
          <rPr>
            <b/>
            <sz val="9"/>
            <color indexed="81"/>
            <rFont val="Tahoma"/>
            <family val="2"/>
          </rPr>
          <t>https://www.crunchbase.com/organization/cloudlaw--zeekbeek-#section-overview</t>
        </r>
      </text>
    </comment>
    <comment ref="D501" authorId="0">
      <text>
        <r>
          <rPr>
            <b/>
            <sz val="9"/>
            <color indexed="81"/>
            <rFont val="Tahoma"/>
            <family val="2"/>
          </rPr>
          <t>https://www.crunchbase.com/organization/leverton-gmbh#section-overview</t>
        </r>
      </text>
    </comment>
    <comment ref="D503" authorId="0">
      <text>
        <r>
          <rPr>
            <b/>
            <sz val="9"/>
            <color indexed="81"/>
            <rFont val="Tahoma"/>
            <family val="2"/>
          </rPr>
          <t>https://www.crunchbase.com/organization/knomos-knowledge-management-inc#section-overview</t>
        </r>
      </text>
    </comment>
    <comment ref="D504" authorId="0">
      <text>
        <r>
          <rPr>
            <b/>
            <sz val="9"/>
            <color indexed="81"/>
            <rFont val="Tahoma"/>
            <family val="2"/>
          </rPr>
          <t>https://www.crunchbase.com/organization/cellbreaker</t>
        </r>
      </text>
    </comment>
    <comment ref="D505" authorId="0">
      <text>
        <r>
          <rPr>
            <b/>
            <sz val="9"/>
            <color indexed="81"/>
            <rFont val="Tahoma"/>
            <family val="2"/>
          </rPr>
          <t>https://www.crunchbase.com/organization/immuta#section-funding-rounds</t>
        </r>
      </text>
    </comment>
    <comment ref="D506" authorId="0">
      <text>
        <r>
          <rPr>
            <b/>
            <sz val="9"/>
            <color indexed="81"/>
            <rFont val="Tahoma"/>
            <family val="2"/>
          </rPr>
          <t>https://www.crunchbase.com/organization/immuta#section-funding-rounds</t>
        </r>
      </text>
    </comment>
    <comment ref="D507" authorId="0">
      <text>
        <r>
          <rPr>
            <b/>
            <sz val="9"/>
            <color indexed="81"/>
            <rFont val="Tahoma"/>
            <family val="2"/>
          </rPr>
          <t>https://www.crunchbase.com/organization/immuta#section-funding-rounds</t>
        </r>
      </text>
    </comment>
    <comment ref="D508" authorId="0">
      <text>
        <r>
          <rPr>
            <b/>
            <sz val="9"/>
            <color indexed="81"/>
            <rFont val="Tahoma"/>
            <family val="2"/>
          </rPr>
          <t>https://www.crunchbase.com/organization/immuta#section-funding-rounds</t>
        </r>
      </text>
    </comment>
    <comment ref="D509" authorId="0">
      <text>
        <r>
          <rPr>
            <b/>
            <sz val="9"/>
            <color indexed="81"/>
            <rFont val="Tahoma"/>
            <family val="2"/>
          </rPr>
          <t>https://www.crunchbase.com/organization/modria#section-acquisition-details</t>
        </r>
      </text>
    </comment>
    <comment ref="D510" authorId="0">
      <text>
        <r>
          <rPr>
            <b/>
            <sz val="9"/>
            <color indexed="81"/>
            <rFont val="Tahoma"/>
            <family val="2"/>
          </rPr>
          <t>https://www.crunchbase.com/organization/pactsafe#section-funding-rounds</t>
        </r>
      </text>
    </comment>
    <comment ref="D511" authorId="0">
      <text>
        <r>
          <rPr>
            <b/>
            <sz val="9"/>
            <color indexed="81"/>
            <rFont val="Tahoma"/>
            <family val="2"/>
          </rPr>
          <t>https://www.crunchbase.com/organization/pactsafe#section-funding-rounds</t>
        </r>
      </text>
    </comment>
    <comment ref="D512" authorId="0">
      <text>
        <r>
          <rPr>
            <b/>
            <sz val="9"/>
            <color indexed="81"/>
            <rFont val="Tahoma"/>
            <family val="2"/>
          </rPr>
          <t>https://www.crunchbase.com/organization/pactsafe#section-funding-rounds</t>
        </r>
      </text>
    </comment>
    <comment ref="D513" authorId="0">
      <text>
        <r>
          <rPr>
            <b/>
            <sz val="9"/>
            <color indexed="81"/>
            <rFont val="Tahoma"/>
            <family val="2"/>
          </rPr>
          <t>https://www.crunchbase.com/organization/avvo</t>
        </r>
      </text>
    </comment>
    <comment ref="D514" authorId="0">
      <text>
        <r>
          <rPr>
            <b/>
            <sz val="9"/>
            <color indexed="81"/>
            <rFont val="Tahoma"/>
            <family val="2"/>
          </rPr>
          <t>https://www.crunchbase.com/organization/avvo</t>
        </r>
      </text>
    </comment>
    <comment ref="D515" authorId="0">
      <text>
        <r>
          <rPr>
            <b/>
            <sz val="9"/>
            <color indexed="81"/>
            <rFont val="Tahoma"/>
            <family val="2"/>
          </rPr>
          <t>https://www.crunchbase.com/organization/avvo</t>
        </r>
      </text>
    </comment>
    <comment ref="D516" authorId="0">
      <text>
        <r>
          <rPr>
            <b/>
            <sz val="9"/>
            <color indexed="81"/>
            <rFont val="Tahoma"/>
            <family val="2"/>
          </rPr>
          <t>https://www.crunchbase.com/organization/upcounsel</t>
        </r>
      </text>
    </comment>
    <comment ref="D517" authorId="0">
      <text>
        <r>
          <rPr>
            <b/>
            <sz val="9"/>
            <color indexed="81"/>
            <rFont val="Tahoma"/>
            <family val="2"/>
          </rPr>
          <t>https://www.crunchbase.com/organization/upcounsel</t>
        </r>
      </text>
    </comment>
    <comment ref="D518" authorId="0">
      <text>
        <r>
          <rPr>
            <b/>
            <sz val="9"/>
            <color indexed="81"/>
            <rFont val="Tahoma"/>
            <family val="2"/>
          </rPr>
          <t>https://www.crunchbase.com/organization/upcounsel</t>
        </r>
      </text>
    </comment>
    <comment ref="D519" authorId="0">
      <text>
        <r>
          <rPr>
            <b/>
            <sz val="9"/>
            <color indexed="81"/>
            <rFont val="Tahoma"/>
            <family val="2"/>
          </rPr>
          <t>https://www.crunchbase.com/organization/upcounsel</t>
        </r>
      </text>
    </comment>
    <comment ref="D520" authorId="0">
      <text>
        <r>
          <rPr>
            <b/>
            <sz val="9"/>
            <color indexed="81"/>
            <rFont val="Tahoma"/>
            <family val="2"/>
          </rPr>
          <t>https://www.crunchbase.com/organization/ascent-technologies#section-overview</t>
        </r>
      </text>
    </comment>
    <comment ref="D521" authorId="0">
      <text>
        <r>
          <rPr>
            <b/>
            <sz val="9"/>
            <color indexed="81"/>
            <rFont val="Tahoma"/>
            <family val="2"/>
          </rPr>
          <t>https://www.crunchbase.com/organization/heureka-software-llc#section-overview</t>
        </r>
      </text>
    </comment>
    <comment ref="D522" authorId="0">
      <text>
        <r>
          <rPr>
            <b/>
            <sz val="9"/>
            <color indexed="81"/>
            <rFont val="Tahoma"/>
            <family val="2"/>
          </rPr>
          <t>https://www.crunchbase.com/organization/mark43</t>
        </r>
      </text>
    </comment>
    <comment ref="D523" authorId="0">
      <text>
        <r>
          <rPr>
            <b/>
            <sz val="9"/>
            <color indexed="81"/>
            <rFont val="Tahoma"/>
            <family val="2"/>
          </rPr>
          <t>https://www.crunchbase.com/organization/mark43</t>
        </r>
      </text>
    </comment>
    <comment ref="D524" authorId="0">
      <text>
        <r>
          <rPr>
            <b/>
            <sz val="9"/>
            <color indexed="81"/>
            <rFont val="Tahoma"/>
            <family val="2"/>
          </rPr>
          <t>https://www.crunchbase.com/organization/mark43</t>
        </r>
      </text>
    </comment>
    <comment ref="D525" authorId="0">
      <text>
        <r>
          <rPr>
            <b/>
            <sz val="9"/>
            <color indexed="81"/>
            <rFont val="Tahoma"/>
            <family val="2"/>
          </rPr>
          <t>https://www.crunchbase.com/organization/mark43</t>
        </r>
      </text>
    </comment>
    <comment ref="D526" authorId="0">
      <text>
        <r>
          <rPr>
            <b/>
            <sz val="9"/>
            <color indexed="81"/>
            <rFont val="Tahoma"/>
            <family val="2"/>
          </rPr>
          <t>https://www.crunchbase.com/organization/mark43</t>
        </r>
      </text>
    </comment>
    <comment ref="D527" authorId="0">
      <text>
        <r>
          <rPr>
            <b/>
            <sz val="9"/>
            <color indexed="81"/>
            <rFont val="Tahoma"/>
            <family val="2"/>
          </rPr>
          <t>https://www.crunchbase.com/organization/mark43</t>
        </r>
      </text>
    </comment>
    <comment ref="D529" authorId="0">
      <text>
        <r>
          <rPr>
            <b/>
            <sz val="9"/>
            <color indexed="81"/>
            <rFont val="Tahoma"/>
            <family val="2"/>
          </rPr>
          <t>https://www.crunchbase.com/organization/eshares</t>
        </r>
      </text>
    </comment>
    <comment ref="D530" authorId="0">
      <text>
        <r>
          <rPr>
            <b/>
            <sz val="9"/>
            <color indexed="81"/>
            <rFont val="Tahoma"/>
            <family val="2"/>
          </rPr>
          <t>https://www.crunchbase.com/organization/eshares</t>
        </r>
      </text>
    </comment>
    <comment ref="D531" authorId="0">
      <text>
        <r>
          <rPr>
            <b/>
            <sz val="9"/>
            <color indexed="81"/>
            <rFont val="Tahoma"/>
            <family val="2"/>
          </rPr>
          <t>https://www.crunchbase.com/organization/eshares</t>
        </r>
      </text>
    </comment>
    <comment ref="D532" authorId="0">
      <text>
        <r>
          <rPr>
            <b/>
            <sz val="9"/>
            <color indexed="81"/>
            <rFont val="Tahoma"/>
            <family val="2"/>
          </rPr>
          <t>https://www.crunchbase.com/organization/eshares</t>
        </r>
      </text>
    </comment>
    <comment ref="D533" authorId="0">
      <text>
        <r>
          <rPr>
            <b/>
            <sz val="9"/>
            <color indexed="81"/>
            <rFont val="Tahoma"/>
            <family val="2"/>
          </rPr>
          <t>https://www.crunchbase.com/organization/eshares</t>
        </r>
      </text>
    </comment>
    <comment ref="D534" authorId="0">
      <text>
        <r>
          <rPr>
            <b/>
            <sz val="9"/>
            <color indexed="81"/>
            <rFont val="Tahoma"/>
            <family val="2"/>
          </rPr>
          <t>https://www.crunchbase.com/organization/eshares</t>
        </r>
      </text>
    </comment>
    <comment ref="D535" authorId="0">
      <text>
        <r>
          <rPr>
            <b/>
            <sz val="9"/>
            <color indexed="81"/>
            <rFont val="Tahoma"/>
            <family val="2"/>
          </rPr>
          <t>https://www.crunchbase.com/organization/eshares</t>
        </r>
      </text>
    </comment>
    <comment ref="D536" authorId="0">
      <text>
        <r>
          <rPr>
            <b/>
            <sz val="9"/>
            <color indexed="81"/>
            <rFont val="Tahoma"/>
            <family val="2"/>
          </rPr>
          <t>https://www.crunchbase.com/organization/eshares</t>
        </r>
      </text>
    </comment>
    <comment ref="D537" authorId="0">
      <text>
        <r>
          <rPr>
            <b/>
            <sz val="9"/>
            <color indexed="81"/>
            <rFont val="Tahoma"/>
            <family val="2"/>
          </rPr>
          <t>https://www.crunchbase.com/organization/pbworks</t>
        </r>
      </text>
    </comment>
    <comment ref="D538" authorId="0">
      <text>
        <r>
          <rPr>
            <b/>
            <sz val="9"/>
            <color indexed="81"/>
            <rFont val="Tahoma"/>
            <family val="2"/>
          </rPr>
          <t>https://www.crunchbase.com/organization/ironclad#section-overview</t>
        </r>
      </text>
    </comment>
    <comment ref="D539" authorId="0">
      <text>
        <r>
          <rPr>
            <b/>
            <sz val="9"/>
            <color indexed="81"/>
            <rFont val="Tahoma"/>
            <family val="2"/>
          </rPr>
          <t>https://www.crunchbase.com/organization/ironclad#section-overview</t>
        </r>
      </text>
    </comment>
    <comment ref="D540" authorId="0">
      <text>
        <r>
          <rPr>
            <b/>
            <sz val="9"/>
            <color indexed="81"/>
            <rFont val="Tahoma"/>
            <family val="2"/>
          </rPr>
          <t>https://www.crunchbase.com/organization/ironclad#section-overview</t>
        </r>
      </text>
    </comment>
    <comment ref="D541" authorId="0">
      <text>
        <r>
          <rPr>
            <b/>
            <sz val="9"/>
            <color indexed="81"/>
            <rFont val="Tahoma"/>
            <family val="2"/>
          </rPr>
          <t>https://www.crunchbase.com/organization/jeugene#section-overview</t>
        </r>
      </text>
    </comment>
    <comment ref="D544" authorId="0">
      <text>
        <r>
          <rPr>
            <b/>
            <sz val="9"/>
            <color indexed="81"/>
            <rFont val="Tahoma"/>
            <family val="2"/>
          </rPr>
          <t>https://www.crunchbase.com/organization/mydocsafe</t>
        </r>
      </text>
    </comment>
    <comment ref="D545" authorId="0">
      <text>
        <r>
          <rPr>
            <b/>
            <sz val="9"/>
            <color indexed="81"/>
            <rFont val="Tahoma"/>
            <family val="2"/>
          </rPr>
          <t>https://www.crunchbase.com/organization/premonition#section-funding-rounds</t>
        </r>
      </text>
    </comment>
    <comment ref="D546" authorId="0">
      <text>
        <r>
          <rPr>
            <b/>
            <sz val="9"/>
            <color indexed="81"/>
            <rFont val="Tahoma"/>
            <family val="2"/>
          </rPr>
          <t>https://www.crunchbase.com/organization/congo#section-acquisition-details</t>
        </r>
      </text>
    </comment>
    <comment ref="D547" authorId="0">
      <text>
        <r>
          <rPr>
            <b/>
            <sz val="9"/>
            <color indexed="81"/>
            <rFont val="Tahoma"/>
            <family val="2"/>
          </rPr>
          <t>https://www.crunchbase.com/organization/cosmolex</t>
        </r>
      </text>
    </comment>
    <comment ref="D557" authorId="0">
      <text>
        <r>
          <rPr>
            <b/>
            <sz val="9"/>
            <color indexed="81"/>
            <rFont val="Tahoma"/>
            <family val="2"/>
          </rPr>
          <t>https://www.crunchbase.com/organization/lexoo</t>
        </r>
        <r>
          <rPr>
            <sz val="9"/>
            <color indexed="81"/>
            <rFont val="Tahoma"/>
            <family val="2"/>
          </rPr>
          <t xml:space="preserve">
</t>
        </r>
      </text>
    </comment>
    <comment ref="D558" authorId="0">
      <text>
        <r>
          <rPr>
            <b/>
            <sz val="9"/>
            <color indexed="81"/>
            <rFont val="Tahoma"/>
            <family val="2"/>
          </rPr>
          <t>https://www.crunchbase.com/organization/lexoo</t>
        </r>
        <r>
          <rPr>
            <sz val="9"/>
            <color indexed="81"/>
            <rFont val="Tahoma"/>
            <family val="2"/>
          </rPr>
          <t xml:space="preserve">
</t>
        </r>
      </text>
    </comment>
    <comment ref="D559" authorId="0">
      <text>
        <r>
          <rPr>
            <b/>
            <sz val="9"/>
            <color indexed="81"/>
            <rFont val="Tahoma"/>
            <family val="2"/>
          </rPr>
          <t>https://www.crunchbase.com/organization/lexoo</t>
        </r>
        <r>
          <rPr>
            <sz val="9"/>
            <color indexed="81"/>
            <rFont val="Tahoma"/>
            <family val="2"/>
          </rPr>
          <t xml:space="preserve">
</t>
        </r>
      </text>
    </comment>
    <comment ref="D560" authorId="0">
      <text>
        <r>
          <rPr>
            <b/>
            <sz val="9"/>
            <color indexed="81"/>
            <rFont val="Tahoma"/>
            <family val="2"/>
          </rPr>
          <t>https://www.crunchbase.com/organization/lexoo</t>
        </r>
        <r>
          <rPr>
            <sz val="9"/>
            <color indexed="81"/>
            <rFont val="Tahoma"/>
            <family val="2"/>
          </rPr>
          <t xml:space="preserve">
</t>
        </r>
      </text>
    </comment>
    <comment ref="D561" authorId="0">
      <text>
        <r>
          <rPr>
            <b/>
            <sz val="9"/>
            <color indexed="81"/>
            <rFont val="Tahoma"/>
            <family val="2"/>
          </rPr>
          <t>https://www.crunchbase.com/organization/lexoo</t>
        </r>
        <r>
          <rPr>
            <sz val="9"/>
            <color indexed="81"/>
            <rFont val="Tahoma"/>
            <family val="2"/>
          </rPr>
          <t xml:space="preserve">
</t>
        </r>
      </text>
    </comment>
    <comment ref="D562" authorId="0">
      <text>
        <r>
          <rPr>
            <b/>
            <sz val="9"/>
            <color indexed="81"/>
            <rFont val="Tahoma"/>
            <family val="2"/>
          </rPr>
          <t>https://www.crunchbase.com/organization/premonition#section-funding-rounds</t>
        </r>
      </text>
    </comment>
    <comment ref="D563" authorId="0">
      <text>
        <r>
          <rPr>
            <b/>
            <sz val="9"/>
            <color indexed="81"/>
            <rFont val="Tahoma"/>
            <family val="2"/>
          </rPr>
          <t>https://www.crunchbase.com/organization/pactsafe#section-funding-rounds</t>
        </r>
      </text>
    </comment>
    <comment ref="D564" authorId="0">
      <text>
        <r>
          <rPr>
            <b/>
            <sz val="9"/>
            <color indexed="81"/>
            <rFont val="Tahoma"/>
            <family val="2"/>
          </rPr>
          <t>https://www.crunchbase.com/organization/seal-software-com#section-funding-rounds</t>
        </r>
      </text>
    </comment>
    <comment ref="D565" authorId="0">
      <text>
        <r>
          <rPr>
            <b/>
            <sz val="9"/>
            <color indexed="81"/>
            <rFont val="Tahoma"/>
            <family val="2"/>
          </rPr>
          <t>https://www.crunchbase.com/organization/stampery#section-funding-rounds</t>
        </r>
      </text>
    </comment>
    <comment ref="D566" authorId="0">
      <text>
        <r>
          <rPr>
            <b/>
            <sz val="9"/>
            <color indexed="81"/>
            <rFont val="Tahoma"/>
            <family val="2"/>
          </rPr>
          <t>https://www.crunchbase.com/organization/stampery#section-funding-rounds</t>
        </r>
      </text>
    </comment>
    <comment ref="D567" authorId="0">
      <text>
        <r>
          <rPr>
            <b/>
            <sz val="9"/>
            <color indexed="81"/>
            <rFont val="Tahoma"/>
            <family val="2"/>
          </rPr>
          <t>https://www.crunchbase.com/organization/stampery#section-funding-rounds</t>
        </r>
      </text>
    </comment>
    <comment ref="D568" authorId="0">
      <text>
        <r>
          <rPr>
            <b/>
            <sz val="9"/>
            <color indexed="81"/>
            <rFont val="Tahoma"/>
            <family val="2"/>
          </rPr>
          <t>https://www.crunchbase.com/organization/pactsafe#section-funding-rounds</t>
        </r>
      </text>
    </comment>
    <comment ref="D569" authorId="0">
      <text>
        <r>
          <rPr>
            <b/>
            <sz val="9"/>
            <color indexed="81"/>
            <rFont val="Tahoma"/>
            <family val="2"/>
          </rPr>
          <t>https://www.crunchbase.com/organization/pramata#section-funding-rounds</t>
        </r>
      </text>
    </comment>
    <comment ref="D570" authorId="0">
      <text>
        <r>
          <rPr>
            <b/>
            <sz val="9"/>
            <color indexed="81"/>
            <rFont val="Tahoma"/>
            <family val="2"/>
          </rPr>
          <t>https://www.crunchbase.com/organization/pramata#section-funding-rounds</t>
        </r>
      </text>
    </comment>
    <comment ref="D571" authorId="0">
      <text>
        <r>
          <rPr>
            <b/>
            <sz val="9"/>
            <color indexed="81"/>
            <rFont val="Tahoma"/>
            <family val="2"/>
          </rPr>
          <t>https://www.crunchbase.com/organization/pramata#section-funding-rounds</t>
        </r>
      </text>
    </comment>
    <comment ref="D572" authorId="0">
      <text>
        <r>
          <rPr>
            <b/>
            <sz val="9"/>
            <color indexed="81"/>
            <rFont val="Tahoma"/>
            <family val="2"/>
          </rPr>
          <t>https://www.crunchbase.com/organization/clearview-social</t>
        </r>
      </text>
    </comment>
    <comment ref="D573" authorId="0">
      <text>
        <r>
          <rPr>
            <b/>
            <sz val="9"/>
            <color indexed="81"/>
            <rFont val="Tahoma"/>
            <family val="2"/>
          </rPr>
          <t>https://www.crunchbase.com/organization/clearview-social</t>
        </r>
      </text>
    </comment>
    <comment ref="D574" authorId="0">
      <text>
        <r>
          <rPr>
            <b/>
            <sz val="9"/>
            <color indexed="81"/>
            <rFont val="Tahoma"/>
            <family val="2"/>
          </rPr>
          <t>https://www.crunchbase.com/organization/clearview-social</t>
        </r>
      </text>
    </comment>
    <comment ref="D575" authorId="0">
      <text>
        <r>
          <rPr>
            <b/>
            <sz val="9"/>
            <color indexed="81"/>
            <rFont val="Tahoma"/>
            <family val="2"/>
          </rPr>
          <t>https://www.crunchbase.com/organization/contract-room#section-overview</t>
        </r>
      </text>
    </comment>
    <comment ref="D576" authorId="0">
      <text>
        <r>
          <rPr>
            <b/>
            <sz val="9"/>
            <color indexed="81"/>
            <rFont val="Tahoma"/>
            <family val="2"/>
          </rPr>
          <t>https://www.crunchbase.com/organization/esquify#section-overview</t>
        </r>
      </text>
    </comment>
    <comment ref="D581" authorId="0">
      <text>
        <r>
          <rPr>
            <b/>
            <sz val="9"/>
            <color indexed="81"/>
            <rFont val="Tahoma"/>
            <family val="2"/>
          </rPr>
          <t>https://www.crunchbase.com/organization/everlaw</t>
        </r>
      </text>
    </comment>
    <comment ref="D582" authorId="0">
      <text>
        <r>
          <rPr>
            <b/>
            <sz val="9"/>
            <color indexed="81"/>
            <rFont val="Tahoma"/>
            <family val="2"/>
          </rPr>
          <t>https://www.crunchbase.com/organization/everlaw</t>
        </r>
      </text>
    </comment>
    <comment ref="D583" authorId="0">
      <text>
        <r>
          <rPr>
            <b/>
            <sz val="9"/>
            <color indexed="81"/>
            <rFont val="Tahoma"/>
            <family val="2"/>
          </rPr>
          <t>https://www.crunchbase.com/organization/clearview-social</t>
        </r>
      </text>
    </comment>
    <comment ref="D584" authorId="0">
      <text>
        <r>
          <rPr>
            <b/>
            <sz val="9"/>
            <color indexed="81"/>
            <rFont val="Tahoma"/>
            <family val="2"/>
          </rPr>
          <t>https://www.crunchbase.com/organization/fixed-3</t>
        </r>
      </text>
    </comment>
    <comment ref="D585" authorId="0">
      <text>
        <r>
          <rPr>
            <b/>
            <sz val="9"/>
            <color indexed="81"/>
            <rFont val="Tahoma"/>
            <family val="2"/>
          </rPr>
          <t>https://www.crunchbase.com/organization/claimkit</t>
        </r>
      </text>
    </comment>
    <comment ref="D586" authorId="0">
      <text>
        <r>
          <rPr>
            <b/>
            <sz val="9"/>
            <color indexed="81"/>
            <rFont val="Tahoma"/>
            <family val="2"/>
          </rPr>
          <t>https://www.crunchbase.com/organization/wevorce#section-funding-rounds</t>
        </r>
      </text>
    </comment>
    <comment ref="D587" authorId="0">
      <text>
        <r>
          <rPr>
            <b/>
            <sz val="9"/>
            <color indexed="81"/>
            <rFont val="Tahoma"/>
            <family val="2"/>
          </rPr>
          <t>https://www.crunchbase.com/organization/wevorce#section-funding-rounds</t>
        </r>
      </text>
    </comment>
    <comment ref="D588" authorId="0">
      <text>
        <r>
          <rPr>
            <b/>
            <sz val="9"/>
            <color indexed="81"/>
            <rFont val="Tahoma"/>
            <family val="2"/>
          </rPr>
          <t>https://www.crunchbase.com/organization/wevorce#section-funding-rounds</t>
        </r>
      </text>
    </comment>
    <comment ref="D589" authorId="0">
      <text>
        <r>
          <rPr>
            <b/>
            <sz val="9"/>
            <color indexed="81"/>
            <rFont val="Tahoma"/>
            <family val="2"/>
          </rPr>
          <t>https://www.crunchbase.com/organization/misabogados-com</t>
        </r>
      </text>
    </comment>
    <comment ref="D590" authorId="0">
      <text>
        <r>
          <rPr>
            <b/>
            <sz val="9"/>
            <color indexed="81"/>
            <rFont val="Tahoma"/>
            <family val="2"/>
          </rPr>
          <t>https://www.crunchbase.com/organization/x2x-community#section-overview</t>
        </r>
      </text>
    </comment>
    <comment ref="D591" authorId="0">
      <text>
        <r>
          <rPr>
            <b/>
            <sz val="9"/>
            <color indexed="81"/>
            <rFont val="Tahoma"/>
            <family val="2"/>
          </rPr>
          <t>https://www.crunchbase.com/organization/fiscalnote</t>
        </r>
      </text>
    </comment>
    <comment ref="D592" authorId="0">
      <text>
        <r>
          <rPr>
            <b/>
            <sz val="9"/>
            <color indexed="81"/>
            <rFont val="Tahoma"/>
            <family val="2"/>
          </rPr>
          <t>https://www.crunchbase.com/organization/fiscalnote</t>
        </r>
      </text>
    </comment>
    <comment ref="D593" authorId="0">
      <text>
        <r>
          <rPr>
            <b/>
            <sz val="9"/>
            <color indexed="81"/>
            <rFont val="Tahoma"/>
            <family val="2"/>
          </rPr>
          <t>https://www.crunchbase.com/organization/fiscalnote</t>
        </r>
      </text>
    </comment>
    <comment ref="D594" authorId="0">
      <text>
        <r>
          <rPr>
            <b/>
            <sz val="9"/>
            <color indexed="81"/>
            <rFont val="Tahoma"/>
            <family val="2"/>
          </rPr>
          <t>https://www.crunchbase.com/organization/fiscalnote</t>
        </r>
      </text>
    </comment>
    <comment ref="D595" authorId="0">
      <text>
        <r>
          <rPr>
            <b/>
            <sz val="9"/>
            <color indexed="81"/>
            <rFont val="Tahoma"/>
            <family val="2"/>
          </rPr>
          <t>https://www.crunchbase.com/organization/fiscalnote</t>
        </r>
      </text>
    </comment>
    <comment ref="D596" authorId="0">
      <text>
        <r>
          <rPr>
            <b/>
            <sz val="9"/>
            <color indexed="81"/>
            <rFont val="Tahoma"/>
            <family val="2"/>
          </rPr>
          <t>https://www.crunchbase.com/organization/fiscalnote</t>
        </r>
      </text>
    </comment>
    <comment ref="D597" authorId="0">
      <text>
        <r>
          <rPr>
            <b/>
            <sz val="9"/>
            <color indexed="81"/>
            <rFont val="Tahoma"/>
            <family val="2"/>
          </rPr>
          <t>https://www.crunchbase.com/organization/fiscalnote</t>
        </r>
      </text>
    </comment>
    <comment ref="D598" authorId="0">
      <text>
        <r>
          <rPr>
            <b/>
            <sz val="9"/>
            <color indexed="81"/>
            <rFont val="Tahoma"/>
            <family val="2"/>
          </rPr>
          <t>https://www.crunchbase.com/organization/fiscalnote</t>
        </r>
      </text>
    </comment>
    <comment ref="D599" authorId="0">
      <text>
        <r>
          <rPr>
            <b/>
            <sz val="9"/>
            <color indexed="81"/>
            <rFont val="Tahoma"/>
            <family val="2"/>
          </rPr>
          <t>https://www.crunchbase.com/organization/fiscalnote</t>
        </r>
      </text>
    </comment>
    <comment ref="D600" authorId="0">
      <text>
        <r>
          <rPr>
            <b/>
            <sz val="9"/>
            <color indexed="81"/>
            <rFont val="Tahoma"/>
            <family val="2"/>
          </rPr>
          <t>https://www.crunchbase.com/organization/fiscalnote</t>
        </r>
      </text>
    </comment>
    <comment ref="D601" authorId="0">
      <text>
        <r>
          <rPr>
            <b/>
            <sz val="9"/>
            <color indexed="81"/>
            <rFont val="Tahoma"/>
            <family val="2"/>
          </rPr>
          <t>https://www.crunchbase.com/organization/fiscalnote</t>
        </r>
      </text>
    </comment>
    <comment ref="D602" authorId="0">
      <text>
        <r>
          <rPr>
            <b/>
            <sz val="9"/>
            <color indexed="81"/>
            <rFont val="Tahoma"/>
            <family val="2"/>
          </rPr>
          <t>https://www.crunchbase.com/organization/fiscalnote</t>
        </r>
      </text>
    </comment>
    <comment ref="D603" authorId="0">
      <text>
        <r>
          <rPr>
            <b/>
            <sz val="9"/>
            <color indexed="81"/>
            <rFont val="Tahoma"/>
            <family val="2"/>
          </rPr>
          <t>https://www.crunchbase.com/organization/fiscalnote</t>
        </r>
      </text>
    </comment>
    <comment ref="D604" authorId="0">
      <text>
        <r>
          <rPr>
            <b/>
            <sz val="9"/>
            <color indexed="81"/>
            <rFont val="Tahoma"/>
            <family val="2"/>
          </rPr>
          <t>https://www.crunchbase.com/organization/avvoka#section-funding-rounds</t>
        </r>
      </text>
    </comment>
    <comment ref="D605" authorId="0">
      <text>
        <r>
          <rPr>
            <b/>
            <sz val="9"/>
            <color indexed="81"/>
            <rFont val="Tahoma"/>
            <family val="2"/>
          </rPr>
          <t>https://www.crunchbase.com/organization/cicayda</t>
        </r>
      </text>
    </comment>
    <comment ref="D606" authorId="0">
      <text>
        <r>
          <rPr>
            <b/>
            <sz val="9"/>
            <color indexed="81"/>
            <rFont val="Tahoma"/>
            <family val="2"/>
          </rPr>
          <t>https://www.crunchbase.com/organization/legalsifter</t>
        </r>
      </text>
    </comment>
    <comment ref="D607" authorId="0">
      <text>
        <r>
          <rPr>
            <b/>
            <sz val="9"/>
            <color indexed="81"/>
            <rFont val="Tahoma"/>
            <family val="2"/>
          </rPr>
          <t>https://www.crunchbase.com/organization/apperio#section-funding-rounds</t>
        </r>
      </text>
    </comment>
    <comment ref="D608" authorId="0">
      <text>
        <r>
          <rPr>
            <b/>
            <sz val="9"/>
            <color indexed="81"/>
            <rFont val="Tahoma"/>
            <family val="2"/>
          </rPr>
          <t>https://www.crunchbase.com/organization/apperio#section-funding-rounds</t>
        </r>
      </text>
    </comment>
    <comment ref="D609" authorId="0">
      <text>
        <r>
          <rPr>
            <b/>
            <sz val="9"/>
            <color indexed="81"/>
            <rFont val="Tahoma"/>
            <family val="2"/>
          </rPr>
          <t>https://www.crunchbase.com/organization/apperio#section-funding-rounds</t>
        </r>
      </text>
    </comment>
    <comment ref="D610" authorId="0">
      <text>
        <r>
          <rPr>
            <b/>
            <sz val="9"/>
            <color indexed="81"/>
            <rFont val="Tahoma"/>
            <family val="2"/>
          </rPr>
          <t>https://www.crunchbase.com/organization/checkr</t>
        </r>
      </text>
    </comment>
    <comment ref="D611" authorId="0">
      <text>
        <r>
          <rPr>
            <b/>
            <sz val="9"/>
            <color indexed="81"/>
            <rFont val="Tahoma"/>
            <family val="2"/>
          </rPr>
          <t>https://www.crunchbase.com/organization/checkr</t>
        </r>
      </text>
    </comment>
    <comment ref="D612" authorId="0">
      <text>
        <r>
          <rPr>
            <b/>
            <sz val="9"/>
            <color indexed="81"/>
            <rFont val="Tahoma"/>
            <family val="2"/>
          </rPr>
          <t>https://www.crunchbase.com/organization/checkr</t>
        </r>
      </text>
    </comment>
    <comment ref="D613" authorId="0">
      <text>
        <r>
          <rPr>
            <b/>
            <sz val="9"/>
            <color indexed="81"/>
            <rFont val="Tahoma"/>
            <family val="2"/>
          </rPr>
          <t>https://www.crunchbase.com/organization/checkr</t>
        </r>
      </text>
    </comment>
    <comment ref="D615" authorId="0">
      <text>
        <r>
          <rPr>
            <b/>
            <sz val="9"/>
            <color indexed="81"/>
            <rFont val="Tahoma"/>
            <family val="2"/>
          </rPr>
          <t>https://www.crunchbase.com/organization/mark43</t>
        </r>
      </text>
    </comment>
    <comment ref="D616" authorId="0">
      <text>
        <r>
          <rPr>
            <b/>
            <sz val="9"/>
            <color indexed="81"/>
            <rFont val="Tahoma"/>
            <family val="2"/>
          </rPr>
          <t>https://www.crunchbase.com/organization/mark43</t>
        </r>
      </text>
    </comment>
    <comment ref="D617" authorId="0">
      <text>
        <r>
          <rPr>
            <b/>
            <sz val="9"/>
            <color indexed="81"/>
            <rFont val="Tahoma"/>
            <family val="2"/>
          </rPr>
          <t>https://www.crunchbase.com/organization/mark43</t>
        </r>
      </text>
    </comment>
    <comment ref="D618" authorId="0">
      <text>
        <r>
          <rPr>
            <b/>
            <sz val="9"/>
            <color indexed="81"/>
            <rFont val="Tahoma"/>
            <family val="2"/>
          </rPr>
          <t>https://www.crunchbase.com/organization/mark43</t>
        </r>
      </text>
    </comment>
    <comment ref="D619" authorId="0">
      <text>
        <r>
          <rPr>
            <b/>
            <sz val="9"/>
            <color indexed="81"/>
            <rFont val="Tahoma"/>
            <family val="2"/>
          </rPr>
          <t>https://www.crunchbase.com/organization/mark43</t>
        </r>
      </text>
    </comment>
    <comment ref="D620" authorId="0">
      <text>
        <r>
          <rPr>
            <b/>
            <sz val="9"/>
            <color indexed="81"/>
            <rFont val="Tahoma"/>
            <family val="2"/>
          </rPr>
          <t>https://www.crunchbase.com/organization/mark43</t>
        </r>
      </text>
    </comment>
    <comment ref="D621" authorId="0">
      <text>
        <r>
          <rPr>
            <b/>
            <sz val="9"/>
            <color indexed="81"/>
            <rFont val="Tahoma"/>
            <family val="2"/>
          </rPr>
          <t>https://www.crunchbase.com/organization/mark43</t>
        </r>
      </text>
    </comment>
    <comment ref="D622" authorId="0">
      <text>
        <r>
          <rPr>
            <b/>
            <sz val="9"/>
            <color indexed="81"/>
            <rFont val="Tahoma"/>
            <family val="2"/>
          </rPr>
          <t>https://www.crunchbase.com/organization/mark43</t>
        </r>
      </text>
    </comment>
    <comment ref="D623" authorId="0">
      <text>
        <r>
          <rPr>
            <b/>
            <sz val="9"/>
            <color indexed="81"/>
            <rFont val="Tahoma"/>
            <family val="2"/>
          </rPr>
          <t>https://www.crunchbase.com/organization/prudence-lasb#section-funding-rounds</t>
        </r>
      </text>
    </comment>
    <comment ref="D624" authorId="0">
      <text>
        <r>
          <rPr>
            <b/>
            <sz val="9"/>
            <color indexed="81"/>
            <rFont val="Tahoma"/>
            <family val="2"/>
          </rPr>
          <t>https://www.crunchbase.com/organization/prudence-lasb#section-funding-rounds</t>
        </r>
      </text>
    </comment>
    <comment ref="D625" authorId="0">
      <text>
        <r>
          <rPr>
            <b/>
            <sz val="9"/>
            <color indexed="81"/>
            <rFont val="Tahoma"/>
            <family val="2"/>
          </rPr>
          <t>https://www.crunchbase.com/organization/captain-contrat-2</t>
        </r>
      </text>
    </comment>
    <comment ref="D626" authorId="0">
      <text>
        <r>
          <rPr>
            <b/>
            <sz val="9"/>
            <color indexed="81"/>
            <rFont val="Tahoma"/>
            <family val="2"/>
          </rPr>
          <t>https://www.crunchbase.com/organization/captain-contrat-2</t>
        </r>
      </text>
    </comment>
    <comment ref="D627" authorId="0">
      <text>
        <r>
          <rPr>
            <b/>
            <sz val="9"/>
            <color indexed="81"/>
            <rFont val="Tahoma"/>
            <family val="2"/>
          </rPr>
          <t>https://www.crunchbase.com/organization/everplans</t>
        </r>
        <r>
          <rPr>
            <sz val="9"/>
            <color indexed="81"/>
            <rFont val="Tahoma"/>
            <family val="2"/>
          </rPr>
          <t xml:space="preserve">
</t>
        </r>
      </text>
    </comment>
    <comment ref="D628" authorId="0">
      <text>
        <r>
          <rPr>
            <b/>
            <sz val="9"/>
            <color indexed="81"/>
            <rFont val="Tahoma"/>
            <family val="2"/>
          </rPr>
          <t>https://www.crunchbase.com/organization/mewe-inc-#section-overview</t>
        </r>
      </text>
    </comment>
    <comment ref="D629" authorId="0">
      <text>
        <r>
          <rPr>
            <b/>
            <sz val="9"/>
            <color indexed="81"/>
            <rFont val="Tahoma"/>
            <family val="2"/>
          </rPr>
          <t>https://www.crunchbase.com/organization/legalix</t>
        </r>
      </text>
    </comment>
    <comment ref="D630" authorId="0">
      <text>
        <r>
          <rPr>
            <b/>
            <sz val="9"/>
            <color indexed="81"/>
            <rFont val="Tahoma"/>
            <family val="2"/>
          </rPr>
          <t>https://www.crunchbase.com/organization/alfredo-chang#section-funding-rounds</t>
        </r>
      </text>
    </comment>
    <comment ref="D631" authorId="0">
      <text>
        <r>
          <rPr>
            <b/>
            <sz val="9"/>
            <color indexed="81"/>
            <rFont val="Tahoma"/>
            <family val="2"/>
          </rPr>
          <t>https://www.crunchbase.com/organization/everplans</t>
        </r>
        <r>
          <rPr>
            <sz val="9"/>
            <color indexed="81"/>
            <rFont val="Tahoma"/>
            <family val="2"/>
          </rPr>
          <t xml:space="preserve">
</t>
        </r>
      </text>
    </comment>
    <comment ref="D632" authorId="0">
      <text>
        <r>
          <rPr>
            <b/>
            <sz val="9"/>
            <color indexed="81"/>
            <rFont val="Tahoma"/>
            <family val="2"/>
          </rPr>
          <t>https://www.crunchbase.com/organization/everplans</t>
        </r>
        <r>
          <rPr>
            <sz val="9"/>
            <color indexed="81"/>
            <rFont val="Tahoma"/>
            <family val="2"/>
          </rPr>
          <t xml:space="preserve">
</t>
        </r>
      </text>
    </comment>
    <comment ref="D633" authorId="0">
      <text>
        <r>
          <rPr>
            <b/>
            <sz val="9"/>
            <color indexed="81"/>
            <rFont val="Tahoma"/>
            <family val="2"/>
          </rPr>
          <t>https://www.crunchbase.com/organization/everplans</t>
        </r>
        <r>
          <rPr>
            <sz val="9"/>
            <color indexed="81"/>
            <rFont val="Tahoma"/>
            <family val="2"/>
          </rPr>
          <t xml:space="preserve">
</t>
        </r>
      </text>
    </comment>
    <comment ref="D634" authorId="0">
      <text>
        <r>
          <rPr>
            <b/>
            <sz val="9"/>
            <color indexed="81"/>
            <rFont val="Tahoma"/>
            <family val="2"/>
          </rPr>
          <t>https://www.crunchbase.com/organization/everplans</t>
        </r>
        <r>
          <rPr>
            <sz val="9"/>
            <color indexed="81"/>
            <rFont val="Tahoma"/>
            <family val="2"/>
          </rPr>
          <t xml:space="preserve">
</t>
        </r>
      </text>
    </comment>
    <comment ref="D642" authorId="0">
      <text>
        <r>
          <rPr>
            <b/>
            <sz val="9"/>
            <color indexed="81"/>
            <rFont val="Tahoma"/>
            <family val="2"/>
          </rPr>
          <t>https://www.crunchbase.com/organization/airhelp</t>
        </r>
      </text>
    </comment>
    <comment ref="D643" authorId="0">
      <text>
        <r>
          <rPr>
            <b/>
            <sz val="9"/>
            <color indexed="81"/>
            <rFont val="Tahoma"/>
            <family val="2"/>
          </rPr>
          <t>https://www.crunchbase.com/organization/airhelp</t>
        </r>
      </text>
    </comment>
    <comment ref="D644" authorId="0">
      <text>
        <r>
          <rPr>
            <b/>
            <sz val="9"/>
            <color indexed="81"/>
            <rFont val="Tahoma"/>
            <family val="2"/>
          </rPr>
          <t>https://www.crunchbase.com/organization/airhelp</t>
        </r>
      </text>
    </comment>
    <comment ref="D645" authorId="0">
      <text>
        <r>
          <rPr>
            <b/>
            <sz val="9"/>
            <color indexed="81"/>
            <rFont val="Tahoma"/>
            <family val="2"/>
          </rPr>
          <t>https://www.crunchbase.com/organization/airhelp</t>
        </r>
      </text>
    </comment>
    <comment ref="D646" authorId="0">
      <text>
        <r>
          <rPr>
            <b/>
            <sz val="9"/>
            <color indexed="81"/>
            <rFont val="Tahoma"/>
            <family val="2"/>
          </rPr>
          <t>https://www.crunchbase.com/organization/airhelp</t>
        </r>
      </text>
    </comment>
    <comment ref="D647" authorId="0">
      <text>
        <r>
          <rPr>
            <b/>
            <sz val="9"/>
            <color indexed="81"/>
            <rFont val="Tahoma"/>
            <family val="2"/>
          </rPr>
          <t>https://www.crunchbase.com/organization/airhelp</t>
        </r>
      </text>
    </comment>
    <comment ref="D648" authorId="0">
      <text>
        <r>
          <rPr>
            <b/>
            <sz val="9"/>
            <color indexed="81"/>
            <rFont val="Tahoma"/>
            <family val="2"/>
          </rPr>
          <t>https://www.crunchbase.com/organization/airhelp</t>
        </r>
      </text>
    </comment>
    <comment ref="D649" authorId="0">
      <text>
        <r>
          <rPr>
            <b/>
            <sz val="9"/>
            <color indexed="81"/>
            <rFont val="Tahoma"/>
            <family val="2"/>
          </rPr>
          <t>https://www.crunchbase.com/organization/airhelp</t>
        </r>
      </text>
    </comment>
    <comment ref="D653" authorId="0">
      <text>
        <r>
          <rPr>
            <b/>
            <sz val="9"/>
            <color indexed="81"/>
            <rFont val="Tahoma"/>
            <family val="2"/>
          </rPr>
          <t>https://www.crunchbase.com/organization/legal-inc</t>
        </r>
      </text>
    </comment>
    <comment ref="D654" authorId="0">
      <text>
        <r>
          <rPr>
            <b/>
            <sz val="9"/>
            <color indexed="81"/>
            <rFont val="Tahoma"/>
            <family val="2"/>
          </rPr>
          <t>https://www.crunchbase.com/organization/court-buddy</t>
        </r>
      </text>
    </comment>
    <comment ref="D655" authorId="0">
      <text>
        <r>
          <rPr>
            <b/>
            <sz val="9"/>
            <color indexed="81"/>
            <rFont val="Tahoma"/>
            <family val="2"/>
          </rPr>
          <t>https://www.crunchbase.com/organization/logikcull</t>
        </r>
        <r>
          <rPr>
            <sz val="9"/>
            <color indexed="81"/>
            <rFont val="Tahoma"/>
            <family val="2"/>
          </rPr>
          <t xml:space="preserve">
</t>
        </r>
      </text>
    </comment>
    <comment ref="D656" authorId="0">
      <text>
        <r>
          <rPr>
            <b/>
            <sz val="9"/>
            <color indexed="81"/>
            <rFont val="Tahoma"/>
            <family val="2"/>
          </rPr>
          <t>https://www.crunchbase.com/organization/logikcull</t>
        </r>
        <r>
          <rPr>
            <sz val="9"/>
            <color indexed="81"/>
            <rFont val="Tahoma"/>
            <family val="2"/>
          </rPr>
          <t xml:space="preserve">
</t>
        </r>
      </text>
    </comment>
    <comment ref="D658" authorId="0">
      <text>
        <r>
          <rPr>
            <b/>
            <sz val="9"/>
            <color indexed="81"/>
            <rFont val="Tahoma"/>
            <family val="2"/>
          </rPr>
          <t>https://www.crunchbase.com/organization/synergist-io#section-funding-rounds</t>
        </r>
      </text>
    </comment>
    <comment ref="D659" authorId="0">
      <text>
        <r>
          <rPr>
            <b/>
            <sz val="9"/>
            <color indexed="81"/>
            <rFont val="Tahoma"/>
            <family val="2"/>
          </rPr>
          <t>https://www.crunchbase.com/organization/ascent-technologies#section-overview</t>
        </r>
      </text>
    </comment>
    <comment ref="D660" authorId="0">
      <text>
        <r>
          <rPr>
            <b/>
            <sz val="9"/>
            <color indexed="81"/>
            <rFont val="Tahoma"/>
            <family val="2"/>
          </rPr>
          <t>https://www.crunchbase.com/organization/gadfly-legal-technologies#section-overview</t>
        </r>
      </text>
    </comment>
    <comment ref="D661" authorId="0">
      <text>
        <r>
          <rPr>
            <b/>
            <sz val="9"/>
            <color indexed="81"/>
            <rFont val="Tahoma"/>
            <family val="2"/>
          </rPr>
          <t>https://www.crunchbase.com/organization/compensation2go-gmbh#section-overview</t>
        </r>
      </text>
    </comment>
    <comment ref="D664" authorId="0">
      <text>
        <r>
          <rPr>
            <b/>
            <sz val="9"/>
            <color indexed="81"/>
            <rFont val="Tahoma"/>
            <family val="2"/>
          </rPr>
          <t>https://www.crunchbase.com/organization/ravel-law#section-funding-rounds</t>
        </r>
      </text>
    </comment>
    <comment ref="D665" authorId="0">
      <text>
        <r>
          <rPr>
            <b/>
            <sz val="9"/>
            <color indexed="81"/>
            <rFont val="Tahoma"/>
            <family val="2"/>
          </rPr>
          <t>https://www.crunchbase.com/organization/ravel-law#section-funding-rounds</t>
        </r>
      </text>
    </comment>
    <comment ref="D666" authorId="0">
      <text>
        <r>
          <rPr>
            <b/>
            <sz val="9"/>
            <color indexed="81"/>
            <rFont val="Tahoma"/>
            <family val="2"/>
          </rPr>
          <t>https://www.crunchbase.com/organization/ravel-law#section-funding-rounds</t>
        </r>
      </text>
    </comment>
    <comment ref="D667" authorId="0">
      <text>
        <r>
          <rPr>
            <b/>
            <sz val="9"/>
            <color indexed="81"/>
            <rFont val="Tahoma"/>
            <family val="2"/>
          </rPr>
          <t>https://www.crunchbase.com/organization/ravel-law#section-funding-rounds</t>
        </r>
      </text>
    </comment>
    <comment ref="D671" authorId="0">
      <text>
        <r>
          <rPr>
            <b/>
            <sz val="9"/>
            <color indexed="81"/>
            <rFont val="Tahoma"/>
            <family val="2"/>
          </rPr>
          <t>https://www.crunchbase.com/organization/mydocsafe</t>
        </r>
      </text>
    </comment>
    <comment ref="D672" authorId="0">
      <text>
        <r>
          <rPr>
            <b/>
            <sz val="9"/>
            <color indexed="81"/>
            <rFont val="Tahoma"/>
            <family val="2"/>
          </rPr>
          <t>https://www.crunchbase.com/organization/legalsifter</t>
        </r>
      </text>
    </comment>
    <comment ref="D673" authorId="0">
      <text>
        <r>
          <rPr>
            <b/>
            <sz val="9"/>
            <color indexed="81"/>
            <rFont val="Tahoma"/>
            <family val="2"/>
          </rPr>
          <t>https://www.crunchbase.com/organization/legalclick</t>
        </r>
      </text>
    </comment>
    <comment ref="D674" authorId="0">
      <text>
        <r>
          <rPr>
            <b/>
            <sz val="9"/>
            <color indexed="81"/>
            <rFont val="Tahoma"/>
            <family val="2"/>
          </rPr>
          <t>https://www.crunchbase.com/organization/ebrevia</t>
        </r>
      </text>
    </comment>
    <comment ref="D675" authorId="0">
      <text>
        <r>
          <rPr>
            <b/>
            <sz val="9"/>
            <color indexed="81"/>
            <rFont val="Tahoma"/>
            <family val="2"/>
          </rPr>
          <t>https://www.crunchbase.com/organization/doctrine#section-funding-rounds</t>
        </r>
      </text>
    </comment>
    <comment ref="D676" authorId="0">
      <text>
        <r>
          <rPr>
            <b/>
            <sz val="9"/>
            <color indexed="81"/>
            <rFont val="Tahoma"/>
            <family val="2"/>
          </rPr>
          <t>https://www.crunchbase.com/organization/doctrine#section-funding-rounds</t>
        </r>
      </text>
    </comment>
    <comment ref="D677" authorId="0">
      <text>
        <r>
          <rPr>
            <b/>
            <sz val="9"/>
            <color indexed="81"/>
            <rFont val="Tahoma"/>
            <family val="2"/>
          </rPr>
          <t>https://www.crunchbase.com/organization/doctrine#section-funding-rounds</t>
        </r>
      </text>
    </comment>
    <comment ref="D678" authorId="0">
      <text>
        <r>
          <rPr>
            <b/>
            <sz val="9"/>
            <color indexed="81"/>
            <rFont val="Tahoma"/>
            <family val="2"/>
          </rPr>
          <t>https://www.crunchbase.com/organization/prudence-lasb#section-funding-rounds</t>
        </r>
      </text>
    </comment>
    <comment ref="D679" authorId="0">
      <text>
        <r>
          <rPr>
            <b/>
            <sz val="9"/>
            <color indexed="81"/>
            <rFont val="Tahoma"/>
            <family val="2"/>
          </rPr>
          <t>https://www.crunchbase.com/organization/prudence-lasb#section-funding-rounds</t>
        </r>
      </text>
    </comment>
    <comment ref="D681" authorId="0">
      <text>
        <r>
          <rPr>
            <b/>
            <sz val="9"/>
            <color indexed="81"/>
            <rFont val="Tahoma"/>
            <family val="2"/>
          </rPr>
          <t>https://www.crunchbase.com/organization/burgielaw#section-overview</t>
        </r>
      </text>
    </comment>
    <comment ref="D682" authorId="0">
      <text>
        <r>
          <rPr>
            <b/>
            <sz val="9"/>
            <color indexed="81"/>
            <rFont val="Tahoma"/>
            <family val="2"/>
          </rPr>
          <t>https://www.crunchbase.com/organization/lawgeex#section-funding-rounds</t>
        </r>
      </text>
    </comment>
    <comment ref="D683" authorId="0">
      <text>
        <r>
          <rPr>
            <b/>
            <sz val="9"/>
            <color indexed="81"/>
            <rFont val="Tahoma"/>
            <family val="2"/>
          </rPr>
          <t>https://www.crunchbase.com/organization/lawgeex#section-funding-rounds</t>
        </r>
      </text>
    </comment>
    <comment ref="D684" authorId="0">
      <text>
        <r>
          <rPr>
            <b/>
            <sz val="9"/>
            <color indexed="81"/>
            <rFont val="Tahoma"/>
            <family val="2"/>
          </rPr>
          <t>https://www.crunchbase.com/organization/lawgeex#section-funding-rounds</t>
        </r>
      </text>
    </comment>
    <comment ref="D685" authorId="0">
      <text>
        <r>
          <rPr>
            <b/>
            <sz val="9"/>
            <color indexed="81"/>
            <rFont val="Tahoma"/>
            <family val="2"/>
          </rPr>
          <t>https://www.crunchbase.com/organization/supportpay#section-funding-rounds</t>
        </r>
      </text>
    </comment>
    <comment ref="D686" authorId="0">
      <text>
        <r>
          <rPr>
            <b/>
            <sz val="9"/>
            <color indexed="81"/>
            <rFont val="Tahoma"/>
            <family val="2"/>
          </rPr>
          <t>https://www.crunchbase.com/organization/supportpay#section-funding-rounds</t>
        </r>
      </text>
    </comment>
    <comment ref="D687" authorId="0">
      <text>
        <r>
          <rPr>
            <b/>
            <sz val="9"/>
            <color indexed="81"/>
            <rFont val="Tahoma"/>
            <family val="2"/>
          </rPr>
          <t>https://www.crunchbase.com/organization/supportpay#section-funding-rounds</t>
        </r>
      </text>
    </comment>
    <comment ref="D688" authorId="0">
      <text>
        <r>
          <rPr>
            <b/>
            <sz val="9"/>
            <color indexed="81"/>
            <rFont val="Tahoma"/>
            <family val="2"/>
          </rPr>
          <t>https://www.crunchbase.com/organization/lawtrades</t>
        </r>
      </text>
    </comment>
    <comment ref="D689" authorId="0">
      <text>
        <r>
          <rPr>
            <b/>
            <sz val="9"/>
            <color indexed="81"/>
            <rFont val="Tahoma"/>
            <family val="2"/>
          </rPr>
          <t>https://www.crunchbase.com/organization/lawtrades</t>
        </r>
      </text>
    </comment>
    <comment ref="D690" authorId="0">
      <text>
        <r>
          <rPr>
            <b/>
            <sz val="9"/>
            <color indexed="81"/>
            <rFont val="Tahoma"/>
            <family val="2"/>
          </rPr>
          <t>https://www.crunchbase.com/organization/lawtrades</t>
        </r>
      </text>
    </comment>
    <comment ref="D691" authorId="0">
      <text>
        <r>
          <rPr>
            <b/>
            <sz val="9"/>
            <color indexed="81"/>
            <rFont val="Tahoma"/>
            <family val="2"/>
          </rPr>
          <t>https://www.crunchbase.com/organization/lawtrades</t>
        </r>
      </text>
    </comment>
    <comment ref="D692" authorId="0">
      <text>
        <r>
          <rPr>
            <b/>
            <sz val="9"/>
            <color indexed="81"/>
            <rFont val="Tahoma"/>
            <family val="2"/>
          </rPr>
          <t>https://www.crunchbase.com/organization/lawtrades</t>
        </r>
      </text>
    </comment>
    <comment ref="D694" authorId="0">
      <text>
        <r>
          <rPr>
            <b/>
            <sz val="9"/>
            <color indexed="81"/>
            <rFont val="Tahoma"/>
            <family val="2"/>
          </rPr>
          <t>https://www.crunchbase.com/organization/contract-room#section-overview</t>
        </r>
      </text>
    </comment>
    <comment ref="D695" authorId="0">
      <text>
        <r>
          <rPr>
            <b/>
            <sz val="9"/>
            <color indexed="81"/>
            <rFont val="Tahoma"/>
            <family val="2"/>
          </rPr>
          <t>https://www.crunchbase.com/organization/legalese#section-overview</t>
        </r>
      </text>
    </comment>
    <comment ref="D696" authorId="0">
      <text>
        <r>
          <rPr>
            <b/>
            <sz val="9"/>
            <color indexed="81"/>
            <rFont val="Tahoma"/>
            <family val="2"/>
          </rPr>
          <t>https://www.crunchbase.com/organization/legalese#section-overview</t>
        </r>
      </text>
    </comment>
    <comment ref="D704" authorId="0">
      <text>
        <r>
          <rPr>
            <b/>
            <sz val="9"/>
            <color indexed="81"/>
            <rFont val="Tahoma"/>
            <family val="2"/>
          </rPr>
          <t>https://www.crunchbase.com/organization/immuta#section-funding-rounds</t>
        </r>
      </text>
    </comment>
    <comment ref="D705" authorId="0">
      <text>
        <r>
          <rPr>
            <b/>
            <sz val="9"/>
            <color indexed="81"/>
            <rFont val="Tahoma"/>
            <family val="2"/>
          </rPr>
          <t>https://www.crunchbase.com/organization/mewe-inc-#section-overview</t>
        </r>
      </text>
    </comment>
    <comment ref="D706" authorId="0">
      <text>
        <r>
          <rPr>
            <b/>
            <sz val="9"/>
            <color indexed="81"/>
            <rFont val="Tahoma"/>
            <family val="2"/>
          </rPr>
          <t>https://www.crunchbase.com/organization/mewe-inc-#section-overview</t>
        </r>
      </text>
    </comment>
    <comment ref="D707" authorId="0">
      <text>
        <r>
          <rPr>
            <b/>
            <sz val="9"/>
            <color indexed="81"/>
            <rFont val="Tahoma"/>
            <family val="2"/>
          </rPr>
          <t>https://www.crunchbase.com/organization/mewe-inc-#section-overview</t>
        </r>
      </text>
    </comment>
    <comment ref="D708" authorId="0">
      <text>
        <r>
          <rPr>
            <b/>
            <sz val="9"/>
            <color indexed="81"/>
            <rFont val="Tahoma"/>
            <family val="2"/>
          </rPr>
          <t>https://www.crunchbase.com/organization/legal-inc</t>
        </r>
      </text>
    </comment>
    <comment ref="D709" authorId="0">
      <text>
        <r>
          <rPr>
            <b/>
            <sz val="9"/>
            <color indexed="81"/>
            <rFont val="Tahoma"/>
            <family val="2"/>
          </rPr>
          <t>https://www.crunchbase.com/organization/lawgeex#section-funding-rounds</t>
        </r>
      </text>
    </comment>
    <comment ref="D710" authorId="0">
      <text>
        <r>
          <rPr>
            <b/>
            <sz val="9"/>
            <color indexed="81"/>
            <rFont val="Tahoma"/>
            <family val="2"/>
          </rPr>
          <t>https://www.crunchbase.com/organization/lawgeex#section-funding-rounds</t>
        </r>
      </text>
    </comment>
    <comment ref="D711" authorId="0">
      <text>
        <r>
          <rPr>
            <b/>
            <sz val="9"/>
            <color indexed="81"/>
            <rFont val="Tahoma"/>
            <family val="2"/>
          </rPr>
          <t>https://www.crunchbase.com/organization/lawgeex#section-funding-rounds</t>
        </r>
      </text>
    </comment>
    <comment ref="D712" authorId="0">
      <text>
        <r>
          <rPr>
            <b/>
            <sz val="9"/>
            <color indexed="81"/>
            <rFont val="Tahoma"/>
            <family val="2"/>
          </rPr>
          <t>https://www.crunchbase.com/organization/tenderscout#section-funding-rounds</t>
        </r>
      </text>
    </comment>
    <comment ref="D713" authorId="0">
      <text>
        <r>
          <rPr>
            <b/>
            <sz val="9"/>
            <color indexed="81"/>
            <rFont val="Tahoma"/>
            <family val="2"/>
          </rPr>
          <t>https://www.crunchbase.com/organization/tenderscout#section-funding-rounds</t>
        </r>
      </text>
    </comment>
    <comment ref="D714" authorId="0">
      <text>
        <r>
          <rPr>
            <b/>
            <sz val="9"/>
            <color indexed="81"/>
            <rFont val="Tahoma"/>
            <family val="2"/>
          </rPr>
          <t>https://www.crunchbase.com/organization/casetext</t>
        </r>
      </text>
    </comment>
    <comment ref="D715" authorId="0">
      <text>
        <r>
          <rPr>
            <b/>
            <sz val="9"/>
            <color indexed="81"/>
            <rFont val="Tahoma"/>
            <family val="2"/>
          </rPr>
          <t>https://www.crunchbase.com/organization/casetext</t>
        </r>
      </text>
    </comment>
    <comment ref="D716" authorId="0">
      <text>
        <r>
          <rPr>
            <b/>
            <sz val="9"/>
            <color indexed="81"/>
            <rFont val="Tahoma"/>
            <family val="2"/>
          </rPr>
          <t>https://www.crunchbase.com/organization/casetext</t>
        </r>
      </text>
    </comment>
    <comment ref="D717" authorId="0">
      <text>
        <r>
          <rPr>
            <b/>
            <sz val="9"/>
            <color indexed="81"/>
            <rFont val="Tahoma"/>
            <family val="2"/>
          </rPr>
          <t>https://www.crunchbase.com/organization/lexoo</t>
        </r>
        <r>
          <rPr>
            <sz val="9"/>
            <color indexed="81"/>
            <rFont val="Tahoma"/>
            <family val="2"/>
          </rPr>
          <t xml:space="preserve">
</t>
        </r>
      </text>
    </comment>
    <comment ref="D718" authorId="0">
      <text>
        <r>
          <rPr>
            <b/>
            <sz val="9"/>
            <color indexed="81"/>
            <rFont val="Tahoma"/>
            <family val="2"/>
          </rPr>
          <t>https://www.crunchbase.com/organization/lexoo</t>
        </r>
        <r>
          <rPr>
            <sz val="9"/>
            <color indexed="81"/>
            <rFont val="Tahoma"/>
            <family val="2"/>
          </rPr>
          <t xml:space="preserve">
</t>
        </r>
      </text>
    </comment>
    <comment ref="D721" authorId="0">
      <text>
        <r>
          <rPr>
            <b/>
            <sz val="9"/>
            <color indexed="81"/>
            <rFont val="Tahoma"/>
            <family val="2"/>
          </rPr>
          <t>https://www.crunchbase.com/organization/clause#section-funding-rounds</t>
        </r>
      </text>
    </comment>
    <comment ref="D722" authorId="0">
      <text>
        <r>
          <rPr>
            <b/>
            <sz val="9"/>
            <color indexed="81"/>
            <rFont val="Tahoma"/>
            <family val="2"/>
          </rPr>
          <t>https://www.crunchbase.com/organization/court-buddy</t>
        </r>
      </text>
    </comment>
    <comment ref="D723" authorId="0">
      <text>
        <r>
          <rPr>
            <b/>
            <sz val="9"/>
            <color indexed="81"/>
            <rFont val="Tahoma"/>
            <family val="2"/>
          </rPr>
          <t>https://www.crunchbase.com/organization/prudence-lasb#section-funding-rounds</t>
        </r>
      </text>
    </comment>
    <comment ref="D724" authorId="0">
      <text>
        <r>
          <rPr>
            <b/>
            <sz val="9"/>
            <color indexed="81"/>
            <rFont val="Tahoma"/>
            <family val="2"/>
          </rPr>
          <t>http://tech.eu/brief/crowdjustice-raises-funding/</t>
        </r>
      </text>
    </comment>
    <comment ref="D725" authorId="0">
      <text>
        <r>
          <rPr>
            <b/>
            <sz val="9"/>
            <color indexed="81"/>
            <rFont val="Tahoma"/>
            <family val="2"/>
          </rPr>
          <t>http://tech.eu/brief/crowdjustice-raises-funding/</t>
        </r>
      </text>
    </comment>
    <comment ref="D726" authorId="0">
      <text>
        <r>
          <rPr>
            <b/>
            <sz val="9"/>
            <color indexed="81"/>
            <rFont val="Tahoma"/>
            <family val="2"/>
          </rPr>
          <t>http://tech.eu/brief/crowdjustice-raises-funding/</t>
        </r>
      </text>
    </comment>
    <comment ref="D735" authorId="0">
      <text>
        <r>
          <rPr>
            <b/>
            <sz val="9"/>
            <color indexed="81"/>
            <rFont val="Tahoma"/>
            <family val="2"/>
          </rPr>
          <t>https://www.crunchbase.com/organization/hire-an-esquire</t>
        </r>
      </text>
    </comment>
    <comment ref="D737" authorId="0">
      <text>
        <r>
          <rPr>
            <b/>
            <sz val="9"/>
            <color indexed="81"/>
            <rFont val="Tahoma"/>
            <family val="2"/>
          </rPr>
          <t>https://www.crunchbase.com/organization/exari-systems</t>
        </r>
      </text>
    </comment>
    <comment ref="D758" authorId="0">
      <text>
        <r>
          <rPr>
            <b/>
            <sz val="9"/>
            <color indexed="81"/>
            <rFont val="Tahoma"/>
            <family val="2"/>
          </rPr>
          <t>https://www.crunchbase.com/organization/pbworks</t>
        </r>
      </text>
    </comment>
    <comment ref="D759" authorId="0">
      <text>
        <r>
          <rPr>
            <b/>
            <sz val="9"/>
            <color indexed="81"/>
            <rFont val="Tahoma"/>
            <family val="2"/>
          </rPr>
          <t>https://www.crunchbase.com/organization/clausematch</t>
        </r>
        <r>
          <rPr>
            <sz val="9"/>
            <color indexed="81"/>
            <rFont val="Tahoma"/>
            <family val="2"/>
          </rPr>
          <t xml:space="preserve">
</t>
        </r>
      </text>
    </comment>
    <comment ref="D760" authorId="0">
      <text>
        <r>
          <rPr>
            <b/>
            <sz val="9"/>
            <color indexed="81"/>
            <rFont val="Tahoma"/>
            <family val="2"/>
          </rPr>
          <t>https://www.crunchbase.com/organization/clausematch</t>
        </r>
        <r>
          <rPr>
            <sz val="9"/>
            <color indexed="81"/>
            <rFont val="Tahoma"/>
            <family val="2"/>
          </rPr>
          <t xml:space="preserve">
</t>
        </r>
      </text>
    </comment>
    <comment ref="D761" authorId="0">
      <text>
        <r>
          <rPr>
            <b/>
            <sz val="9"/>
            <color indexed="81"/>
            <rFont val="Tahoma"/>
            <family val="2"/>
          </rPr>
          <t>https://www.crunchbase.com/organization/clausematch</t>
        </r>
        <r>
          <rPr>
            <sz val="9"/>
            <color indexed="81"/>
            <rFont val="Tahoma"/>
            <family val="2"/>
          </rPr>
          <t xml:space="preserve">
</t>
        </r>
      </text>
    </comment>
    <comment ref="D762" authorId="0">
      <text>
        <r>
          <rPr>
            <b/>
            <sz val="9"/>
            <color indexed="81"/>
            <rFont val="Tahoma"/>
            <family val="2"/>
          </rPr>
          <t>https://www.crunchbase.com/organization/simplelegal#section-overview</t>
        </r>
      </text>
    </comment>
    <comment ref="D763" authorId="0">
      <text>
        <r>
          <rPr>
            <b/>
            <sz val="9"/>
            <color indexed="81"/>
            <rFont val="Tahoma"/>
            <family val="2"/>
          </rPr>
          <t>https://www.crunchbase.com/organization/simplelegal#section-overview</t>
        </r>
      </text>
    </comment>
    <comment ref="D764" authorId="0">
      <text>
        <r>
          <rPr>
            <b/>
            <sz val="9"/>
            <color indexed="81"/>
            <rFont val="Tahoma"/>
            <family val="2"/>
          </rPr>
          <t>https://www.crunchbase.com/organization/simplelegal#section-overview</t>
        </r>
      </text>
    </comment>
    <comment ref="D765" authorId="0">
      <text>
        <r>
          <rPr>
            <b/>
            <sz val="9"/>
            <color indexed="81"/>
            <rFont val="Tahoma"/>
            <family val="2"/>
          </rPr>
          <t>https://www.crunchbase.com/organization/contratosapp</t>
        </r>
      </text>
    </comment>
    <comment ref="D766" authorId="0">
      <text>
        <r>
          <rPr>
            <b/>
            <sz val="9"/>
            <color indexed="81"/>
            <rFont val="Tahoma"/>
            <family val="2"/>
          </rPr>
          <t>https://www.crunchbase.com/organization/contratosapp</t>
        </r>
      </text>
    </comment>
    <comment ref="D773" authorId="0">
      <text>
        <r>
          <rPr>
            <b/>
            <sz val="9"/>
            <color indexed="81"/>
            <rFont val="Tahoma"/>
            <family val="2"/>
          </rPr>
          <t>https://www.crunchbase.com/organization/leverton-gmbh#section-overview</t>
        </r>
      </text>
    </comment>
    <comment ref="D774" authorId="0">
      <text>
        <r>
          <rPr>
            <b/>
            <sz val="9"/>
            <color indexed="81"/>
            <rFont val="Tahoma"/>
            <family val="2"/>
          </rPr>
          <t>https://www.crunchbase.com/organization/leverton-gmbh#section-overview</t>
        </r>
      </text>
    </comment>
    <comment ref="D782" authorId="0">
      <text>
        <r>
          <rPr>
            <b/>
            <sz val="9"/>
            <color indexed="81"/>
            <rFont val="Tahoma"/>
            <family val="2"/>
          </rPr>
          <t>https://www.crunchbase.com/organization/heureka-software-llc#section-overview</t>
        </r>
      </text>
    </comment>
    <comment ref="D783" authorId="0">
      <text>
        <r>
          <rPr>
            <b/>
            <sz val="9"/>
            <color indexed="81"/>
            <rFont val="Tahoma"/>
            <family val="2"/>
          </rPr>
          <t>https://www.crunchbase.com/organization/heureka-software-llc#section-overview</t>
        </r>
      </text>
    </comment>
    <comment ref="D784" authorId="0">
      <text>
        <r>
          <rPr>
            <b/>
            <sz val="9"/>
            <color indexed="81"/>
            <rFont val="Tahoma"/>
            <family val="2"/>
          </rPr>
          <t>https://www.crunchbase.com/organization/heureka-software-llc#section-overview</t>
        </r>
      </text>
    </comment>
    <comment ref="D785" authorId="0">
      <text>
        <r>
          <rPr>
            <b/>
            <sz val="9"/>
            <color indexed="81"/>
            <rFont val="Tahoma"/>
            <family val="2"/>
          </rPr>
          <t>https://www.crunchbase.com/organization/ironclad#section-overview</t>
        </r>
      </text>
    </comment>
    <comment ref="D786" authorId="0">
      <text>
        <r>
          <rPr>
            <b/>
            <sz val="9"/>
            <color indexed="81"/>
            <rFont val="Tahoma"/>
            <family val="2"/>
          </rPr>
          <t>https://www.crunchbase.com/organization/ironclad#section-overview</t>
        </r>
      </text>
    </comment>
    <comment ref="D787" authorId="0">
      <text>
        <r>
          <rPr>
            <b/>
            <sz val="9"/>
            <color indexed="81"/>
            <rFont val="Tahoma"/>
            <family val="2"/>
          </rPr>
          <t>https://www.crunchbase.com/organization/ironclad#section-overview</t>
        </r>
      </text>
    </comment>
    <comment ref="D788" authorId="0">
      <text>
        <r>
          <rPr>
            <b/>
            <sz val="9"/>
            <color indexed="81"/>
            <rFont val="Tahoma"/>
            <family val="2"/>
          </rPr>
          <t>https://www.crunchbase.com/organization/ironclad#section-overview</t>
        </r>
      </text>
    </comment>
    <comment ref="D789" authorId="0">
      <text>
        <r>
          <rPr>
            <b/>
            <sz val="9"/>
            <color indexed="81"/>
            <rFont val="Tahoma"/>
            <family val="2"/>
          </rPr>
          <t>https://www.crunchbase.com/organization/ironclad#section-overview</t>
        </r>
      </text>
    </comment>
    <comment ref="D790" authorId="0">
      <text>
        <r>
          <rPr>
            <b/>
            <sz val="9"/>
            <color indexed="81"/>
            <rFont val="Tahoma"/>
            <family val="2"/>
          </rPr>
          <t>https://www.crunchbase.com/organization/doxly#section-funding-rounds</t>
        </r>
      </text>
    </comment>
    <comment ref="D792" authorId="0">
      <text>
        <r>
          <rPr>
            <b/>
            <sz val="9"/>
            <color indexed="81"/>
            <rFont val="Tahoma"/>
            <family val="2"/>
          </rPr>
          <t>http://tech.eu/brief/libryo-funding/</t>
        </r>
      </text>
    </comment>
    <comment ref="D793" authorId="0">
      <text>
        <r>
          <rPr>
            <b/>
            <sz val="9"/>
            <color indexed="81"/>
            <rFont val="Tahoma"/>
            <family val="2"/>
          </rPr>
          <t>http://tech.eu/brief/libryo-funding/</t>
        </r>
      </text>
    </comment>
    <comment ref="D794" authorId="0">
      <text>
        <r>
          <rPr>
            <b/>
            <sz val="9"/>
            <color indexed="81"/>
            <rFont val="Tahoma"/>
            <family val="2"/>
          </rPr>
          <t>http://tech.eu/brief/libryo-funding/</t>
        </r>
      </text>
    </comment>
    <comment ref="D795" authorId="0">
      <text>
        <r>
          <rPr>
            <b/>
            <sz val="9"/>
            <color indexed="81"/>
            <rFont val="Tahoma"/>
            <family val="2"/>
          </rPr>
          <t>http://tech.eu/brief/libryo-funding/</t>
        </r>
      </text>
    </comment>
    <comment ref="D800" authorId="0">
      <text>
        <r>
          <rPr>
            <b/>
            <sz val="9"/>
            <color indexed="81"/>
            <rFont val="Tahoma"/>
            <family val="2"/>
          </rPr>
          <t>https://www.crunchbase.com/organization/court-buddy</t>
        </r>
      </text>
    </comment>
    <comment ref="D801" authorId="0">
      <text>
        <r>
          <rPr>
            <b/>
            <sz val="9"/>
            <color indexed="81"/>
            <rFont val="Tahoma"/>
            <family val="2"/>
          </rPr>
          <t>https://www.crunchbase.com/organization/court-buddy</t>
        </r>
      </text>
    </comment>
    <comment ref="D802" authorId="0">
      <text>
        <r>
          <rPr>
            <b/>
            <sz val="9"/>
            <color indexed="81"/>
            <rFont val="Tahoma"/>
            <family val="2"/>
          </rPr>
          <t>https://www.crunchbase.com/organization/court-buddy</t>
        </r>
      </text>
    </comment>
    <comment ref="D803" authorId="0">
      <text>
        <r>
          <rPr>
            <b/>
            <sz val="9"/>
            <color indexed="81"/>
            <rFont val="Tahoma"/>
            <family val="2"/>
          </rPr>
          <t>https://www.crunchbase.com/organization/court-buddy</t>
        </r>
      </text>
    </comment>
    <comment ref="D804" authorId="0">
      <text>
        <r>
          <rPr>
            <b/>
            <sz val="9"/>
            <color indexed="81"/>
            <rFont val="Tahoma"/>
            <family val="2"/>
          </rPr>
          <t>https://www.crunchbase.com/organization/court-buddy</t>
        </r>
      </text>
    </comment>
    <comment ref="D805" authorId="0">
      <text>
        <r>
          <rPr>
            <b/>
            <sz val="9"/>
            <color indexed="81"/>
            <rFont val="Tahoma"/>
            <family val="2"/>
          </rPr>
          <t>https://www.crunchbase.com/organization/court-buddy</t>
        </r>
      </text>
    </comment>
    <comment ref="D806" authorId="0">
      <text>
        <r>
          <rPr>
            <b/>
            <sz val="9"/>
            <color indexed="81"/>
            <rFont val="Tahoma"/>
            <family val="2"/>
          </rPr>
          <t>https://www.crunchbase.com/organization/court-buddy</t>
        </r>
      </text>
    </comment>
    <comment ref="D807" authorId="0">
      <text>
        <r>
          <rPr>
            <b/>
            <sz val="9"/>
            <color indexed="81"/>
            <rFont val="Tahoma"/>
            <family val="2"/>
          </rPr>
          <t>https://www.crunchbase.com/organization/court-buddy</t>
        </r>
      </text>
    </comment>
    <comment ref="D808" authorId="0">
      <text>
        <r>
          <rPr>
            <b/>
            <sz val="9"/>
            <color indexed="81"/>
            <rFont val="Tahoma"/>
            <family val="2"/>
          </rPr>
          <t>https://www.crunchbase.com/organization/eshares</t>
        </r>
      </text>
    </comment>
    <comment ref="D809" authorId="0">
      <text>
        <r>
          <rPr>
            <b/>
            <sz val="9"/>
            <color indexed="81"/>
            <rFont val="Tahoma"/>
            <family val="2"/>
          </rPr>
          <t>https://www.crunchbase.com/organization/eshares</t>
        </r>
      </text>
    </comment>
    <comment ref="D810" authorId="0">
      <text>
        <r>
          <rPr>
            <b/>
            <sz val="9"/>
            <color indexed="81"/>
            <rFont val="Tahoma"/>
            <family val="2"/>
          </rPr>
          <t>https://www.crunchbase.com/organization/eshares</t>
        </r>
      </text>
    </comment>
    <comment ref="D811" authorId="0">
      <text>
        <r>
          <rPr>
            <b/>
            <sz val="9"/>
            <color indexed="81"/>
            <rFont val="Tahoma"/>
            <family val="2"/>
          </rPr>
          <t>https://www.crunchbase.com/organization/eshares</t>
        </r>
      </text>
    </comment>
    <comment ref="D812" authorId="0">
      <text>
        <r>
          <rPr>
            <b/>
            <sz val="9"/>
            <color indexed="81"/>
            <rFont val="Tahoma"/>
            <family val="2"/>
          </rPr>
          <t>https://www.crunchbase.com/organization/eshares</t>
        </r>
      </text>
    </comment>
    <comment ref="D813" authorId="0">
      <text>
        <r>
          <rPr>
            <b/>
            <sz val="9"/>
            <color indexed="81"/>
            <rFont val="Tahoma"/>
            <family val="2"/>
          </rPr>
          <t>https://www.crunchbase.com/organization/eshares</t>
        </r>
      </text>
    </comment>
    <comment ref="D822" authorId="0">
      <text>
        <r>
          <rPr>
            <b/>
            <sz val="9"/>
            <color indexed="81"/>
            <rFont val="Tahoma"/>
            <family val="2"/>
          </rPr>
          <t>https://www.crunchbase.com/organization/synergist-io#section-funding-rounds</t>
        </r>
      </text>
    </comment>
    <comment ref="D823" authorId="0">
      <text>
        <r>
          <rPr>
            <b/>
            <sz val="9"/>
            <color indexed="81"/>
            <rFont val="Tahoma"/>
            <family val="2"/>
          </rPr>
          <t>https://www.crunchbase.com/organization/mimecast</t>
        </r>
      </text>
    </comment>
    <comment ref="D824" authorId="0">
      <text>
        <r>
          <rPr>
            <b/>
            <sz val="9"/>
            <color indexed="81"/>
            <rFont val="Tahoma"/>
            <family val="2"/>
          </rPr>
          <t>https://www.crunchbase.com/organization/riskgenius#section-funding-rounds</t>
        </r>
      </text>
    </comment>
    <comment ref="D825" authorId="0">
      <text>
        <r>
          <rPr>
            <b/>
            <sz val="9"/>
            <color indexed="81"/>
            <rFont val="Tahoma"/>
            <family val="2"/>
          </rPr>
          <t>https://www.crunchbase.com/organization/qodeo#section-overview</t>
        </r>
      </text>
    </comment>
    <comment ref="D826" authorId="0">
      <text>
        <r>
          <rPr>
            <b/>
            <sz val="9"/>
            <color indexed="81"/>
            <rFont val="Tahoma"/>
            <family val="2"/>
          </rPr>
          <t>https://www.crunchbase.com/organization/shoobx#section-overview</t>
        </r>
      </text>
    </comment>
    <comment ref="D827" authorId="0">
      <text>
        <r>
          <rPr>
            <b/>
            <sz val="9"/>
            <color indexed="81"/>
            <rFont val="Tahoma"/>
            <family val="2"/>
          </rPr>
          <t>https://www.crunchbase.com/organization/my-exit-strategy</t>
        </r>
      </text>
    </comment>
    <comment ref="D828" authorId="0">
      <text>
        <r>
          <rPr>
            <b/>
            <sz val="9"/>
            <color indexed="81"/>
            <rFont val="Tahoma"/>
            <family val="2"/>
          </rPr>
          <t>https://www.crunchbase.com/organization/my-exit-strategy</t>
        </r>
      </text>
    </comment>
    <comment ref="D830" authorId="0">
      <text>
        <r>
          <rPr>
            <b/>
            <sz val="9"/>
            <color indexed="81"/>
            <rFont val="Tahoma"/>
            <family val="2"/>
          </rPr>
          <t>https://www.crunchbase.com/organization/legalsifter</t>
        </r>
      </text>
    </comment>
    <comment ref="D831" authorId="0">
      <text>
        <r>
          <rPr>
            <b/>
            <sz val="9"/>
            <color indexed="81"/>
            <rFont val="Tahoma"/>
            <family val="2"/>
          </rPr>
          <t>https://www.crunchbase.com/organization/captain-contrat-2</t>
        </r>
      </text>
    </comment>
    <comment ref="D832" authorId="0">
      <text>
        <r>
          <rPr>
            <b/>
            <sz val="9"/>
            <color indexed="81"/>
            <rFont val="Tahoma"/>
            <family val="2"/>
          </rPr>
          <t>https://www.crunchbase.com/organization/captain-contrat-2</t>
        </r>
      </text>
    </comment>
    <comment ref="D835" authorId="0">
      <text>
        <r>
          <rPr>
            <b/>
            <sz val="9"/>
            <color indexed="81"/>
            <rFont val="Tahoma"/>
            <family val="2"/>
          </rPr>
          <t>http://tech.eu/brief/onna-technologies-funding/</t>
        </r>
      </text>
    </comment>
    <comment ref="D836" authorId="0">
      <text>
        <r>
          <rPr>
            <b/>
            <sz val="9"/>
            <color indexed="81"/>
            <rFont val="Tahoma"/>
            <family val="2"/>
          </rPr>
          <t>https://www.crunchbase.com/organization/logikcull</t>
        </r>
        <r>
          <rPr>
            <sz val="9"/>
            <color indexed="81"/>
            <rFont val="Tahoma"/>
            <family val="2"/>
          </rPr>
          <t xml:space="preserve">
</t>
        </r>
      </text>
    </comment>
    <comment ref="D837" authorId="0">
      <text>
        <r>
          <rPr>
            <b/>
            <sz val="9"/>
            <color indexed="81"/>
            <rFont val="Tahoma"/>
            <family val="2"/>
          </rPr>
          <t>https://www.crunchbase.com/organization/logikcull</t>
        </r>
        <r>
          <rPr>
            <sz val="9"/>
            <color indexed="81"/>
            <rFont val="Tahoma"/>
            <family val="2"/>
          </rPr>
          <t xml:space="preserve">
</t>
        </r>
      </text>
    </comment>
    <comment ref="D838" authorId="0">
      <text>
        <r>
          <rPr>
            <b/>
            <sz val="9"/>
            <color indexed="81"/>
            <rFont val="Tahoma"/>
            <family val="2"/>
          </rPr>
          <t>https://www.crunchbase.com/organization/logikcull</t>
        </r>
        <r>
          <rPr>
            <sz val="9"/>
            <color indexed="81"/>
            <rFont val="Tahoma"/>
            <family val="2"/>
          </rPr>
          <t xml:space="preserve">
</t>
        </r>
      </text>
    </comment>
    <comment ref="D842" authorId="0">
      <text>
        <r>
          <rPr>
            <b/>
            <sz val="9"/>
            <color indexed="81"/>
            <rFont val="Tahoma"/>
            <family val="2"/>
          </rPr>
          <t>https://www.crunchbase.com/organization/turbopatent#section-funding-rounds</t>
        </r>
      </text>
    </comment>
    <comment ref="D843" authorId="0">
      <text>
        <r>
          <rPr>
            <b/>
            <sz val="9"/>
            <color indexed="81"/>
            <rFont val="Tahoma"/>
            <family val="2"/>
          </rPr>
          <t>https://www.crunchbase.com/organization/turbopatent#section-funding-rounds</t>
        </r>
      </text>
    </comment>
    <comment ref="D844" authorId="0">
      <text>
        <r>
          <rPr>
            <b/>
            <sz val="9"/>
            <color indexed="81"/>
            <rFont val="Tahoma"/>
            <family val="2"/>
          </rPr>
          <t>https://www.crunchbase.com/organization/seal-software-com#section-funding-rounds</t>
        </r>
      </text>
    </comment>
    <comment ref="D848" authorId="0">
      <text>
        <r>
          <rPr>
            <b/>
            <sz val="9"/>
            <color indexed="81"/>
            <rFont val="Tahoma"/>
            <family val="2"/>
          </rPr>
          <t>https://www.crunchbase.com/funding_round/mark43-series-c--e71e8378</t>
        </r>
      </text>
    </comment>
    <comment ref="D857" authorId="0">
      <text>
        <r>
          <rPr>
            <b/>
            <sz val="9"/>
            <color indexed="81"/>
            <rFont val="Tahoma"/>
            <family val="2"/>
          </rPr>
          <t>https://www.crunchbase.com/funding_round/pactsafe-series-a--c867d050</t>
        </r>
      </text>
    </comment>
    <comment ref="D865" authorId="0">
      <text>
        <r>
          <rPr>
            <b/>
            <sz val="9"/>
            <color indexed="81"/>
            <rFont val="Tahoma"/>
            <family val="2"/>
          </rPr>
          <t>https://www.crunchbase.com/funding_round/immuta-series-b--528c43c0</t>
        </r>
      </text>
    </comment>
    <comment ref="D870" authorId="0">
      <text>
        <r>
          <rPr>
            <b/>
            <sz val="9"/>
            <color indexed="81"/>
            <rFont val="Tahoma"/>
            <family val="2"/>
          </rPr>
          <t>https://www.crunchbase.com/funding_round/lawgeex-series-b--10133f42</t>
        </r>
      </text>
    </comment>
    <comment ref="D872" authorId="0">
      <text>
        <r>
          <rPr>
            <b/>
            <sz val="9"/>
            <color indexed="81"/>
            <rFont val="Tahoma"/>
            <family val="2"/>
          </rPr>
          <t>https://www.crunchbase.com/funding_round/ascent-technologies-series-a--90264014</t>
        </r>
      </text>
    </comment>
    <comment ref="D875" authorId="0">
      <text>
        <r>
          <rPr>
            <b/>
            <sz val="9"/>
            <color indexed="81"/>
            <rFont val="Tahoma"/>
            <family val="2"/>
          </rPr>
          <t>https://www.crunchbase.com/funding_round/doctrine-series-a--66eddec1</t>
        </r>
      </text>
    </comment>
    <comment ref="D876" authorId="0">
      <text>
        <r>
          <rPr>
            <b/>
            <sz val="9"/>
            <color indexed="81"/>
            <rFont val="Tahoma"/>
            <family val="2"/>
          </rPr>
          <t>https://www.crunchbase.com/funding_round/juro-seed--1467238a</t>
        </r>
      </text>
    </comment>
    <comment ref="D878" authorId="0">
      <text>
        <r>
          <rPr>
            <b/>
            <sz val="9"/>
            <color indexed="81"/>
            <rFont val="Tahoma"/>
            <family val="2"/>
          </rPr>
          <t>https://www.crunchbase.com/funding_round/railsbank-seed--24abc463#section-overview</t>
        </r>
      </text>
    </comment>
    <comment ref="D880" authorId="0">
      <text>
        <r>
          <rPr>
            <b/>
            <sz val="9"/>
            <color indexed="81"/>
            <rFont val="Tahoma"/>
            <family val="2"/>
          </rPr>
          <t>https://www.crunchbase.com/funding_round/railsbank-seed--d97bf63a#section-overview</t>
        </r>
      </text>
    </comment>
    <comment ref="D882" authorId="0">
      <text>
        <r>
          <rPr>
            <b/>
            <sz val="9"/>
            <color indexed="81"/>
            <rFont val="Tahoma"/>
            <family val="2"/>
          </rPr>
          <t>https://www.crunchbase.com/funding_round/checkrecipient-angel--314a8382#section-overview</t>
        </r>
      </text>
    </comment>
    <comment ref="D883" authorId="0">
      <text>
        <r>
          <rPr>
            <b/>
            <sz val="9"/>
            <color indexed="81"/>
            <rFont val="Tahoma"/>
            <family val="2"/>
          </rPr>
          <t>https://www.crunchbase.com/funding_round/checkrecipient-angel--759ddc4a#section-overview</t>
        </r>
      </text>
    </comment>
    <comment ref="D884" authorId="0">
      <text>
        <r>
          <rPr>
            <b/>
            <sz val="9"/>
            <color indexed="81"/>
            <rFont val="Tahoma"/>
            <family val="2"/>
          </rPr>
          <t>https://www.crunchbase.com/funding_round/checkrecipient-grant--897f776e#section-recent-news</t>
        </r>
      </text>
    </comment>
    <comment ref="D885" authorId="0">
      <text>
        <r>
          <rPr>
            <b/>
            <sz val="9"/>
            <color indexed="81"/>
            <rFont val="Tahoma"/>
            <family val="2"/>
          </rPr>
          <t>https://www.crunchbase.com/funding_round/checkrecipient-seed--c1f433ae#section-overview</t>
        </r>
      </text>
    </comment>
    <comment ref="D886" authorId="0">
      <text>
        <r>
          <rPr>
            <b/>
            <sz val="9"/>
            <color indexed="81"/>
            <rFont val="Tahoma"/>
            <family val="2"/>
          </rPr>
          <t>https://www.crunchbase.com/funding_round/checkrecipient-seed--ea90fd5d</t>
        </r>
      </text>
    </comment>
    <comment ref="D887" authorId="0">
      <text>
        <r>
          <rPr>
            <b/>
            <sz val="9"/>
            <color indexed="81"/>
            <rFont val="Tahoma"/>
            <family val="2"/>
          </rPr>
          <t>https://www.crunchbase.com/funding_round/checkrecipient-seed--c64b47f1#section-overview</t>
        </r>
      </text>
    </comment>
    <comment ref="D899" authorId="0">
      <text>
        <r>
          <rPr>
            <b/>
            <sz val="9"/>
            <color indexed="81"/>
            <rFont val="Tahoma"/>
            <family val="2"/>
          </rPr>
          <t>https://www.crunchbase.com/funding_round/passfort-seed--df72e5e1</t>
        </r>
      </text>
    </comment>
    <comment ref="D900" authorId="0">
      <text>
        <r>
          <rPr>
            <b/>
            <sz val="9"/>
            <color indexed="81"/>
            <rFont val="Tahoma"/>
            <family val="2"/>
          </rPr>
          <t>https://www.crunchbase.com/funding_round/passfort-seed--fd4558af</t>
        </r>
      </text>
    </comment>
    <comment ref="D901" authorId="0">
      <text>
        <r>
          <rPr>
            <b/>
            <sz val="9"/>
            <color indexed="81"/>
            <rFont val="Tahoma"/>
            <family val="2"/>
          </rPr>
          <t>https://www.crunchbase.com/funding_round/elliptic-seed--b6ab63bd#section-investors</t>
        </r>
      </text>
    </comment>
    <comment ref="D902" authorId="0">
      <text>
        <r>
          <rPr>
            <b/>
            <sz val="9"/>
            <color indexed="81"/>
            <rFont val="Tahoma"/>
            <family val="2"/>
          </rPr>
          <t>https://www.crunchbase.com/funding_round/elliptic-series-a--6de25c0c#section-investors</t>
        </r>
      </text>
    </comment>
    <comment ref="D907" authorId="0">
      <text>
        <r>
          <rPr>
            <b/>
            <sz val="9"/>
            <color indexed="81"/>
            <rFont val="Tahoma"/>
            <family val="2"/>
          </rPr>
          <t>https://www.crunchbase.com/funding_round/comply-advantage-series-a--308da389</t>
        </r>
      </text>
    </comment>
    <comment ref="D909" authorId="0">
      <text>
        <r>
          <rPr>
            <b/>
            <sz val="9"/>
            <color indexed="81"/>
            <rFont val="Tahoma"/>
            <family val="2"/>
          </rPr>
          <t>https://www.crunchbase.com/funding_round/contego-fraud-solutions-seed--ba180ff4</t>
        </r>
      </text>
    </comment>
    <comment ref="D910" authorId="0">
      <text>
        <r>
          <rPr>
            <b/>
            <sz val="9"/>
            <color indexed="81"/>
            <rFont val="Tahoma"/>
            <family val="2"/>
          </rPr>
          <t>https://www.crunchbase.com/funding_round/contego-fraud-solutions-seed--e7143057</t>
        </r>
      </text>
    </comment>
    <comment ref="D911" authorId="0">
      <text>
        <r>
          <rPr>
            <b/>
            <sz val="9"/>
            <color indexed="81"/>
            <rFont val="Tahoma"/>
            <family val="2"/>
          </rPr>
          <t>https://www.crunchbase.com/funding_round/contego-fraud-solutions-angel--1c39262a</t>
        </r>
      </text>
    </comment>
    <comment ref="D914" authorId="0">
      <text>
        <r>
          <rPr>
            <b/>
            <sz val="9"/>
            <color indexed="81"/>
            <rFont val="Tahoma"/>
            <family val="2"/>
          </rPr>
          <t>https://www.crunchbase.com/funding_round/contego-fraud-solutions-angel--75383a79#section-overview</t>
        </r>
      </text>
    </comment>
    <comment ref="D916" authorId="0">
      <text>
        <r>
          <rPr>
            <b/>
            <sz val="9"/>
            <color indexed="81"/>
            <rFont val="Tahoma"/>
            <family val="2"/>
          </rPr>
          <t>https://www.crunchbase.com/funding_round/contego-fraud-solutions-series-a--3f572453#section-overview</t>
        </r>
      </text>
    </comment>
    <comment ref="D920" authorId="0">
      <text>
        <r>
          <rPr>
            <b/>
            <sz val="9"/>
            <color indexed="81"/>
            <rFont val="Tahoma"/>
            <family val="2"/>
          </rPr>
          <t>https://www.crunchbase.com/funding_round/nowwecomply-seed--f5fa1bfd#section-lead-investors</t>
        </r>
      </text>
    </comment>
    <comment ref="D922" authorId="0">
      <text>
        <r>
          <rPr>
            <b/>
            <sz val="9"/>
            <color indexed="81"/>
            <rFont val="Tahoma"/>
            <family val="2"/>
          </rPr>
          <t>https://www.crunchbase.com/funding_round/nowwecomply-seed--da0d11e6#section-overview</t>
        </r>
      </text>
    </comment>
    <comment ref="D924" authorId="0">
      <text>
        <r>
          <rPr>
            <b/>
            <sz val="9"/>
            <color indexed="81"/>
            <rFont val="Tahoma"/>
            <family val="2"/>
          </rPr>
          <t>https://www.crunchbase.com/funding_round/nowwecomply-seed--a3b2412d</t>
        </r>
      </text>
    </comment>
    <comment ref="D926" authorId="0">
      <text>
        <r>
          <rPr>
            <b/>
            <sz val="9"/>
            <color indexed="81"/>
            <rFont val="Tahoma"/>
            <family val="2"/>
          </rPr>
          <t>https://www.crunchbase.com/funding_round/coinfirm-angel--d7a42452</t>
        </r>
      </text>
    </comment>
    <comment ref="D927" authorId="0">
      <text>
        <r>
          <rPr>
            <b/>
            <sz val="9"/>
            <color indexed="81"/>
            <rFont val="Tahoma"/>
            <family val="2"/>
          </rPr>
          <t>https://www.crunchbase.com/funding_round/coinfirm-angel--7be52cbc</t>
        </r>
      </text>
    </comment>
    <comment ref="D928" authorId="0">
      <text>
        <r>
          <rPr>
            <b/>
            <sz val="9"/>
            <color indexed="81"/>
            <rFont val="Tahoma"/>
            <family val="2"/>
          </rPr>
          <t>https://www.crunchbase.com/funding_round/behavox-seed--0e47db8d</t>
        </r>
      </text>
    </comment>
    <comment ref="D929" authorId="0">
      <text>
        <r>
          <rPr>
            <b/>
            <sz val="9"/>
            <color indexed="81"/>
            <rFont val="Tahoma"/>
            <family val="2"/>
          </rPr>
          <t>https://www.crunchbase.com/funding_round/behavox-angel--50849fc5</t>
        </r>
      </text>
    </comment>
    <comment ref="D930" authorId="0">
      <text>
        <r>
          <rPr>
            <b/>
            <sz val="9"/>
            <color indexed="81"/>
            <rFont val="Tahoma"/>
            <family val="2"/>
          </rPr>
          <t>https://www.crunchbase.com/funding_round/behavox-series-b--7faecb39</t>
        </r>
      </text>
    </comment>
    <comment ref="D933" authorId="0">
      <text>
        <r>
          <rPr>
            <b/>
            <sz val="9"/>
            <color indexed="81"/>
            <rFont val="Tahoma"/>
            <family val="2"/>
          </rPr>
          <t>https://www.crunchbase.com/funding_round/covi-analytics-seed--583b3555#section-overview</t>
        </r>
      </text>
    </comment>
    <comment ref="D935" authorId="0">
      <text>
        <r>
          <rPr>
            <b/>
            <sz val="9"/>
            <color indexed="81"/>
            <rFont val="Tahoma"/>
            <family val="2"/>
          </rPr>
          <t>https://www.crunchbase.com/funding_round/vatbox-series-a--114cdbaa</t>
        </r>
      </text>
    </comment>
    <comment ref="F935" authorId="0">
      <text>
        <r>
          <rPr>
            <b/>
            <sz val="9"/>
            <color indexed="81"/>
            <rFont val="Tahoma"/>
            <family val="2"/>
          </rPr>
          <t>https://www.crunchbase.com/funding_round/vatbox-series-a--114cdbaa</t>
        </r>
      </text>
    </comment>
    <comment ref="D936" authorId="0">
      <text>
        <r>
          <rPr>
            <b/>
            <sz val="9"/>
            <color indexed="81"/>
            <rFont val="Tahoma"/>
            <family val="2"/>
          </rPr>
          <t>https://www.crunchbase.com/funding_round/vatbox-series-unknown--c903ec20</t>
        </r>
      </text>
    </comment>
    <comment ref="F936" authorId="0">
      <text>
        <r>
          <rPr>
            <b/>
            <sz val="9"/>
            <color indexed="81"/>
            <rFont val="Tahoma"/>
            <family val="2"/>
          </rPr>
          <t>https://www.crunchbase.com/funding_round/vatbox-series-unknown--c903ec20</t>
        </r>
      </text>
    </comment>
    <comment ref="D937" authorId="0">
      <text>
        <r>
          <rPr>
            <b/>
            <sz val="9"/>
            <color indexed="81"/>
            <rFont val="Tahoma"/>
            <family val="2"/>
          </rPr>
          <t>https://www.crunchbase.com/funding_round/vatbox-series-unknown--1b0e26ec</t>
        </r>
      </text>
    </comment>
    <comment ref="D939" authorId="0">
      <text>
        <r>
          <rPr>
            <b/>
            <sz val="9"/>
            <color indexed="81"/>
            <rFont val="Tahoma"/>
            <family val="2"/>
          </rPr>
          <t>https://www.crunchbase.com/funding_round/duedil-series-a--05a71740</t>
        </r>
      </text>
    </comment>
    <comment ref="D943" authorId="0">
      <text>
        <r>
          <rPr>
            <b/>
            <sz val="9"/>
            <color indexed="81"/>
            <rFont val="Tahoma"/>
            <family val="2"/>
          </rPr>
          <t>https://www.crunchbase.com/funding_round/duedil-series-b--cceb9993</t>
        </r>
      </text>
    </comment>
    <comment ref="D947" authorId="0">
      <text>
        <r>
          <rPr>
            <b/>
            <sz val="9"/>
            <color indexed="81"/>
            <rFont val="Tahoma"/>
            <family val="2"/>
          </rPr>
          <t>https://www.crunchbase.com/funding_round/duedil-series-b--a4d80b00#section-overview</t>
        </r>
      </text>
    </comment>
    <comment ref="D949" authorId="0">
      <text>
        <r>
          <rPr>
            <b/>
            <sz val="9"/>
            <color indexed="81"/>
            <rFont val="Tahoma"/>
            <family val="2"/>
          </rPr>
          <t>https://www.crunchbase.com/funding_round/duedil-grant--7ab03c16</t>
        </r>
      </text>
    </comment>
    <comment ref="D950" authorId="0">
      <text>
        <r>
          <rPr>
            <b/>
            <sz val="9"/>
            <color indexed="81"/>
            <rFont val="Tahoma"/>
            <family val="2"/>
          </rPr>
          <t>https://www.crunchbase.com/funding_round/encompass-corporation-series-unknown--5a4820e2#section-overview</t>
        </r>
      </text>
    </comment>
    <comment ref="D952" authorId="0">
      <text>
        <r>
          <rPr>
            <b/>
            <sz val="9"/>
            <color indexed="81"/>
            <rFont val="Tahoma"/>
            <family val="2"/>
          </rPr>
          <t>https://www.crunchbase.com/funding_round/encompass-corporation-series-unknown--41e44a75</t>
        </r>
      </text>
    </comment>
    <comment ref="D954" authorId="0">
      <text>
        <r>
          <rPr>
            <b/>
            <sz val="9"/>
            <color indexed="81"/>
            <rFont val="Tahoma"/>
            <family val="2"/>
          </rPr>
          <t>https://www.crunchbase.com/funding_round/aqmetrics-series-unknown--b986a986</t>
        </r>
      </text>
    </comment>
    <comment ref="D957" authorId="0">
      <text>
        <r>
          <rPr>
            <b/>
            <sz val="9"/>
            <color indexed="81"/>
            <rFont val="Tahoma"/>
            <family val="2"/>
          </rPr>
          <t>https://www.crunchbase.com/funding_round/corlytics-seed--9d3ae6b2#section-overview</t>
        </r>
      </text>
    </comment>
    <comment ref="D958" authorId="0">
      <text>
        <r>
          <rPr>
            <b/>
            <sz val="9"/>
            <color indexed="81"/>
            <rFont val="Tahoma"/>
            <family val="2"/>
          </rPr>
          <t>https://www.crunchbase.com/funding_round/corlytics-series-unknown--8e5f816b</t>
        </r>
      </text>
    </comment>
    <comment ref="D960" authorId="0">
      <text>
        <r>
          <rPr>
            <b/>
            <sz val="9"/>
            <color indexed="81"/>
            <rFont val="Tahoma"/>
            <family val="2"/>
          </rPr>
          <t>https://www.crunchbase.com/funding_round/fenergo-series-unknown--6c2cc551</t>
        </r>
      </text>
    </comment>
    <comment ref="D962" authorId="0">
      <text>
        <r>
          <rPr>
            <b/>
            <sz val="9"/>
            <color indexed="81"/>
            <rFont val="Tahoma"/>
            <family val="2"/>
          </rPr>
          <t>https://www.crunchbase.com/funding_round/fenergo-private-equity--1d2ae832#section-overview</t>
        </r>
      </text>
    </comment>
    <comment ref="D964" authorId="0">
      <text>
        <r>
          <rPr>
            <b/>
            <sz val="9"/>
            <color indexed="81"/>
            <rFont val="Tahoma"/>
            <family val="2"/>
          </rPr>
          <t>https://www.crunchbase.com/funding_round/gecko-4-seed--b6ea6e1b</t>
        </r>
      </text>
    </comment>
    <comment ref="D965" authorId="0">
      <text>
        <r>
          <rPr>
            <b/>
            <sz val="9"/>
            <color indexed="81"/>
            <rFont val="Tahoma"/>
            <family val="2"/>
          </rPr>
          <t>https://www.crunchbase.com/funding_round/2gears-s-a-angel--d715d8d2</t>
        </r>
      </text>
    </comment>
    <comment ref="D966" authorId="0">
      <text>
        <r>
          <rPr>
            <b/>
            <sz val="9"/>
            <color indexed="81"/>
            <rFont val="Tahoma"/>
            <family val="2"/>
          </rPr>
          <t>https://www.crunchbase.com/funding_round/2gears-s-a-undisclosed--f5f9e105</t>
        </r>
      </text>
    </comment>
    <comment ref="D967" authorId="0">
      <text>
        <r>
          <rPr>
            <b/>
            <sz val="9"/>
            <color indexed="81"/>
            <rFont val="Tahoma"/>
            <family val="2"/>
          </rPr>
          <t>https://www.crunchbase.com/organization/limina-financial-systems</t>
        </r>
      </text>
    </comment>
    <comment ref="D968" authorId="0">
      <text>
        <r>
          <rPr>
            <b/>
            <sz val="9"/>
            <color indexed="81"/>
            <rFont val="Tahoma"/>
            <family val="2"/>
          </rPr>
          <t>https://www.crunchbase.com/organization/limina-financial-systems</t>
        </r>
      </text>
    </comment>
    <comment ref="D969" authorId="0">
      <text>
        <r>
          <rPr>
            <b/>
            <sz val="9"/>
            <color indexed="81"/>
            <rFont val="Tahoma"/>
            <family val="2"/>
          </rPr>
          <t>https://www.crunchbase.com/funding_round/omada-private-equity--d8aff92d</t>
        </r>
      </text>
    </comment>
    <comment ref="D975" authorId="0">
      <text>
        <r>
          <rPr>
            <b/>
            <sz val="9"/>
            <color indexed="81"/>
            <rFont val="Tahoma"/>
            <family val="2"/>
          </rPr>
          <t>https://www.crunchbase.com/funding_round/m-files-series-a--36c0a198</t>
        </r>
      </text>
    </comment>
    <comment ref="D981" authorId="0">
      <text>
        <r>
          <rPr>
            <b/>
            <sz val="9"/>
            <color indexed="81"/>
            <rFont val="Tahoma"/>
            <family val="2"/>
          </rPr>
          <t>https://www.crunchbase.com/funding_round/kompany-angel--dbc90c6f</t>
        </r>
      </text>
    </comment>
    <comment ref="D982" authorId="0">
      <text>
        <r>
          <rPr>
            <b/>
            <sz val="9"/>
            <color indexed="81"/>
            <rFont val="Tahoma"/>
            <family val="2"/>
          </rPr>
          <t>https://www.crunchbase.com/funding_round/kompany-grant--3465216a</t>
        </r>
      </text>
    </comment>
    <comment ref="D984" authorId="0">
      <text>
        <r>
          <rPr>
            <b/>
            <sz val="9"/>
            <color indexed="81"/>
            <rFont val="Tahoma"/>
            <family val="2"/>
          </rPr>
          <t>https://www.crunchbase.com/funding_round/kompany-angel--9277f23e</t>
        </r>
      </text>
    </comment>
    <comment ref="D986" authorId="0">
      <text>
        <r>
          <rPr>
            <b/>
            <sz val="9"/>
            <color indexed="81"/>
            <rFont val="Tahoma"/>
            <family val="2"/>
          </rPr>
          <t>https://www.crunchbase.com/funding_round/kompany-angel--9f162e0b</t>
        </r>
      </text>
    </comment>
    <comment ref="D991" authorId="0">
      <text>
        <r>
          <rPr>
            <b/>
            <sz val="9"/>
            <color indexed="81"/>
            <rFont val="Tahoma"/>
            <family val="2"/>
          </rPr>
          <t>https://www.crunchbase.com/funding_round/kompany-angel--8f5f0b55</t>
        </r>
      </text>
    </comment>
    <comment ref="D992" authorId="0">
      <text>
        <r>
          <rPr>
            <b/>
            <sz val="9"/>
            <color indexed="81"/>
            <rFont val="Tahoma"/>
            <family val="2"/>
          </rPr>
          <t>https://www.crunchbase.com/funding_round/qumram-seed--45d799cc</t>
        </r>
      </text>
    </comment>
    <comment ref="D993" authorId="0">
      <text>
        <r>
          <rPr>
            <b/>
            <sz val="9"/>
            <color indexed="81"/>
            <rFont val="Tahoma"/>
            <family val="2"/>
          </rPr>
          <t>https://www.crunchbase.com/funding_round/qumram-series-unknown--77acf21a</t>
        </r>
      </text>
    </comment>
    <comment ref="D996" authorId="0">
      <text>
        <r>
          <rPr>
            <b/>
            <sz val="9"/>
            <color indexed="81"/>
            <rFont val="Tahoma"/>
            <family val="2"/>
          </rPr>
          <t>https://www.crunchbase.com/funding_round/qumram-angel--2c2d9980#section-overview</t>
        </r>
      </text>
    </comment>
    <comment ref="D997" authorId="0">
      <text>
        <r>
          <rPr>
            <b/>
            <sz val="9"/>
            <color indexed="81"/>
            <rFont val="Tahoma"/>
            <family val="2"/>
          </rPr>
          <t>https://www.crunchbase.com/funding_round/qumram-series-unknown--e00e8b5e#section-overview</t>
        </r>
      </text>
    </comment>
    <comment ref="D998" authorId="0">
      <text>
        <r>
          <rPr>
            <b/>
            <sz val="9"/>
            <color indexed="81"/>
            <rFont val="Tahoma"/>
            <family val="2"/>
          </rPr>
          <t>https://www.crunchbase.com/organization/legal-shine#section-funding-rounds</t>
        </r>
      </text>
    </comment>
    <comment ref="D999" authorId="0">
      <text>
        <r>
          <rPr>
            <b/>
            <sz val="9"/>
            <color indexed="81"/>
            <rFont val="Tahoma"/>
            <family val="2"/>
          </rPr>
          <t>https://www.crunchbase.com/organization/legal-shine#section-funding-rounds</t>
        </r>
      </text>
    </comment>
    <comment ref="D1000" authorId="0">
      <text>
        <r>
          <rPr>
            <b/>
            <sz val="9"/>
            <color indexed="81"/>
            <rFont val="Tahoma"/>
            <family val="2"/>
          </rPr>
          <t>https://www.crunchbase.com/organization/legal-shine#section-funding-rounds</t>
        </r>
      </text>
    </comment>
    <comment ref="D1003" authorId="0">
      <text>
        <r>
          <rPr>
            <b/>
            <sz val="9"/>
            <color indexed="81"/>
            <rFont val="Tahoma"/>
            <family val="2"/>
          </rPr>
          <t>https://www.crunchbase.com/organization/gavelytics#section-funding-rounds</t>
        </r>
      </text>
    </comment>
    <comment ref="D1004" authorId="0">
      <text>
        <r>
          <rPr>
            <b/>
            <sz val="9"/>
            <color indexed="81"/>
            <rFont val="Tahoma"/>
            <family val="2"/>
          </rPr>
          <t>https://www.crunchbase.com/funding_round/gavelytics-seed--5a9a03f9#section-overview</t>
        </r>
      </text>
    </comment>
    <comment ref="D1005" authorId="0">
      <text>
        <r>
          <rPr>
            <b/>
            <sz val="9"/>
            <color indexed="81"/>
            <rFont val="Tahoma"/>
            <family val="2"/>
          </rPr>
          <t>https://www.crunchbase.com/funding_round/nexlp-seed--31e2dc1a</t>
        </r>
      </text>
    </comment>
    <comment ref="D1007" authorId="0">
      <text>
        <r>
          <rPr>
            <b/>
            <sz val="9"/>
            <color indexed="81"/>
            <rFont val="Tahoma"/>
            <family val="2"/>
          </rPr>
          <t>https://www.crunchbase.com/funding_round/nexlp-series-a--950a3148#section-overview</t>
        </r>
      </text>
    </comment>
    <comment ref="D1009" authorId="0">
      <text>
        <r>
          <rPr>
            <b/>
            <sz val="9"/>
            <color indexed="81"/>
            <rFont val="Tahoma"/>
            <family val="2"/>
          </rPr>
          <t>https://www.crunchbase.com/funding_round/opentext-post-ipo-equity--f9dfd17c</t>
        </r>
      </text>
    </comment>
    <comment ref="D1011" authorId="0">
      <text>
        <r>
          <rPr>
            <b/>
            <sz val="9"/>
            <color indexed="81"/>
            <rFont val="Tahoma"/>
            <family val="2"/>
          </rPr>
          <t>https://www.crunchbase.com/funding_round/veritone-series-unknown--8757c02f</t>
        </r>
      </text>
    </comment>
    <comment ref="D1013" authorId="0">
      <text>
        <r>
          <rPr>
            <b/>
            <sz val="9"/>
            <color indexed="81"/>
            <rFont val="Tahoma"/>
            <family val="2"/>
          </rPr>
          <t>https://www.crunchbase.com/funding_round/veritone-undisclosed--068f1346</t>
        </r>
      </text>
    </comment>
    <comment ref="D1016" authorId="0">
      <text>
        <r>
          <rPr>
            <b/>
            <sz val="9"/>
            <color indexed="81"/>
            <rFont val="Tahoma"/>
            <family val="2"/>
          </rPr>
          <t>https://www.crunchbase.com/funding_round/linksquares-seed--2dedea25</t>
        </r>
      </text>
    </comment>
    <comment ref="D1017" authorId="0">
      <text>
        <r>
          <rPr>
            <b/>
            <sz val="9"/>
            <color indexed="81"/>
            <rFont val="Tahoma"/>
            <family val="2"/>
          </rPr>
          <t>https://www.crunchbase.com/organization/abs-technology-limited#section-funding-rounds</t>
        </r>
      </text>
    </comment>
    <comment ref="D1018" authorId="0">
      <text>
        <r>
          <rPr>
            <b/>
            <sz val="9"/>
            <color indexed="81"/>
            <rFont val="Tahoma"/>
            <family val="2"/>
          </rPr>
          <t>https://www.crunchbase.com/organization/springcm#section-funding-rounds</t>
        </r>
      </text>
    </comment>
    <comment ref="D1019" authorId="0">
      <text>
        <r>
          <rPr>
            <b/>
            <sz val="9"/>
            <color indexed="81"/>
            <rFont val="Tahoma"/>
            <family val="2"/>
          </rPr>
          <t>https://www.crunchbase.com/organization/springcm#section-funding-rounds</t>
        </r>
      </text>
    </comment>
    <comment ref="D1020" authorId="0">
      <text>
        <r>
          <rPr>
            <b/>
            <sz val="9"/>
            <color indexed="81"/>
            <rFont val="Tahoma"/>
            <family val="2"/>
          </rPr>
          <t>https://www.crunchbase.com/funding_round/springcm-series-unknown--6ac97d36</t>
        </r>
      </text>
    </comment>
    <comment ref="D1023" authorId="0">
      <text>
        <r>
          <rPr>
            <b/>
            <sz val="9"/>
            <color indexed="81"/>
            <rFont val="Tahoma"/>
            <family val="2"/>
          </rPr>
          <t>https://www.crunchbase.com/funding_round/springcm-debt-financing--c16a10d3#section-locked-marketplace</t>
        </r>
      </text>
    </comment>
    <comment ref="D1024" authorId="0">
      <text>
        <r>
          <rPr>
            <b/>
            <sz val="9"/>
            <color indexed="81"/>
            <rFont val="Tahoma"/>
            <family val="2"/>
          </rPr>
          <t>https://www.crunchbase.com/funding_round/springcm-grant--d96f522f</t>
        </r>
      </text>
    </comment>
    <comment ref="D1025" authorId="0">
      <text>
        <r>
          <rPr>
            <b/>
            <sz val="9"/>
            <color indexed="81"/>
            <rFont val="Tahoma"/>
            <family val="2"/>
          </rPr>
          <t>https://www.crunchbase.com/funding_round/springcm-series-d--29c5d69c</t>
        </r>
      </text>
    </comment>
    <comment ref="D1026" authorId="0">
      <text>
        <r>
          <rPr>
            <b/>
            <sz val="9"/>
            <color indexed="81"/>
            <rFont val="Tahoma"/>
            <family val="2"/>
          </rPr>
          <t>https://www.crunchbase.com/funding_round/springcm-series-unknown--9c347593</t>
        </r>
      </text>
    </comment>
    <comment ref="D1027" authorId="0">
      <text>
        <r>
          <rPr>
            <b/>
            <sz val="9"/>
            <color indexed="81"/>
            <rFont val="Tahoma"/>
            <family val="2"/>
          </rPr>
          <t>https://www.crunchbase.com/funding_round/springcm-series-unknown--cb0161f0</t>
        </r>
      </text>
    </comment>
    <comment ref="D1028" authorId="0">
      <text>
        <r>
          <rPr>
            <b/>
            <sz val="9"/>
            <color indexed="81"/>
            <rFont val="Tahoma"/>
            <family val="2"/>
          </rPr>
          <t>https://www.crunchbase.com/funding_round/springcm-series-unknown--44450968</t>
        </r>
      </text>
    </comment>
    <comment ref="D1034" authorId="0">
      <text>
        <r>
          <rPr>
            <b/>
            <sz val="9"/>
            <color indexed="81"/>
            <rFont val="Tahoma"/>
            <family val="2"/>
          </rPr>
          <t>https://www.crunchbase.com/funding_round/springcm-series-unknown--4b0394fb#section-overview</t>
        </r>
      </text>
    </comment>
    <comment ref="D1035" authorId="0">
      <text>
        <r>
          <rPr>
            <b/>
            <sz val="9"/>
            <color indexed="81"/>
            <rFont val="Tahoma"/>
            <family val="2"/>
          </rPr>
          <t>https://www.crunchbase.com/funding_round/icertis-series-a--9fdbdcaa</t>
        </r>
      </text>
    </comment>
    <comment ref="D1037" authorId="0">
      <text>
        <r>
          <rPr>
            <b/>
            <sz val="9"/>
            <color indexed="81"/>
            <rFont val="Tahoma"/>
            <family val="2"/>
          </rPr>
          <t>https://www.crunchbase.com/funding_round/icertis-series-b--e70691f2</t>
        </r>
      </text>
    </comment>
    <comment ref="D1040" authorId="0">
      <text>
        <r>
          <rPr>
            <b/>
            <sz val="9"/>
            <color indexed="81"/>
            <rFont val="Tahoma"/>
            <family val="2"/>
          </rPr>
          <t>https://www.crunchbase.com/funding_round/icertis-series-c--0ebf0f4c#section-overview</t>
        </r>
      </text>
    </comment>
    <comment ref="D1045" authorId="0">
      <text>
        <r>
          <rPr>
            <b/>
            <sz val="9"/>
            <color indexed="81"/>
            <rFont val="Tahoma"/>
            <family val="2"/>
          </rPr>
          <t>https://www.crunchbase.com/funding_round/icertis-series-d--da247a14</t>
        </r>
      </text>
    </comment>
    <comment ref="D1053" authorId="0">
      <text>
        <r>
          <rPr>
            <b/>
            <sz val="9"/>
            <color indexed="81"/>
            <rFont val="Tahoma"/>
            <family val="2"/>
          </rPr>
          <t>https://www.crunchbase.com/organization/forensic-logic#section-funding-rounds</t>
        </r>
      </text>
    </comment>
    <comment ref="D1054" authorId="0">
      <text>
        <r>
          <rPr>
            <b/>
            <sz val="9"/>
            <color indexed="81"/>
            <rFont val="Tahoma"/>
            <family val="2"/>
          </rPr>
          <t>https://www.crunchbase.com/organization/forensic-logic#section-funding-rounds</t>
        </r>
      </text>
    </comment>
    <comment ref="D1055" authorId="0">
      <text>
        <r>
          <rPr>
            <b/>
            <sz val="9"/>
            <color indexed="81"/>
            <rFont val="Tahoma"/>
            <family val="2"/>
          </rPr>
          <t>https://www.crunchbase.com/funding_round/forensic-logic-series-unknown--56a1d147#section-overview</t>
        </r>
      </text>
    </comment>
    <comment ref="D1056" authorId="0">
      <text>
        <r>
          <rPr>
            <b/>
            <sz val="9"/>
            <color indexed="81"/>
            <rFont val="Tahoma"/>
            <family val="2"/>
          </rPr>
          <t>https://www.crunchbase.com/organization/heretik#section-funding-rounds</t>
        </r>
      </text>
    </comment>
    <comment ref="D1060" authorId="0">
      <text>
        <r>
          <rPr>
            <b/>
            <sz val="9"/>
            <color indexed="81"/>
            <rFont val="Tahoma"/>
            <family val="2"/>
          </rPr>
          <t>https://www.iamip.com/news/nyhet</t>
        </r>
        <r>
          <rPr>
            <sz val="9"/>
            <color indexed="81"/>
            <rFont val="Tahoma"/>
            <family val="2"/>
          </rPr>
          <t xml:space="preserve">
</t>
        </r>
      </text>
    </comment>
    <comment ref="D1061" authorId="0">
      <text>
        <r>
          <rPr>
            <b/>
            <sz val="9"/>
            <color indexed="81"/>
            <rFont val="Tahoma"/>
            <family val="2"/>
          </rPr>
          <t>https://www.crunchbase.com/organization/muso#section-funding-rounds</t>
        </r>
      </text>
    </comment>
    <comment ref="D1062" authorId="0">
      <text>
        <r>
          <rPr>
            <b/>
            <sz val="9"/>
            <color indexed="81"/>
            <rFont val="Tahoma"/>
            <family val="2"/>
          </rPr>
          <t>https://www.crunchbase.com/funding_round/hellosign-series-b--b5fd8ff0</t>
        </r>
      </text>
    </comment>
    <comment ref="D1067" authorId="0">
      <text>
        <r>
          <rPr>
            <b/>
            <sz val="9"/>
            <color indexed="81"/>
            <rFont val="Tahoma"/>
            <family val="2"/>
          </rPr>
          <t>https://www.crunchbase.com/funding_round/timeular-seed--20dfa73e</t>
        </r>
      </text>
    </comment>
    <comment ref="D1069" authorId="0">
      <text>
        <r>
          <rPr>
            <b/>
            <sz val="9"/>
            <color indexed="81"/>
            <rFont val="Tahoma"/>
            <family val="2"/>
          </rPr>
          <t>https://www.crunchbase.com/funding_round/timeular-seed--afcaccb2#section-overview</t>
        </r>
      </text>
    </comment>
    <comment ref="D1070" authorId="0">
      <text>
        <r>
          <rPr>
            <b/>
            <sz val="9"/>
            <color indexed="81"/>
            <rFont val="Tahoma"/>
            <family val="2"/>
          </rPr>
          <t>https://www.crunchbase.com/funding_round/vector-legal-method-seed--3f5c7a0a</t>
        </r>
      </text>
    </comment>
    <comment ref="D1074" authorId="0">
      <text>
        <r>
          <rPr>
            <b/>
            <sz val="9"/>
            <color indexed="81"/>
            <rFont val="Tahoma"/>
            <family val="2"/>
          </rPr>
          <t>https://www.crunchbase.com/funding_round/vector-legal-method-series-unknown--2fa9afe0#section-overview</t>
        </r>
      </text>
    </comment>
    <comment ref="D1075" authorId="0">
      <text>
        <r>
          <rPr>
            <b/>
            <sz val="9"/>
            <color indexed="81"/>
            <rFont val="Tahoma"/>
            <family val="2"/>
          </rPr>
          <t>https://www.crunchbase.com/funding_round/legalraasta-angel--34a6e637</t>
        </r>
      </text>
    </comment>
    <comment ref="D1076" authorId="0">
      <text>
        <r>
          <rPr>
            <b/>
            <sz val="9"/>
            <color indexed="81"/>
            <rFont val="Tahoma"/>
            <family val="2"/>
          </rPr>
          <t>https://www.crunchbase.com/funding_round/legalraasta-series-a--41343b14</t>
        </r>
      </text>
    </comment>
    <comment ref="D1077" authorId="0">
      <text>
        <r>
          <rPr>
            <b/>
            <sz val="9"/>
            <color indexed="81"/>
            <rFont val="Tahoma"/>
            <family val="2"/>
          </rPr>
          <t>https://www.crunchbase.com/organization/cloudlex-inc#section-funding-rounds</t>
        </r>
      </text>
    </comment>
    <comment ref="D1080" authorId="0">
      <text>
        <r>
          <rPr>
            <b/>
            <sz val="9"/>
            <color indexed="81"/>
            <rFont val="Tahoma"/>
            <family val="2"/>
          </rPr>
          <t>https://www.crunchbase.com/funding_round/determine-inc-post-ipo-equity--71a4bb7b#section-overview</t>
        </r>
      </text>
    </comment>
    <comment ref="D1081" authorId="0">
      <text>
        <r>
          <rPr>
            <b/>
            <sz val="9"/>
            <color indexed="81"/>
            <rFont val="Tahoma"/>
            <family val="2"/>
          </rPr>
          <t>https://www.crunchbase.com/funding_round/determine-inc-debt-financing--0b4d1757#section-overview</t>
        </r>
      </text>
    </comment>
    <comment ref="D1082" authorId="0">
      <text>
        <r>
          <rPr>
            <b/>
            <sz val="9"/>
            <color indexed="81"/>
            <rFont val="Tahoma"/>
            <family val="2"/>
          </rPr>
          <t>https://www.crunchbase.com/organization/exterro</t>
        </r>
      </text>
    </comment>
    <comment ref="D1083" authorId="0">
      <text>
        <r>
          <rPr>
            <b/>
            <sz val="9"/>
            <color indexed="81"/>
            <rFont val="Tahoma"/>
            <family val="2"/>
          </rPr>
          <t>https://www.crunchbase.com/organization/notarycam#section-funding-rounds</t>
        </r>
      </text>
    </comment>
    <comment ref="D1085" authorId="0">
      <text>
        <r>
          <rPr>
            <b/>
            <sz val="9"/>
            <color indexed="81"/>
            <rFont val="Tahoma"/>
            <family val="2"/>
          </rPr>
          <t>https://www.crunchbase.com/funding_round/bloomsbury-ai-seed--cc3b0aa8</t>
        </r>
      </text>
    </comment>
    <comment ref="D1086" authorId="0">
      <text>
        <r>
          <rPr>
            <b/>
            <sz val="9"/>
            <color indexed="81"/>
            <rFont val="Tahoma"/>
            <family val="2"/>
          </rPr>
          <t>https://www.crunchbase.com/funding_round/bloomsbury-ai-seed--21da2ba1#section-overview</t>
        </r>
      </text>
    </comment>
    <comment ref="D1088" authorId="0">
      <text>
        <r>
          <rPr>
            <b/>
            <sz val="9"/>
            <color indexed="81"/>
            <rFont val="Tahoma"/>
            <family val="2"/>
          </rPr>
          <t>https://www.crunchbase.com/funding_round/renewdata-series-unknown--a5c4211c</t>
        </r>
      </text>
    </comment>
    <comment ref="D1089" authorId="0">
      <text>
        <r>
          <rPr>
            <b/>
            <sz val="9"/>
            <color indexed="81"/>
            <rFont val="Tahoma"/>
            <family val="2"/>
          </rPr>
          <t>https://www.crunchbase.com/funding_round/renewdata-private-equity--f7e40913</t>
        </r>
      </text>
    </comment>
    <comment ref="D1092" authorId="0">
      <text>
        <r>
          <rPr>
            <b/>
            <sz val="9"/>
            <color indexed="81"/>
            <rFont val="Tahoma"/>
            <family val="2"/>
          </rPr>
          <t>https://www.crunchbase.com/funding_round/accessdata-private-equity--c6cbe984#section-overview</t>
        </r>
      </text>
    </comment>
    <comment ref="D1094" authorId="0">
      <text>
        <r>
          <rPr>
            <b/>
            <sz val="9"/>
            <color indexed="81"/>
            <rFont val="Tahoma"/>
            <family val="2"/>
          </rPr>
          <t>https://www.crunchbase.com/funding_round/accessdata-debt-financing--0e808293#section-overview</t>
        </r>
      </text>
    </comment>
    <comment ref="D1095" authorId="0">
      <text>
        <r>
          <rPr>
            <b/>
            <sz val="9"/>
            <color indexed="81"/>
            <rFont val="Tahoma"/>
            <family val="2"/>
          </rPr>
          <t>https://www.crunchbase.com/funding_round/page-vault-inc-seed--135d1fd4#section-investors</t>
        </r>
      </text>
    </comment>
    <comment ref="D1101" authorId="0">
      <text>
        <r>
          <rPr>
            <b/>
            <sz val="9"/>
            <color indexed="81"/>
            <rFont val="Tahoma"/>
            <family val="2"/>
          </rPr>
          <t>https://www.crunchbase.com/funding_round/page-vault-inc-series-a--4aa6b78d#section-overview</t>
        </r>
      </text>
    </comment>
    <comment ref="D1111" authorId="0">
      <text>
        <r>
          <rPr>
            <b/>
            <sz val="9"/>
            <color indexed="81"/>
            <rFont val="Tahoma"/>
            <family val="2"/>
          </rPr>
          <t>https://www.crunchbase.com/organization/peppermint-technology</t>
        </r>
      </text>
    </comment>
    <comment ref="D1112" authorId="0">
      <text>
        <r>
          <rPr>
            <b/>
            <sz val="9"/>
            <color indexed="81"/>
            <rFont val="Tahoma"/>
            <family val="2"/>
          </rPr>
          <t>https://www.crunchbase.com/organization/lawcanvas#section-funding-rounds</t>
        </r>
      </text>
    </comment>
    <comment ref="D1116" authorId="0">
      <text>
        <r>
          <rPr>
            <b/>
            <sz val="9"/>
            <color indexed="81"/>
            <rFont val="Tahoma"/>
            <family val="2"/>
          </rPr>
          <t>https://www.crunchbase.com/funding_round/notarize-series-a--3330dd6a#section-investors</t>
        </r>
      </text>
    </comment>
    <comment ref="D1118" authorId="0">
      <text>
        <r>
          <rPr>
            <b/>
            <sz val="9"/>
            <color indexed="81"/>
            <rFont val="Tahoma"/>
            <family val="2"/>
          </rPr>
          <t>https://www.crunchbase.com/funding_round/notarize-series-b--bbf1bbcb#section-overview</t>
        </r>
      </text>
    </comment>
    <comment ref="D1121" authorId="0">
      <text>
        <r>
          <rPr>
            <b/>
            <sz val="9"/>
            <color indexed="81"/>
            <rFont val="Tahoma"/>
            <family val="2"/>
          </rPr>
          <t>https://www.crunchbase.com/funding_round/legalvision-seed--76646649</t>
        </r>
      </text>
    </comment>
    <comment ref="D1122" authorId="0">
      <text>
        <r>
          <rPr>
            <b/>
            <sz val="9"/>
            <color indexed="81"/>
            <rFont val="Tahoma"/>
            <family val="2"/>
          </rPr>
          <t>https://www.crunchbase.com/funding_round/legalvision-series-a--09de34de#section-overview</t>
        </r>
        <r>
          <rPr>
            <sz val="9"/>
            <color indexed="81"/>
            <rFont val="Tahoma"/>
            <family val="2"/>
          </rPr>
          <t xml:space="preserve">
</t>
        </r>
      </text>
    </comment>
    <comment ref="D1123" authorId="0">
      <text>
        <r>
          <rPr>
            <b/>
            <sz val="9"/>
            <color indexed="81"/>
            <rFont val="Tahoma"/>
            <family val="2"/>
          </rPr>
          <t>https://www.crunchbase.com/funding_round/legalvision-series-b--082c929b#section-overview</t>
        </r>
      </text>
    </comment>
    <comment ref="D1124" authorId="0">
      <text>
        <r>
          <rPr>
            <b/>
            <sz val="9"/>
            <color indexed="81"/>
            <rFont val="Tahoma"/>
            <family val="2"/>
          </rPr>
          <t>https://www.crunchbase.com/organization/avtal24#section-funding-rounds</t>
        </r>
      </text>
    </comment>
    <comment ref="D1125" authorId="0">
      <text>
        <r>
          <rPr>
            <b/>
            <sz val="9"/>
            <color indexed="81"/>
            <rFont val="Tahoma"/>
            <family val="2"/>
          </rPr>
          <t>https://www.crunchbase.com/organization/avtal24#section-funding-rounds</t>
        </r>
      </text>
    </comment>
    <comment ref="D1126" authorId="0">
      <text>
        <r>
          <rPr>
            <b/>
            <sz val="9"/>
            <color indexed="81"/>
            <rFont val="Tahoma"/>
            <family val="2"/>
          </rPr>
          <t>https://www.crunchbase.com/organization/avtal24#section-funding-rounds</t>
        </r>
      </text>
    </comment>
    <comment ref="D1127" authorId="0">
      <text>
        <r>
          <rPr>
            <b/>
            <sz val="9"/>
            <color indexed="81"/>
            <rFont val="Tahoma"/>
            <family val="2"/>
          </rPr>
          <t>https://www.crunchbase.com/funding_round/visabot-seed--910a40b0#section-investors</t>
        </r>
      </text>
    </comment>
    <comment ref="D1130" authorId="0">
      <text>
        <r>
          <rPr>
            <b/>
            <sz val="9"/>
            <color indexed="81"/>
            <rFont val="Tahoma"/>
            <family val="2"/>
          </rPr>
          <t>https://www.crunchbase.com/organization/lawyaw#section-investors</t>
        </r>
      </text>
    </comment>
    <comment ref="D1131" authorId="0">
      <text>
        <r>
          <rPr>
            <b/>
            <sz val="9"/>
            <color indexed="81"/>
            <rFont val="Tahoma"/>
            <family val="2"/>
          </rPr>
          <t>https://www.crunchbase.com/organization/callisto#section-funding-rounds</t>
        </r>
      </text>
    </comment>
    <comment ref="D1132" authorId="0">
      <text>
        <r>
          <rPr>
            <b/>
            <sz val="9"/>
            <color indexed="81"/>
            <rFont val="Tahoma"/>
            <family val="2"/>
          </rPr>
          <t>https://www.crunchbase.com/organization/linex-systems#section-funding-rounds</t>
        </r>
      </text>
    </comment>
    <comment ref="D1133" authorId="0">
      <text>
        <r>
          <rPr>
            <b/>
            <sz val="9"/>
            <color indexed="81"/>
            <rFont val="Tahoma"/>
            <family val="2"/>
          </rPr>
          <t>https://www.crunchbase.com/funding_round/filefacets-series-a--10b1d7ce#section-overview</t>
        </r>
      </text>
    </comment>
  </commentList>
</comments>
</file>

<file path=xl/sharedStrings.xml><?xml version="1.0" encoding="utf-8"?>
<sst xmlns="http://schemas.openxmlformats.org/spreadsheetml/2006/main" count="33812" uniqueCount="3883">
  <si>
    <t>Investor</t>
  </si>
  <si>
    <t>Andreessen Horowitz</t>
  </si>
  <si>
    <t>New Enterprise Associates</t>
  </si>
  <si>
    <t>First Round Capital</t>
  </si>
  <si>
    <t>Accel Partners</t>
  </si>
  <si>
    <t>True Ventures</t>
  </si>
  <si>
    <t>Index Ventures</t>
  </si>
  <si>
    <t>Khosla Ventures</t>
  </si>
  <si>
    <t>General Cataly Partners</t>
  </si>
  <si>
    <t>Greylock Partners</t>
  </si>
  <si>
    <t>Floodgate</t>
  </si>
  <si>
    <t>Foundry Group</t>
  </si>
  <si>
    <t>Bessemer Venture Partners</t>
  </si>
  <si>
    <t>Lightspeed Venture Partners</t>
  </si>
  <si>
    <t>Founders Fund</t>
  </si>
  <si>
    <t>Charles River Ventures</t>
  </si>
  <si>
    <t>Battery Ventures</t>
  </si>
  <si>
    <t>Social Capital</t>
  </si>
  <si>
    <t>Spark Capital</t>
  </si>
  <si>
    <t>Redpoint Ventures</t>
  </si>
  <si>
    <t>Sequoia Capital</t>
  </si>
  <si>
    <t>Union Square Ventures</t>
  </si>
  <si>
    <t>Benchmark</t>
  </si>
  <si>
    <t>Emergence Capital Partners</t>
  </si>
  <si>
    <t>Kleiner Perkins Caufield &amp; Byers</t>
  </si>
  <si>
    <t>Firm</t>
  </si>
  <si>
    <t>Country</t>
  </si>
  <si>
    <t>Year founded</t>
  </si>
  <si>
    <t>Bloomberg BNA</t>
  </si>
  <si>
    <t>Legal Research</t>
  </si>
  <si>
    <t>USA</t>
  </si>
  <si>
    <t>LexisNexis</t>
  </si>
  <si>
    <t>Korbitec</t>
  </si>
  <si>
    <t>Legal Document Automation</t>
  </si>
  <si>
    <t>South Africa</t>
  </si>
  <si>
    <t>Center for Computer-Assisted Legal Instruction</t>
  </si>
  <si>
    <t>Legal Education</t>
  </si>
  <si>
    <t>SourceHOV</t>
  </si>
  <si>
    <t>Karnov Group</t>
  </si>
  <si>
    <t>Denmark</t>
  </si>
  <si>
    <t>DivorceMate Software</t>
  </si>
  <si>
    <t>Canada</t>
  </si>
  <si>
    <t>LawToons</t>
  </si>
  <si>
    <t>Aurum Software</t>
  </si>
  <si>
    <t>Legal Practice Management</t>
  </si>
  <si>
    <t>Brazil</t>
  </si>
  <si>
    <t>Legal Line</t>
  </si>
  <si>
    <t>Legal Marketplace</t>
  </si>
  <si>
    <t>IVIZE Services (now Modus)</t>
  </si>
  <si>
    <t>Law Ruler</t>
  </si>
  <si>
    <t>UK</t>
  </si>
  <si>
    <t>LawStudio</t>
  </si>
  <si>
    <t>Microsystems</t>
  </si>
  <si>
    <t>WorkProducts</t>
  </si>
  <si>
    <t>HotDocs</t>
  </si>
  <si>
    <t>Emerald Technology Valuations</t>
  </si>
  <si>
    <t>Business Integrity</t>
  </si>
  <si>
    <t>Discovia</t>
  </si>
  <si>
    <t>E-Discovery</t>
  </si>
  <si>
    <t>Document Capture Technologies</t>
  </si>
  <si>
    <t>LiveOffice</t>
  </si>
  <si>
    <t>vLex</t>
  </si>
  <si>
    <t>Spain</t>
  </si>
  <si>
    <t>Fastcase</t>
  </si>
  <si>
    <t>Lawline</t>
  </si>
  <si>
    <t>LegalZoom</t>
  </si>
  <si>
    <t>Weblaw</t>
  </si>
  <si>
    <t>Switzerland</t>
  </si>
  <si>
    <t>Workshare</t>
  </si>
  <si>
    <t>Legal Analytics</t>
  </si>
  <si>
    <t>Exari Systems</t>
  </si>
  <si>
    <t>Australia</t>
  </si>
  <si>
    <t>123recht.net</t>
  </si>
  <si>
    <t>Germany</t>
  </si>
  <si>
    <t>Axiom</t>
  </si>
  <si>
    <t>Catalyst Repository Systems</t>
  </si>
  <si>
    <t>Counsel on Call Services</t>
  </si>
  <si>
    <t>Jurisweb Interactiva SL</t>
  </si>
  <si>
    <t>LawMoose</t>
  </si>
  <si>
    <t>PracticeLeague LegalTech Solution</t>
  </si>
  <si>
    <t>India</t>
  </si>
  <si>
    <t>RealPractice</t>
  </si>
  <si>
    <t>RPost</t>
  </si>
  <si>
    <t>LegalServer</t>
  </si>
  <si>
    <t>Nextpoint</t>
  </si>
  <si>
    <t>yurJURY</t>
  </si>
  <si>
    <t>Online Dispute Resolution</t>
  </si>
  <si>
    <t>Relativity (previously kCura)</t>
  </si>
  <si>
    <t>BigTime Software</t>
  </si>
  <si>
    <t>Effacts</t>
  </si>
  <si>
    <t>Netherlands</t>
  </si>
  <si>
    <t>Liquid Litigation Management</t>
  </si>
  <si>
    <t>DocuSign</t>
  </si>
  <si>
    <t>InterActive Legal</t>
  </si>
  <si>
    <t>Justia</t>
  </si>
  <si>
    <t>LexBlog</t>
  </si>
  <si>
    <t>MaxVal</t>
  </si>
  <si>
    <t>RiverGlass</t>
  </si>
  <si>
    <t>XMLAW</t>
  </si>
  <si>
    <t>anwalt.de</t>
  </si>
  <si>
    <t>Gust</t>
  </si>
  <si>
    <t>Logickull</t>
  </si>
  <si>
    <t>PSS Systems</t>
  </si>
  <si>
    <t>Syngrafii</t>
  </si>
  <si>
    <t>Logikcull</t>
  </si>
  <si>
    <t>Anaqua</t>
  </si>
  <si>
    <t>Brainspace</t>
  </si>
  <si>
    <t>EchoSign (now Adobe eSign)</t>
  </si>
  <si>
    <t>IntellinX</t>
  </si>
  <si>
    <t>Israel</t>
  </si>
  <si>
    <t>Legal Talk Network</t>
  </si>
  <si>
    <t>Pbworks</t>
  </si>
  <si>
    <t>Pramata</t>
  </si>
  <si>
    <t>AudioCaseFiles</t>
  </si>
  <si>
    <t>Avvo</t>
  </si>
  <si>
    <t>Bill4Time</t>
  </si>
  <si>
    <t>BitTitan</t>
  </si>
  <si>
    <t>Brightleaf</t>
  </si>
  <si>
    <t>CosmoLex</t>
  </si>
  <si>
    <t>Firmex</t>
  </si>
  <si>
    <t>Innography</t>
  </si>
  <si>
    <t>TeamPatent</t>
  </si>
  <si>
    <t>CellBreaker</t>
  </si>
  <si>
    <t>Chapter 11 Dockets</t>
  </si>
  <si>
    <t>Intelligize</t>
  </si>
  <si>
    <t>OnRamp Systems</t>
  </si>
  <si>
    <t>Quimbee</t>
  </si>
  <si>
    <t>RightsFlow</t>
  </si>
  <si>
    <t>Rocket Matter</t>
  </si>
  <si>
    <t>Virtual Payment Systems</t>
  </si>
  <si>
    <t>AppealTrack</t>
  </si>
  <si>
    <t>Caseflow</t>
  </si>
  <si>
    <t>Clearpath Immigration</t>
  </si>
  <si>
    <t>Clio</t>
  </si>
  <si>
    <t>DiligenceEngine</t>
  </si>
  <si>
    <t>IQTell</t>
  </si>
  <si>
    <t>Merus</t>
  </si>
  <si>
    <t>New Media Legal Publishing</t>
  </si>
  <si>
    <t>Restructuring Concepts</t>
  </si>
  <si>
    <t>Rocket Lawyer</t>
  </si>
  <si>
    <t>RPX Corporation</t>
  </si>
  <si>
    <t>The National Law Review</t>
  </si>
  <si>
    <t>Thomson Reuters</t>
  </si>
  <si>
    <t>Tologix</t>
  </si>
  <si>
    <t>Top Class Actions</t>
  </si>
  <si>
    <t>TurboPatent</t>
  </si>
  <si>
    <t>WhichDraft</t>
  </si>
  <si>
    <t>Zapproved</t>
  </si>
  <si>
    <t>experdocs (Archevos Corporation)</t>
  </si>
  <si>
    <t>Foresight Legal</t>
  </si>
  <si>
    <t>FreelanceLaw</t>
  </si>
  <si>
    <t>Helm360</t>
  </si>
  <si>
    <t>HoudiniEsq</t>
  </si>
  <si>
    <t>Inolyst</t>
  </si>
  <si>
    <t>Intake 123</t>
  </si>
  <si>
    <t>Lex Machina</t>
  </si>
  <si>
    <t>Marktplatz-Recht</t>
  </si>
  <si>
    <t>metricson</t>
  </si>
  <si>
    <t>MyCase</t>
  </si>
  <si>
    <t>Sky Analytics</t>
  </si>
  <si>
    <t>TECKpert</t>
  </si>
  <si>
    <t>1Law</t>
  </si>
  <si>
    <t>AdaptiBar</t>
  </si>
  <si>
    <t>Arachnys</t>
  </si>
  <si>
    <t>Autriv Software Development</t>
  </si>
  <si>
    <t>CommonAccord</t>
  </si>
  <si>
    <t>Contract Live</t>
  </si>
  <si>
    <t>France</t>
  </si>
  <si>
    <t>Contractually</t>
  </si>
  <si>
    <t>CourtListener</t>
  </si>
  <si>
    <t>DirectLaw</t>
  </si>
  <si>
    <t>DroidLaw</t>
  </si>
  <si>
    <t>EasyDataMaps</t>
  </si>
  <si>
    <t>elAbogado</t>
  </si>
  <si>
    <t>Everlaw</t>
  </si>
  <si>
    <t>ExpertBids.com</t>
  </si>
  <si>
    <t>flightright</t>
  </si>
  <si>
    <t>Free Law Project</t>
  </si>
  <si>
    <t>Inkdit</t>
  </si>
  <si>
    <t>IP Shark</t>
  </si>
  <si>
    <t>IP Street</t>
  </si>
  <si>
    <t>iPleaders</t>
  </si>
  <si>
    <t>LawBooth</t>
  </si>
  <si>
    <t>Law on the Web</t>
  </si>
  <si>
    <t>Manzama</t>
  </si>
  <si>
    <t>MyCourthouse</t>
  </si>
  <si>
    <t>MyMotionCalendar</t>
  </si>
  <si>
    <t>Neota Logic</t>
  </si>
  <si>
    <t>NextGen Reporting</t>
  </si>
  <si>
    <t>Office Network Online</t>
  </si>
  <si>
    <t>Patexia</t>
  </si>
  <si>
    <t>PayMyTrustee</t>
  </si>
  <si>
    <t>RAVN Systems</t>
  </si>
  <si>
    <t>Seal Software</t>
  </si>
  <si>
    <t>Smokeball</t>
  </si>
  <si>
    <t>The Expert Institute</t>
  </si>
  <si>
    <t>Ubiquitous Legal Technology</t>
  </si>
  <si>
    <t>Virtual Viewbox</t>
  </si>
  <si>
    <t>Xref Software Solutions</t>
  </si>
  <si>
    <t>Scrive</t>
  </si>
  <si>
    <t>Sweden</t>
  </si>
  <si>
    <t>Assently</t>
  </si>
  <si>
    <t>AdviceScene</t>
  </si>
  <si>
    <t>Advocatalog</t>
  </si>
  <si>
    <t>AfterSteps</t>
  </si>
  <si>
    <t>AgileLaw</t>
  </si>
  <si>
    <t>AlgoValue</t>
  </si>
  <si>
    <t>Apperio</t>
  </si>
  <si>
    <t>Arrest SOS</t>
  </si>
  <si>
    <t>AttorneyFee</t>
  </si>
  <si>
    <t>Attorney's Back Office</t>
  </si>
  <si>
    <t>ClaimKit</t>
  </si>
  <si>
    <t>Clerky</t>
  </si>
  <si>
    <t>contnu</t>
  </si>
  <si>
    <t>coparently</t>
  </si>
  <si>
    <t>Docracy</t>
  </si>
  <si>
    <t>Fair Document</t>
  </si>
  <si>
    <t>FindMySong</t>
  </si>
  <si>
    <t>Foundation Software Group</t>
  </si>
  <si>
    <t>Hire an Esquire</t>
  </si>
  <si>
    <t>Infinote</t>
  </si>
  <si>
    <t>InLaw.Me</t>
  </si>
  <si>
    <t>iubenda</t>
  </si>
  <si>
    <t>Italy</t>
  </si>
  <si>
    <t>Jurify</t>
  </si>
  <si>
    <t>JusticeBox</t>
  </si>
  <si>
    <t>LawDeeDa</t>
  </si>
  <si>
    <t>LawMeets</t>
  </si>
  <si>
    <t>LegalFácil</t>
  </si>
  <si>
    <t>Argentina</t>
  </si>
  <si>
    <t>Mimecast</t>
  </si>
  <si>
    <t>Modria</t>
  </si>
  <si>
    <t>nubbius</t>
  </si>
  <si>
    <t>PacerPro</t>
  </si>
  <si>
    <t>phraseup*</t>
  </si>
  <si>
    <t>Plum Law Jobs</t>
  </si>
  <si>
    <t>PushLegal</t>
  </si>
  <si>
    <t>Quegal.com</t>
  </si>
  <si>
    <t>Quolaw</t>
  </si>
  <si>
    <t>RainmakerVT</t>
  </si>
  <si>
    <t>SavvyDox</t>
  </si>
  <si>
    <t>Snapterms</t>
  </si>
  <si>
    <t>SubroFlash</t>
  </si>
  <si>
    <t>SupportPay</t>
  </si>
  <si>
    <t>TitanFile</t>
  </si>
  <si>
    <t>TopicLogic</t>
  </si>
  <si>
    <t>Traklight</t>
  </si>
  <si>
    <t>VentureDocs</t>
  </si>
  <si>
    <t>VR-Mail</t>
  </si>
  <si>
    <t>ZipCourt</t>
  </si>
  <si>
    <t>AI Patents</t>
  </si>
  <si>
    <t>Aluvion Law</t>
  </si>
  <si>
    <t>Ategra Computer Technology</t>
  </si>
  <si>
    <t>BizAbroad Xpress</t>
  </si>
  <si>
    <t>Taiwan</t>
  </si>
  <si>
    <t>Blackletter</t>
  </si>
  <si>
    <t>BleuAcre Systems</t>
  </si>
  <si>
    <t>Bridge US</t>
  </si>
  <si>
    <t>BriefMine</t>
  </si>
  <si>
    <t>CaseFlex</t>
  </si>
  <si>
    <t>ChartaCourse</t>
  </si>
  <si>
    <t>Cicayda</t>
  </si>
  <si>
    <t>ClauseMatch</t>
  </si>
  <si>
    <t>ClearContract</t>
  </si>
  <si>
    <t>ClearNDA</t>
  </si>
  <si>
    <t>Contractlytics</t>
  </si>
  <si>
    <t>ContractRoom</t>
  </si>
  <si>
    <t>Corporize</t>
  </si>
  <si>
    <t>Credit Swarm</t>
  </si>
  <si>
    <t>Crypho</t>
  </si>
  <si>
    <t>Norway</t>
  </si>
  <si>
    <t>CS Disco</t>
  </si>
  <si>
    <t>Docket Alarm</t>
  </si>
  <si>
    <t>EasyLaw.in</t>
  </si>
  <si>
    <t>eBrevia</t>
  </si>
  <si>
    <t>eDepoze</t>
  </si>
  <si>
    <t>eQuibbly</t>
  </si>
  <si>
    <t>Carta (previously eShares)</t>
  </si>
  <si>
    <t>Everchron</t>
  </si>
  <si>
    <t>everplans</t>
  </si>
  <si>
    <t>Firmzen</t>
  </si>
  <si>
    <t>Functional Imperative</t>
  </si>
  <si>
    <t>HaystackHQ</t>
  </si>
  <si>
    <t>Impera</t>
  </si>
  <si>
    <t>Indexed IO</t>
  </si>
  <si>
    <t>ipnexus</t>
  </si>
  <si>
    <t>Hong Kong</t>
  </si>
  <si>
    <t>JammedUp</t>
  </si>
  <si>
    <t>Judicata</t>
  </si>
  <si>
    <t>Juridicus</t>
  </si>
  <si>
    <t>Bulgaria</t>
  </si>
  <si>
    <t>Juristat</t>
  </si>
  <si>
    <t>Justice Bid</t>
  </si>
  <si>
    <t>Kabuk Law</t>
  </si>
  <si>
    <t>Last5</t>
  </si>
  <si>
    <t>Lawdingo</t>
  </si>
  <si>
    <t>LawGives</t>
  </si>
  <si>
    <t>LawKick</t>
  </si>
  <si>
    <t>LawSpot</t>
  </si>
  <si>
    <t>New Zealand</t>
  </si>
  <si>
    <t>LawTake</t>
  </si>
  <si>
    <t>Lawyerfy</t>
  </si>
  <si>
    <t>Legal Linkup</t>
  </si>
  <si>
    <t>LegalReach</t>
  </si>
  <si>
    <t>Legify</t>
  </si>
  <si>
    <t>LEVERTON</t>
  </si>
  <si>
    <t>Lexstart</t>
  </si>
  <si>
    <t>Mexico</t>
  </si>
  <si>
    <t>Lexvisors</t>
  </si>
  <si>
    <t>Litigator Technology</t>
  </si>
  <si>
    <t>LucanDOCS</t>
  </si>
  <si>
    <t>Mark43</t>
  </si>
  <si>
    <t>Mobile Helix</t>
  </si>
  <si>
    <t>Mootus</t>
  </si>
  <si>
    <t>myRight</t>
  </si>
  <si>
    <t>NavForward</t>
  </si>
  <si>
    <t>NuLawLab</t>
  </si>
  <si>
    <t>Patentory</t>
  </si>
  <si>
    <t>Peppercorn</t>
  </si>
  <si>
    <t>Priori Legal</t>
  </si>
  <si>
    <t>Qodeo</t>
  </si>
  <si>
    <t>Ravel Law</t>
  </si>
  <si>
    <t>RecordLogix</t>
  </si>
  <si>
    <t>Reorg Research</t>
  </si>
  <si>
    <t>Resume Launchpad</t>
  </si>
  <si>
    <t>RETiDoc</t>
  </si>
  <si>
    <t>Riverview Law</t>
  </si>
  <si>
    <t>RSVP Law</t>
  </si>
  <si>
    <t>Secure Send</t>
  </si>
  <si>
    <t>Shake</t>
  </si>
  <si>
    <t>Shortsaleopedia</t>
  </si>
  <si>
    <t>Startup Quest</t>
  </si>
  <si>
    <t>Tapdox</t>
  </si>
  <si>
    <t>Trustarte</t>
  </si>
  <si>
    <t>Upcounsel</t>
  </si>
  <si>
    <t>VerdictAdvantage</t>
  </si>
  <si>
    <t>Viewabill</t>
  </si>
  <si>
    <t>Virtual Law Direct</t>
  </si>
  <si>
    <t>WayToSettle</t>
  </si>
  <si>
    <t>Wevorce</t>
  </si>
  <si>
    <t>wireLawyer</t>
  </si>
  <si>
    <t>WordRake</t>
  </si>
  <si>
    <t>ZeekBeek</t>
  </si>
  <si>
    <t>TrademarkNow</t>
  </si>
  <si>
    <t>Access Family Law</t>
  </si>
  <si>
    <t>Access Solicitor</t>
  </si>
  <si>
    <t>AdviseHub</t>
  </si>
  <si>
    <t>AfterIGo</t>
  </si>
  <si>
    <t>AirHelp</t>
  </si>
  <si>
    <t>Alt Legal</t>
  </si>
  <si>
    <t>Ashem</t>
  </si>
  <si>
    <t>AssistMyCase</t>
  </si>
  <si>
    <t>Beagle.ai</t>
  </si>
  <si>
    <t>BeeLine Reader</t>
  </si>
  <si>
    <t>BernieSez</t>
  </si>
  <si>
    <t>Bestlaw</t>
  </si>
  <si>
    <t>Bluetree Legal Connect</t>
  </si>
  <si>
    <t>Caldeco</t>
  </si>
  <si>
    <t>Russia</t>
  </si>
  <si>
    <t>Captain Contrat</t>
  </si>
  <si>
    <t>Caselinq</t>
  </si>
  <si>
    <t>CaseRails</t>
  </si>
  <si>
    <t>Casetext</t>
  </si>
  <si>
    <t>Certifact</t>
  </si>
  <si>
    <t>ClearAccessIP</t>
  </si>
  <si>
    <t>ClearstoneIP</t>
  </si>
  <si>
    <t>ClearView Social</t>
  </si>
  <si>
    <t>CliXLEX</t>
  </si>
  <si>
    <t>Contract Cloud</t>
  </si>
  <si>
    <t>Counselytics</t>
  </si>
  <si>
    <t>Court Innovations</t>
  </si>
  <si>
    <t>CourtReader</t>
  </si>
  <si>
    <t>CrowdJustice</t>
  </si>
  <si>
    <t>DealSheet</t>
  </si>
  <si>
    <t>Derecho24</t>
  </si>
  <si>
    <t>Chile</t>
  </si>
  <si>
    <t>doAgree</t>
  </si>
  <si>
    <t>DocEx Legal</t>
  </si>
  <si>
    <t>DocketHero</t>
  </si>
  <si>
    <t>Effective decision</t>
  </si>
  <si>
    <t>Ukraine</t>
  </si>
  <si>
    <t>E-Nact</t>
  </si>
  <si>
    <t>Esq. Safe</t>
  </si>
  <si>
    <t>Esq.me</t>
  </si>
  <si>
    <t>EsqSocial</t>
  </si>
  <si>
    <t>FactBox</t>
  </si>
  <si>
    <t>Fair and Square</t>
  </si>
  <si>
    <t>Ireland</t>
  </si>
  <si>
    <t>FiscalNote</t>
  </si>
  <si>
    <t>Fixed (now Lawgix)</t>
  </si>
  <si>
    <t>Foundee</t>
  </si>
  <si>
    <t>Foxwordy</t>
  </si>
  <si>
    <t>Habeas Corp</t>
  </si>
  <si>
    <t>Hoip</t>
  </si>
  <si>
    <t>Serbia</t>
  </si>
  <si>
    <t>InCloudCounsel</t>
  </si>
  <si>
    <t>Ipselex</t>
  </si>
  <si>
    <t>Jury Box</t>
  </si>
  <si>
    <t>JustLegal</t>
  </si>
  <si>
    <t>Lawfty</t>
  </si>
  <si>
    <t>Lawful.ly</t>
  </si>
  <si>
    <t>LawNearMe.com</t>
  </si>
  <si>
    <t>Lawpolis</t>
  </si>
  <si>
    <t>LawSchoolProfs</t>
  </si>
  <si>
    <t>LawStud.io</t>
  </si>
  <si>
    <t>LawVisors</t>
  </si>
  <si>
    <t>Lawya</t>
  </si>
  <si>
    <t>LawyerFair</t>
  </si>
  <si>
    <t>LawyerMatch</t>
  </si>
  <si>
    <t>LawZam</t>
  </si>
  <si>
    <t>Legal Flow</t>
  </si>
  <si>
    <t>Portugal</t>
  </si>
  <si>
    <t>Legal Hero</t>
  </si>
  <si>
    <t>Legal Passage</t>
  </si>
  <si>
    <t>Legal Simplicity</t>
  </si>
  <si>
    <t>LegalCrunch</t>
  </si>
  <si>
    <t>LegalEZ</t>
  </si>
  <si>
    <t>LegalRisk.io</t>
  </si>
  <si>
    <t>LegalSifter</t>
  </si>
  <si>
    <t>Legalstart.fr</t>
  </si>
  <si>
    <t>LegalTrek</t>
  </si>
  <si>
    <t>Legitimo</t>
  </si>
  <si>
    <t>Lemontech</t>
  </si>
  <si>
    <t>Lex Quantus Analytics</t>
  </si>
  <si>
    <t>Lexbe</t>
  </si>
  <si>
    <t>Lexdir</t>
  </si>
  <si>
    <t>Lexiqual</t>
  </si>
  <si>
    <t>Lig Technologies</t>
  </si>
  <si>
    <t>Loudr</t>
  </si>
  <si>
    <t>matterBase</t>
  </si>
  <si>
    <t>ModusP</t>
  </si>
  <si>
    <t>MyDocSafe</t>
  </si>
  <si>
    <t>NetLex</t>
  </si>
  <si>
    <t>NextChapter</t>
  </si>
  <si>
    <t>ONE400</t>
  </si>
  <si>
    <t>Paper Software</t>
  </si>
  <si>
    <t>PasteLaw</t>
  </si>
  <si>
    <t>plainlegal</t>
  </si>
  <si>
    <t>Planned Departure</t>
  </si>
  <si>
    <t>Prolorem</t>
  </si>
  <si>
    <t>PUSHTOSTART</t>
  </si>
  <si>
    <t>Ratchet Technology</t>
  </si>
  <si>
    <t>SheriaSoft</t>
  </si>
  <si>
    <t>Kenya</t>
  </si>
  <si>
    <t>Shoobx</t>
  </si>
  <si>
    <t>SimpleLegal</t>
  </si>
  <si>
    <t xml:space="preserve">SnapLaw </t>
  </si>
  <si>
    <t>StartDireito</t>
  </si>
  <si>
    <t>Swiftcourt</t>
  </si>
  <si>
    <t>Temple Bright</t>
  </si>
  <si>
    <t>TenderScout</t>
  </si>
  <si>
    <t>Termsheet.io</t>
  </si>
  <si>
    <t>TrackMyLeads</t>
  </si>
  <si>
    <t>Tunnel X</t>
  </si>
  <si>
    <t>Valcu</t>
  </si>
  <si>
    <t>Verinvest Corporation</t>
  </si>
  <si>
    <t>Viditure</t>
  </si>
  <si>
    <t>Virtual Writing Lab</t>
  </si>
  <si>
    <t>VoiLaw</t>
  </si>
  <si>
    <t>Writora</t>
  </si>
  <si>
    <t>LawPath</t>
  </si>
  <si>
    <t>PactSafe</t>
  </si>
  <si>
    <t>Abe.</t>
  </si>
  <si>
    <t>Accreditation</t>
  </si>
  <si>
    <t>Advocado</t>
  </si>
  <si>
    <t>ApexCLE</t>
  </si>
  <si>
    <t>Asia Law Network</t>
  </si>
  <si>
    <t>Singapore</t>
  </si>
  <si>
    <t>Audvi</t>
  </si>
  <si>
    <t>BackStartup</t>
  </si>
  <si>
    <t>Colombia</t>
  </si>
  <si>
    <t>Bend Law Group</t>
  </si>
  <si>
    <t>BookLawyer</t>
  </si>
  <si>
    <t>Brāv</t>
  </si>
  <si>
    <t>Capture.it</t>
  </si>
  <si>
    <t>CarBack</t>
  </si>
  <si>
    <t>CaseGlide</t>
  </si>
  <si>
    <t>Checkr</t>
  </si>
  <si>
    <t>Cited</t>
  </si>
  <si>
    <t>Clault</t>
  </si>
  <si>
    <t>Clocktimizer</t>
  </si>
  <si>
    <t>Congo</t>
  </si>
  <si>
    <t>ContratosApp</t>
  </si>
  <si>
    <t>Cooley GO</t>
  </si>
  <si>
    <t>Corporate + Startup Law</t>
  </si>
  <si>
    <t>Counterfeit.Technology</t>
  </si>
  <si>
    <t>CROWD &amp; CO</t>
  </si>
  <si>
    <t>Crowdfunding Compliance Center</t>
  </si>
  <si>
    <t>CrowdLaw</t>
  </si>
  <si>
    <t>DATY</t>
  </si>
  <si>
    <t>Czech Republic</t>
  </si>
  <si>
    <t>DealCircle</t>
  </si>
  <si>
    <t>Digital Currency Council</t>
  </si>
  <si>
    <t>DocNav</t>
  </si>
  <si>
    <t>EasyIntake</t>
  </si>
  <si>
    <t>EasyNDA</t>
  </si>
  <si>
    <t>eJust</t>
  </si>
  <si>
    <t>Elementary IP</t>
  </si>
  <si>
    <t>Eris Industries (Monax)</t>
  </si>
  <si>
    <t>Estate Guru</t>
  </si>
  <si>
    <t>Gadfly Legal Technologies</t>
  </si>
  <si>
    <t>Get Lawyer App</t>
  </si>
  <si>
    <t>Get Legal Counsel</t>
  </si>
  <si>
    <t>Heureka Software</t>
  </si>
  <si>
    <t>Horizon</t>
  </si>
  <si>
    <t>Thailand</t>
  </si>
  <si>
    <t>Hubbard One</t>
  </si>
  <si>
    <t>Immuta</t>
  </si>
  <si>
    <t>Impact GRC</t>
  </si>
  <si>
    <t>ipInstruments</t>
  </si>
  <si>
    <t>Estonia</t>
  </si>
  <si>
    <t>Ironclad</t>
  </si>
  <si>
    <t>jEugene</t>
  </si>
  <si>
    <t>Jurispect</t>
  </si>
  <si>
    <t>JustiServ</t>
  </si>
  <si>
    <t>Kesteven</t>
  </si>
  <si>
    <t>Killer Kontracts</t>
  </si>
  <si>
    <t>Knomos Knowledge Management Inc</t>
  </si>
  <si>
    <t>Lar21</t>
  </si>
  <si>
    <t>Laterally</t>
  </si>
  <si>
    <t>Law4TW</t>
  </si>
  <si>
    <t>LawAnswers</t>
  </si>
  <si>
    <t>Lawbrery</t>
  </si>
  <si>
    <t>Lawcus</t>
  </si>
  <si>
    <t>LawDeal</t>
  </si>
  <si>
    <t>Lawditor</t>
  </si>
  <si>
    <t>LAWfone on Demand</t>
  </si>
  <si>
    <t>LawGeex</t>
  </si>
  <si>
    <t>Lawger</t>
  </si>
  <si>
    <t>LawGo</t>
  </si>
  <si>
    <t>LawTrades</t>
  </si>
  <si>
    <t>Legal Chrome</t>
  </si>
  <si>
    <t>Legal Inc</t>
  </si>
  <si>
    <t>Legal IT Group</t>
  </si>
  <si>
    <t>Legal.io</t>
  </si>
  <si>
    <t>Legaler</t>
  </si>
  <si>
    <t>Legalix</t>
  </si>
  <si>
    <t>Legalshine</t>
  </si>
  <si>
    <t>LegalThings</t>
  </si>
  <si>
    <t>Lexicata</t>
  </si>
  <si>
    <t>Lexoo</t>
  </si>
  <si>
    <t>LexSpring</t>
  </si>
  <si>
    <t>MBLOK</t>
  </si>
  <si>
    <t>MeWe.Org (now CoInspect)</t>
  </si>
  <si>
    <t>Legal Compliance</t>
  </si>
  <si>
    <t>MiAbogado</t>
  </si>
  <si>
    <t>Peru</t>
  </si>
  <si>
    <t>MisAbogados.com</t>
  </si>
  <si>
    <t>Nventi</t>
  </si>
  <si>
    <t>Pactanda</t>
  </si>
  <si>
    <t>Picture It Settledå</t>
  </si>
  <si>
    <t>Precisely</t>
  </si>
  <si>
    <t>Premonition</t>
  </si>
  <si>
    <t>Quicklegal</t>
  </si>
  <si>
    <t>QuicklySign</t>
  </si>
  <si>
    <t>Rghtly</t>
  </si>
  <si>
    <t>RION Corp</t>
  </si>
  <si>
    <t>Rnovo</t>
  </si>
  <si>
    <t>ROSS Intelligence</t>
  </si>
  <si>
    <t>Sanza</t>
  </si>
  <si>
    <t>SeRiouS</t>
  </si>
  <si>
    <t>SmartContract</t>
  </si>
  <si>
    <t>SpeedyCounsel</t>
  </si>
  <si>
    <t>Stampery</t>
  </si>
  <si>
    <t>Startup Documents</t>
  </si>
  <si>
    <t>Structured Market</t>
  </si>
  <si>
    <t>Suralink</t>
  </si>
  <si>
    <t>Task Central</t>
  </si>
  <si>
    <t>Terminis</t>
  </si>
  <si>
    <t>ThreadKM</t>
  </si>
  <si>
    <t>Trustatom</t>
  </si>
  <si>
    <t>Tyche</t>
  </si>
  <si>
    <t>UniCourt</t>
  </si>
  <si>
    <t>VaultSwap</t>
  </si>
  <si>
    <t>Vindula</t>
  </si>
  <si>
    <t>VisaEase</t>
  </si>
  <si>
    <t>Voltaire</t>
  </si>
  <si>
    <t>WeConsent</t>
  </si>
  <si>
    <t>WeedTraQR</t>
  </si>
  <si>
    <t>X2X Community (The Family Community)</t>
  </si>
  <si>
    <t>Yuristiya</t>
  </si>
  <si>
    <t>FairClaim</t>
  </si>
  <si>
    <t>Reduse</t>
  </si>
  <si>
    <t>Align Matters</t>
  </si>
  <si>
    <t>Allegory Law</t>
  </si>
  <si>
    <t>Alster Legal</t>
  </si>
  <si>
    <t>Arbiclaims</t>
  </si>
  <si>
    <t>Ascappe</t>
  </si>
  <si>
    <t>Ascent Technologies</t>
  </si>
  <si>
    <t>Avostart.fr</t>
  </si>
  <si>
    <t>avvoka</t>
  </si>
  <si>
    <t>Beamium</t>
  </si>
  <si>
    <t>Bhavnani Technologies</t>
  </si>
  <si>
    <t>Bitproof</t>
  </si>
  <si>
    <t>Block Notary</t>
  </si>
  <si>
    <t>Blue J Legal</t>
  </si>
  <si>
    <t>Briefed</t>
  </si>
  <si>
    <t>CapMail</t>
  </si>
  <si>
    <t>CaseFleet</t>
  </si>
  <si>
    <t>CaseHub</t>
  </si>
  <si>
    <t>CASEpeer</t>
  </si>
  <si>
    <t>CitizenshipWorks</t>
  </si>
  <si>
    <t>Civil Soot</t>
  </si>
  <si>
    <t>ClaimCast</t>
  </si>
  <si>
    <t>Clause</t>
  </si>
  <si>
    <t>Clausehound</t>
  </si>
  <si>
    <t>ClientSide</t>
  </si>
  <si>
    <t>Closing Folders</t>
  </si>
  <si>
    <t>CoCounsel</t>
  </si>
  <si>
    <t>Codify Legal Publishing</t>
  </si>
  <si>
    <t>Compendor</t>
  </si>
  <si>
    <t>Conflicteam</t>
  </si>
  <si>
    <t>Counsl.co</t>
  </si>
  <si>
    <t>CourtSide EDX</t>
  </si>
  <si>
    <t>CrowdDefend</t>
  </si>
  <si>
    <t>Cryptonomica</t>
  </si>
  <si>
    <t>Custom Counsel</t>
  </si>
  <si>
    <t>DataNovo</t>
  </si>
  <si>
    <t>Dent</t>
  </si>
  <si>
    <t>DivorceSecure</t>
  </si>
  <si>
    <t>Docasaurus</t>
  </si>
  <si>
    <t>DraftLaw</t>
  </si>
  <si>
    <t>eLakitoimisto OÜ</t>
  </si>
  <si>
    <t>Esquify</t>
  </si>
  <si>
    <t>Etherparty</t>
  </si>
  <si>
    <t>Excellara</t>
  </si>
  <si>
    <t>EzVsa</t>
  </si>
  <si>
    <t>FlatLaw</t>
  </si>
  <si>
    <t>Forced Labour Abolition Group</t>
  </si>
  <si>
    <t>GhostPractice</t>
  </si>
  <si>
    <t>Global-Regulation.com</t>
  </si>
  <si>
    <t>GPSOX</t>
  </si>
  <si>
    <t>Gracular</t>
  </si>
  <si>
    <t>Hotshot</t>
  </si>
  <si>
    <t>HourVoice</t>
  </si>
  <si>
    <t>iDisclose</t>
  </si>
  <si>
    <t>iNation</t>
  </si>
  <si>
    <t>Infotems</t>
  </si>
  <si>
    <t>Instadocket</t>
  </si>
  <si>
    <t>INTELLLEX</t>
  </si>
  <si>
    <t>Intraspexion</t>
  </si>
  <si>
    <t>Kinso</t>
  </si>
  <si>
    <t>Kira Systems</t>
  </si>
  <si>
    <t>Law Mixer</t>
  </si>
  <si>
    <t>Law Scout</t>
  </si>
  <si>
    <t xml:space="preserve">LawHawk </t>
  </si>
  <si>
    <t>LawTap</t>
  </si>
  <si>
    <t>Lawurli</t>
  </si>
  <si>
    <t>Lawyered</t>
  </si>
  <si>
    <t>LawyerLinx</t>
  </si>
  <si>
    <t>Legal Equalizer</t>
  </si>
  <si>
    <t>Legal Logs</t>
  </si>
  <si>
    <t>Legal Miner</t>
  </si>
  <si>
    <t>China</t>
  </si>
  <si>
    <t>Legal Robot</t>
  </si>
  <si>
    <t>Legal Space</t>
  </si>
  <si>
    <t>LegalCafe</t>
  </si>
  <si>
    <t>LegalClick</t>
  </si>
  <si>
    <t>Legalese</t>
  </si>
  <si>
    <t>Legalswipe</t>
  </si>
  <si>
    <t>LegalTap</t>
  </si>
  <si>
    <t>LegalYou</t>
  </si>
  <si>
    <t>Lex.be</t>
  </si>
  <si>
    <t>Belgium</t>
  </si>
  <si>
    <t>Linte</t>
  </si>
  <si>
    <t>Lit IQ</t>
  </si>
  <si>
    <t>Local Lawyer</t>
  </si>
  <si>
    <t>Loom Analytics</t>
  </si>
  <si>
    <t>Lucolo</t>
  </si>
  <si>
    <t>MapYourProperty</t>
  </si>
  <si>
    <t>MeilleursHonoraires</t>
  </si>
  <si>
    <t>My Exit Strategy (now Cake)</t>
  </si>
  <si>
    <t>MyLawBid</t>
  </si>
  <si>
    <t>MyLegalCoverage</t>
  </si>
  <si>
    <t>NextLex</t>
  </si>
  <si>
    <t>NOTARY 4 ROTARY</t>
  </si>
  <si>
    <t>NovusLaw</t>
  </si>
  <si>
    <t>Nymity</t>
  </si>
  <si>
    <t>Octimine Technologies</t>
  </si>
  <si>
    <t>Ontario Small Claims Wizard</t>
  </si>
  <si>
    <t>openlaws</t>
  </si>
  <si>
    <t>Austria</t>
  </si>
  <si>
    <t>Openlegal</t>
  </si>
  <si>
    <t>Ping</t>
  </si>
  <si>
    <t>PitchCast</t>
  </si>
  <si>
    <t>PredictGov</t>
  </si>
  <si>
    <t>Rangefindr</t>
  </si>
  <si>
    <t>RiskGenius</t>
  </si>
  <si>
    <t>Road to Status</t>
  </si>
  <si>
    <t>Should I Sign</t>
  </si>
  <si>
    <t>SimpleCitizen</t>
  </si>
  <si>
    <t>SKUANI</t>
  </si>
  <si>
    <t>Surukam Analytics</t>
  </si>
  <si>
    <t>synergist.io</t>
  </si>
  <si>
    <t>Ticket Warrior</t>
  </si>
  <si>
    <t>Unbundled Attorney</t>
  </si>
  <si>
    <t>Vigilant</t>
  </si>
  <si>
    <t>Vijilent</t>
  </si>
  <si>
    <t>Willow</t>
  </si>
  <si>
    <t>WorthIT Solutions</t>
  </si>
  <si>
    <t>Concord</t>
  </si>
  <si>
    <t>Legal Advice Middle East</t>
  </si>
  <si>
    <t>UAE</t>
  </si>
  <si>
    <t>Libryo</t>
  </si>
  <si>
    <t>Luminance</t>
  </si>
  <si>
    <t>MainLaws</t>
  </si>
  <si>
    <t>Onna</t>
  </si>
  <si>
    <t>Юрбюро</t>
  </si>
  <si>
    <t>LegalMatters.com</t>
  </si>
  <si>
    <t>Ampulse</t>
  </si>
  <si>
    <t>BidSettle</t>
  </si>
  <si>
    <t>BurgieLaw</t>
  </si>
  <si>
    <t>Malaysia</t>
  </si>
  <si>
    <t>Casetab</t>
  </si>
  <si>
    <t xml:space="preserve">Compensation2Go </t>
  </si>
  <si>
    <t>CuroLegal</t>
  </si>
  <si>
    <t>Dataprise</t>
  </si>
  <si>
    <t>Deftr</t>
  </si>
  <si>
    <t>DocAssemble</t>
  </si>
  <si>
    <t>Doctrine</t>
  </si>
  <si>
    <t>DoNotPay</t>
  </si>
  <si>
    <t>Doxbi</t>
  </si>
  <si>
    <t>Doxly</t>
  </si>
  <si>
    <t>Evichat</t>
  </si>
  <si>
    <t>FAQ Recht</t>
  </si>
  <si>
    <t>GoldFynch</t>
  </si>
  <si>
    <t>InteLease</t>
  </si>
  <si>
    <t>i-Wisdom</t>
  </si>
  <si>
    <t>Judgment Pay</t>
  </si>
  <si>
    <t>Justice Toolbox</t>
  </si>
  <si>
    <t>LAWPP</t>
  </si>
  <si>
    <t>Lawsnote</t>
  </si>
  <si>
    <t>Lawyaw</t>
  </si>
  <si>
    <t>Legal Insights</t>
  </si>
  <si>
    <t>MediaRebel</t>
  </si>
  <si>
    <t>MyCourtCase</t>
  </si>
  <si>
    <t>NORMDECS</t>
  </si>
  <si>
    <t>Obolus (Estate Pass)</t>
  </si>
  <si>
    <t>Otonomos</t>
  </si>
  <si>
    <t>Predictice</t>
  </si>
  <si>
    <t>Starting Legal</t>
  </si>
  <si>
    <t>TrustedHeir</t>
  </si>
  <si>
    <t>Upsolve</t>
  </si>
  <si>
    <t>VortexLegal</t>
  </si>
  <si>
    <t>Witnex</t>
  </si>
  <si>
    <t>Wizdocs</t>
  </si>
  <si>
    <t>Case.one</t>
  </si>
  <si>
    <t>Court Buddy</t>
  </si>
  <si>
    <t>Granthika Co.</t>
  </si>
  <si>
    <t>Headnote</t>
  </si>
  <si>
    <t>Juro</t>
  </si>
  <si>
    <t>Legalist</t>
  </si>
  <si>
    <t>Litify</t>
  </si>
  <si>
    <t>SeedLegals</t>
  </si>
  <si>
    <t>Waymark Tech</t>
  </si>
  <si>
    <t>Resis</t>
  </si>
  <si>
    <t>Poland</t>
  </si>
  <si>
    <t>Advobot</t>
  </si>
  <si>
    <t>Airport Lawyer</t>
  </si>
  <si>
    <t>Atrium LTS</t>
  </si>
  <si>
    <t>Bootstrap Legal</t>
  </si>
  <si>
    <t>Doctual</t>
  </si>
  <si>
    <t>Finland</t>
  </si>
  <si>
    <t>FreeWill</t>
  </si>
  <si>
    <t xml:space="preserve">LegalKite </t>
  </si>
  <si>
    <t>LegalOptics</t>
  </si>
  <si>
    <t>Patentfield</t>
  </si>
  <si>
    <t>Japan</t>
  </si>
  <si>
    <t>Specifio</t>
  </si>
  <si>
    <t>TechOne</t>
  </si>
  <si>
    <t>Law Data Science</t>
  </si>
  <si>
    <t>Data as at 28/2/18</t>
  </si>
  <si>
    <t>Unique ID</t>
  </si>
  <si>
    <t>FIRM0001</t>
  </si>
  <si>
    <t>FIRM0002</t>
  </si>
  <si>
    <t>FIRM0003</t>
  </si>
  <si>
    <t>FIRM0004</t>
  </si>
  <si>
    <t>FIRM0005</t>
  </si>
  <si>
    <t>FIRM0006</t>
  </si>
  <si>
    <t>FIRM0007</t>
  </si>
  <si>
    <t>FIRM0008</t>
  </si>
  <si>
    <t>FIRM0009</t>
  </si>
  <si>
    <t>FIRM0010</t>
  </si>
  <si>
    <t>FIRM0011</t>
  </si>
  <si>
    <t>FIRM0012</t>
  </si>
  <si>
    <t>FIRM0013</t>
  </si>
  <si>
    <t>FIRM0014</t>
  </si>
  <si>
    <t>FIRM0015</t>
  </si>
  <si>
    <t>FIRM0016</t>
  </si>
  <si>
    <t>FIRM0017</t>
  </si>
  <si>
    <t>FIRM0018</t>
  </si>
  <si>
    <t>FIRM0019</t>
  </si>
  <si>
    <t>FIRM0020</t>
  </si>
  <si>
    <t>FIRM0021</t>
  </si>
  <si>
    <t>FIRM0022</t>
  </si>
  <si>
    <t>FIRM0023</t>
  </si>
  <si>
    <t>FIRM0024</t>
  </si>
  <si>
    <t>FIRM0025</t>
  </si>
  <si>
    <t>FIRM0026</t>
  </si>
  <si>
    <t>FIRM0027</t>
  </si>
  <si>
    <t>FIRM0028</t>
  </si>
  <si>
    <t>FIRM0029</t>
  </si>
  <si>
    <t>FIRM0030</t>
  </si>
  <si>
    <t>FIRM0031</t>
  </si>
  <si>
    <t>FIRM0032</t>
  </si>
  <si>
    <t>FIRM0033</t>
  </si>
  <si>
    <t>FIRM0034</t>
  </si>
  <si>
    <t>FIRM0035</t>
  </si>
  <si>
    <t>FIRM0036</t>
  </si>
  <si>
    <t>FIRM0037</t>
  </si>
  <si>
    <t>FIRM0038</t>
  </si>
  <si>
    <t>FIRM0039</t>
  </si>
  <si>
    <t>FIRM0040</t>
  </si>
  <si>
    <t>FIRM0041</t>
  </si>
  <si>
    <t>FIRM0042</t>
  </si>
  <si>
    <t>FIRM0043</t>
  </si>
  <si>
    <t>FIRM0044</t>
  </si>
  <si>
    <t>FIRM0045</t>
  </si>
  <si>
    <t>FIRM0046</t>
  </si>
  <si>
    <t>FIRM0047</t>
  </si>
  <si>
    <t>FIRM0048</t>
  </si>
  <si>
    <t>FIRM0049</t>
  </si>
  <si>
    <t>FIRM0050</t>
  </si>
  <si>
    <t>FIRM0051</t>
  </si>
  <si>
    <t>FIRM0052</t>
  </si>
  <si>
    <t>FIRM0053</t>
  </si>
  <si>
    <t>FIRM0054</t>
  </si>
  <si>
    <t>FIRM0055</t>
  </si>
  <si>
    <t>FIRM0056</t>
  </si>
  <si>
    <t>FIRM0057</t>
  </si>
  <si>
    <t>FIRM0058</t>
  </si>
  <si>
    <t>FIRM0059</t>
  </si>
  <si>
    <t>FIRM0060</t>
  </si>
  <si>
    <t>FIRM0061</t>
  </si>
  <si>
    <t>FIRM0062</t>
  </si>
  <si>
    <t>FIRM0063</t>
  </si>
  <si>
    <t>FIRM0064</t>
  </si>
  <si>
    <t>FIRM0065</t>
  </si>
  <si>
    <t>FIRM0066</t>
  </si>
  <si>
    <t>FIRM0067</t>
  </si>
  <si>
    <t>FIRM0068</t>
  </si>
  <si>
    <t>FIRM0069</t>
  </si>
  <si>
    <t>FIRM0070</t>
  </si>
  <si>
    <t>FIRM0071</t>
  </si>
  <si>
    <t>FIRM0072</t>
  </si>
  <si>
    <t>FIRM0073</t>
  </si>
  <si>
    <t>FIRM0074</t>
  </si>
  <si>
    <t>FIRM0075</t>
  </si>
  <si>
    <t>FIRM0076</t>
  </si>
  <si>
    <t>FIRM0077</t>
  </si>
  <si>
    <t>FIRM0078</t>
  </si>
  <si>
    <t>FIRM0079</t>
  </si>
  <si>
    <t>FIRM0080</t>
  </si>
  <si>
    <t>FIRM0081</t>
  </si>
  <si>
    <t>FIRM0082</t>
  </si>
  <si>
    <t>FIRM0083</t>
  </si>
  <si>
    <t>FIRM0084</t>
  </si>
  <si>
    <t>FIRM0085</t>
  </si>
  <si>
    <t>FIRM0086</t>
  </si>
  <si>
    <t>FIRM0087</t>
  </si>
  <si>
    <t>FIRM0088</t>
  </si>
  <si>
    <t>FIRM0089</t>
  </si>
  <si>
    <t>FIRM0090</t>
  </si>
  <si>
    <t>FIRM0091</t>
  </si>
  <si>
    <t>FIRM0092</t>
  </si>
  <si>
    <t>FIRM0093</t>
  </si>
  <si>
    <t>FIRM0094</t>
  </si>
  <si>
    <t>FIRM0095</t>
  </si>
  <si>
    <t>FIRM0096</t>
  </si>
  <si>
    <t>FIRM0097</t>
  </si>
  <si>
    <t>FIRM0098</t>
  </si>
  <si>
    <t>FIRM0099</t>
  </si>
  <si>
    <t>FIRM0100</t>
  </si>
  <si>
    <t>FIRM0101</t>
  </si>
  <si>
    <t>FIRM0102</t>
  </si>
  <si>
    <t>FIRM0103</t>
  </si>
  <si>
    <t>FIRM0104</t>
  </si>
  <si>
    <t>FIRM0105</t>
  </si>
  <si>
    <t>FIRM0106</t>
  </si>
  <si>
    <t>FIRM0107</t>
  </si>
  <si>
    <t>FIRM0108</t>
  </si>
  <si>
    <t>FIRM0109</t>
  </si>
  <si>
    <t>FIRM0110</t>
  </si>
  <si>
    <t>FIRM0111</t>
  </si>
  <si>
    <t>FIRM0112</t>
  </si>
  <si>
    <t>FIRM0113</t>
  </si>
  <si>
    <t>FIRM0114</t>
  </si>
  <si>
    <t>FIRM0115</t>
  </si>
  <si>
    <t>FIRM0116</t>
  </si>
  <si>
    <t>FIRM0117</t>
  </si>
  <si>
    <t>FIRM0118</t>
  </si>
  <si>
    <t>FIRM0119</t>
  </si>
  <si>
    <t>FIRM0120</t>
  </si>
  <si>
    <t>FIRM0121</t>
  </si>
  <si>
    <t>FIRM0122</t>
  </si>
  <si>
    <t>FIRM0123</t>
  </si>
  <si>
    <t>FIRM0124</t>
  </si>
  <si>
    <t>FIRM0125</t>
  </si>
  <si>
    <t>FIRM0126</t>
  </si>
  <si>
    <t>FIRM0127</t>
  </si>
  <si>
    <t>FIRM0128</t>
  </si>
  <si>
    <t>FIRM0129</t>
  </si>
  <si>
    <t>FIRM0130</t>
  </si>
  <si>
    <t>FIRM0131</t>
  </si>
  <si>
    <t>FIRM0132</t>
  </si>
  <si>
    <t>FIRM0133</t>
  </si>
  <si>
    <t>FIRM0134</t>
  </si>
  <si>
    <t>FIRM0135</t>
  </si>
  <si>
    <t>FIRM0136</t>
  </si>
  <si>
    <t>FIRM0137</t>
  </si>
  <si>
    <t>FIRM0138</t>
  </si>
  <si>
    <t>FIRM0139</t>
  </si>
  <si>
    <t>FIRM0140</t>
  </si>
  <si>
    <t>FIRM0141</t>
  </si>
  <si>
    <t>FIRM0142</t>
  </si>
  <si>
    <t>FIRM0143</t>
  </si>
  <si>
    <t>FIRM0144</t>
  </si>
  <si>
    <t>FIRM0145</t>
  </si>
  <si>
    <t>FIRM0146</t>
  </si>
  <si>
    <t>FIRM0147</t>
  </si>
  <si>
    <t>FIRM0148</t>
  </si>
  <si>
    <t>FIRM0149</t>
  </si>
  <si>
    <t>FIRM0150</t>
  </si>
  <si>
    <t>FIRM0151</t>
  </si>
  <si>
    <t>FIRM0152</t>
  </si>
  <si>
    <t>FIRM0153</t>
  </si>
  <si>
    <t>FIRM0154</t>
  </si>
  <si>
    <t>FIRM0155</t>
  </si>
  <si>
    <t>FIRM0156</t>
  </si>
  <si>
    <t>FIRM0157</t>
  </si>
  <si>
    <t>FIRM0158</t>
  </si>
  <si>
    <t>FIRM0159</t>
  </si>
  <si>
    <t>FIRM0160</t>
  </si>
  <si>
    <t>FIRM0161</t>
  </si>
  <si>
    <t>FIRM0162</t>
  </si>
  <si>
    <t>FIRM0163</t>
  </si>
  <si>
    <t>FIRM0164</t>
  </si>
  <si>
    <t>FIRM0165</t>
  </si>
  <si>
    <t>FIRM0166</t>
  </si>
  <si>
    <t>FIRM0167</t>
  </si>
  <si>
    <t>FIRM0168</t>
  </si>
  <si>
    <t>FIRM0169</t>
  </si>
  <si>
    <t>FIRM0170</t>
  </si>
  <si>
    <t>FIRM0171</t>
  </si>
  <si>
    <t>FIRM0172</t>
  </si>
  <si>
    <t>FIRM0173</t>
  </si>
  <si>
    <t>FIRM0174</t>
  </si>
  <si>
    <t>FIRM0175</t>
  </si>
  <si>
    <t>FIRM0176</t>
  </si>
  <si>
    <t>FIRM0177</t>
  </si>
  <si>
    <t>FIRM0178</t>
  </si>
  <si>
    <t>FIRM0179</t>
  </si>
  <si>
    <t>FIRM0180</t>
  </si>
  <si>
    <t>FIRM0181</t>
  </si>
  <si>
    <t>FIRM0182</t>
  </si>
  <si>
    <t>FIRM0183</t>
  </si>
  <si>
    <t>FIRM0184</t>
  </si>
  <si>
    <t>FIRM0185</t>
  </si>
  <si>
    <t>FIRM0186</t>
  </si>
  <si>
    <t>FIRM0187</t>
  </si>
  <si>
    <t>FIRM0188</t>
  </si>
  <si>
    <t>FIRM0189</t>
  </si>
  <si>
    <t>FIRM0190</t>
  </si>
  <si>
    <t>FIRM0191</t>
  </si>
  <si>
    <t>FIRM0192</t>
  </si>
  <si>
    <t>FIRM0193</t>
  </si>
  <si>
    <t>FIRM0194</t>
  </si>
  <si>
    <t>FIRM0195</t>
  </si>
  <si>
    <t>FIRM0196</t>
  </si>
  <si>
    <t>FIRM0197</t>
  </si>
  <si>
    <t>FIRM0198</t>
  </si>
  <si>
    <t>FIRM0199</t>
  </si>
  <si>
    <t>FIRM0200</t>
  </si>
  <si>
    <t>FIRM0201</t>
  </si>
  <si>
    <t>FIRM0202</t>
  </si>
  <si>
    <t>FIRM0203</t>
  </si>
  <si>
    <t>FIRM0204</t>
  </si>
  <si>
    <t>FIRM0205</t>
  </si>
  <si>
    <t>FIRM0206</t>
  </si>
  <si>
    <t>FIRM0207</t>
  </si>
  <si>
    <t>FIRM0208</t>
  </si>
  <si>
    <t>FIRM0209</t>
  </si>
  <si>
    <t>FIRM0210</t>
  </si>
  <si>
    <t>FIRM0211</t>
  </si>
  <si>
    <t>FIRM0212</t>
  </si>
  <si>
    <t>FIRM0213</t>
  </si>
  <si>
    <t>FIRM0214</t>
  </si>
  <si>
    <t>FIRM0215</t>
  </si>
  <si>
    <t>FIRM0216</t>
  </si>
  <si>
    <t>FIRM0217</t>
  </si>
  <si>
    <t>FIRM0218</t>
  </si>
  <si>
    <t>FIRM0219</t>
  </si>
  <si>
    <t>FIRM0220</t>
  </si>
  <si>
    <t>FIRM0221</t>
  </si>
  <si>
    <t>FIRM0222</t>
  </si>
  <si>
    <t>FIRM0223</t>
  </si>
  <si>
    <t>FIRM0224</t>
  </si>
  <si>
    <t>FIRM0225</t>
  </si>
  <si>
    <t>FIRM0226</t>
  </si>
  <si>
    <t>FIRM0227</t>
  </si>
  <si>
    <t>FIRM0228</t>
  </si>
  <si>
    <t>FIRM0229</t>
  </si>
  <si>
    <t>FIRM0230</t>
  </si>
  <si>
    <t>FIRM0231</t>
  </si>
  <si>
    <t>FIRM0232</t>
  </si>
  <si>
    <t>FIRM0233</t>
  </si>
  <si>
    <t>FIRM0234</t>
  </si>
  <si>
    <t>FIRM0235</t>
  </si>
  <si>
    <t>FIRM0236</t>
  </si>
  <si>
    <t>FIRM0237</t>
  </si>
  <si>
    <t>FIRM0238</t>
  </si>
  <si>
    <t>FIRM0239</t>
  </si>
  <si>
    <t>FIRM0240</t>
  </si>
  <si>
    <t>FIRM0241</t>
  </si>
  <si>
    <t>FIRM0242</t>
  </si>
  <si>
    <t>FIRM0243</t>
  </si>
  <si>
    <t>FIRM0244</t>
  </si>
  <si>
    <t>FIRM0245</t>
  </si>
  <si>
    <t>FIRM0246</t>
  </si>
  <si>
    <t>FIRM0247</t>
  </si>
  <si>
    <t>FIRM0248</t>
  </si>
  <si>
    <t>FIRM0249</t>
  </si>
  <si>
    <t>FIRM0250</t>
  </si>
  <si>
    <t>FIRM0251</t>
  </si>
  <si>
    <t>FIRM0252</t>
  </si>
  <si>
    <t>FIRM0253</t>
  </si>
  <si>
    <t>FIRM0254</t>
  </si>
  <si>
    <t>FIRM0255</t>
  </si>
  <si>
    <t>FIRM0256</t>
  </si>
  <si>
    <t>FIRM0257</t>
  </si>
  <si>
    <t>FIRM0258</t>
  </si>
  <si>
    <t>FIRM0259</t>
  </si>
  <si>
    <t>FIRM0260</t>
  </si>
  <si>
    <t>FIRM0261</t>
  </si>
  <si>
    <t>FIRM0262</t>
  </si>
  <si>
    <t>FIRM0263</t>
  </si>
  <si>
    <t>FIRM0264</t>
  </si>
  <si>
    <t>FIRM0265</t>
  </si>
  <si>
    <t>FIRM0266</t>
  </si>
  <si>
    <t>FIRM0267</t>
  </si>
  <si>
    <t>FIRM0268</t>
  </si>
  <si>
    <t>FIRM0269</t>
  </si>
  <si>
    <t>FIRM0270</t>
  </si>
  <si>
    <t>FIRM0271</t>
  </si>
  <si>
    <t>FIRM0272</t>
  </si>
  <si>
    <t>FIRM0273</t>
  </si>
  <si>
    <t>FIRM0274</t>
  </si>
  <si>
    <t>FIRM0275</t>
  </si>
  <si>
    <t>FIRM0276</t>
  </si>
  <si>
    <t>FIRM0277</t>
  </si>
  <si>
    <t>FIRM0278</t>
  </si>
  <si>
    <t>FIRM0279</t>
  </si>
  <si>
    <t>FIRM0280</t>
  </si>
  <si>
    <t>FIRM0281</t>
  </si>
  <si>
    <t>FIRM0282</t>
  </si>
  <si>
    <t>FIRM0283</t>
  </si>
  <si>
    <t>FIRM0284</t>
  </si>
  <si>
    <t>FIRM0285</t>
  </si>
  <si>
    <t>FIRM0286</t>
  </si>
  <si>
    <t>FIRM0287</t>
  </si>
  <si>
    <t>FIRM0288</t>
  </si>
  <si>
    <t>FIRM0289</t>
  </si>
  <si>
    <t>FIRM0290</t>
  </si>
  <si>
    <t>FIRM0291</t>
  </si>
  <si>
    <t>FIRM0292</t>
  </si>
  <si>
    <t>FIRM0293</t>
  </si>
  <si>
    <t>FIRM0294</t>
  </si>
  <si>
    <t>FIRM0295</t>
  </si>
  <si>
    <t>FIRM0296</t>
  </si>
  <si>
    <t>FIRM0297</t>
  </si>
  <si>
    <t>FIRM0298</t>
  </si>
  <si>
    <t>FIRM0299</t>
  </si>
  <si>
    <t>FIRM0300</t>
  </si>
  <si>
    <t>FIRM0301</t>
  </si>
  <si>
    <t>FIRM0302</t>
  </si>
  <si>
    <t>FIRM0303</t>
  </si>
  <si>
    <t>FIRM0304</t>
  </si>
  <si>
    <t>FIRM0305</t>
  </si>
  <si>
    <t>FIRM0306</t>
  </si>
  <si>
    <t>FIRM0307</t>
  </si>
  <si>
    <t>FIRM0308</t>
  </si>
  <si>
    <t>FIRM0309</t>
  </si>
  <si>
    <t>FIRM0310</t>
  </si>
  <si>
    <t>FIRM0311</t>
  </si>
  <si>
    <t>FIRM0312</t>
  </si>
  <si>
    <t>FIRM0313</t>
  </si>
  <si>
    <t>FIRM0314</t>
  </si>
  <si>
    <t>FIRM0315</t>
  </si>
  <si>
    <t>FIRM0316</t>
  </si>
  <si>
    <t>FIRM0317</t>
  </si>
  <si>
    <t>FIRM0318</t>
  </si>
  <si>
    <t>FIRM0319</t>
  </si>
  <si>
    <t>FIRM0320</t>
  </si>
  <si>
    <t>FIRM0321</t>
  </si>
  <si>
    <t>FIRM0322</t>
  </si>
  <si>
    <t>FIRM0323</t>
  </si>
  <si>
    <t>FIRM0324</t>
  </si>
  <si>
    <t>FIRM0325</t>
  </si>
  <si>
    <t>FIRM0326</t>
  </si>
  <si>
    <t>FIRM0327</t>
  </si>
  <si>
    <t>FIRM0328</t>
  </si>
  <si>
    <t>FIRM0329</t>
  </si>
  <si>
    <t>FIRM0330</t>
  </si>
  <si>
    <t>FIRM0331</t>
  </si>
  <si>
    <t>FIRM0332</t>
  </si>
  <si>
    <t>FIRM0333</t>
  </si>
  <si>
    <t>FIRM0334</t>
  </si>
  <si>
    <t>FIRM0335</t>
  </si>
  <si>
    <t>FIRM0336</t>
  </si>
  <si>
    <t>FIRM0337</t>
  </si>
  <si>
    <t>FIRM0338</t>
  </si>
  <si>
    <t>FIRM0339</t>
  </si>
  <si>
    <t>FIRM0340</t>
  </si>
  <si>
    <t>FIRM0341</t>
  </si>
  <si>
    <t>FIRM0342</t>
  </si>
  <si>
    <t>FIRM0343</t>
  </si>
  <si>
    <t>FIRM0344</t>
  </si>
  <si>
    <t>FIRM0345</t>
  </si>
  <si>
    <t>FIRM0346</t>
  </si>
  <si>
    <t>FIRM0347</t>
  </si>
  <si>
    <t>FIRM0348</t>
  </si>
  <si>
    <t>FIRM0349</t>
  </si>
  <si>
    <t>FIRM0350</t>
  </si>
  <si>
    <t>FIRM0351</t>
  </si>
  <si>
    <t>FIRM0352</t>
  </si>
  <si>
    <t>FIRM0353</t>
  </si>
  <si>
    <t>FIRM0354</t>
  </si>
  <si>
    <t>FIRM0355</t>
  </si>
  <si>
    <t>FIRM0356</t>
  </si>
  <si>
    <t>FIRM0357</t>
  </si>
  <si>
    <t>FIRM0358</t>
  </si>
  <si>
    <t>FIRM0359</t>
  </si>
  <si>
    <t>FIRM0360</t>
  </si>
  <si>
    <t>FIRM0361</t>
  </si>
  <si>
    <t>FIRM0362</t>
  </si>
  <si>
    <t>FIRM0363</t>
  </si>
  <si>
    <t>FIRM0364</t>
  </si>
  <si>
    <t>FIRM0365</t>
  </si>
  <si>
    <t>FIRM0366</t>
  </si>
  <si>
    <t>FIRM0367</t>
  </si>
  <si>
    <t>FIRM0368</t>
  </si>
  <si>
    <t>FIRM0369</t>
  </si>
  <si>
    <t>FIRM0370</t>
  </si>
  <si>
    <t>FIRM0371</t>
  </si>
  <si>
    <t>FIRM0372</t>
  </si>
  <si>
    <t>FIRM0373</t>
  </si>
  <si>
    <t>FIRM0374</t>
  </si>
  <si>
    <t>FIRM0375</t>
  </si>
  <si>
    <t>FIRM0376</t>
  </si>
  <si>
    <t>FIRM0377</t>
  </si>
  <si>
    <t>FIRM0378</t>
  </si>
  <si>
    <t>FIRM0379</t>
  </si>
  <si>
    <t>FIRM0380</t>
  </si>
  <si>
    <t>FIRM0381</t>
  </si>
  <si>
    <t>FIRM0382</t>
  </si>
  <si>
    <t>FIRM0383</t>
  </si>
  <si>
    <t>FIRM0384</t>
  </si>
  <si>
    <t>FIRM0385</t>
  </si>
  <si>
    <t>FIRM0386</t>
  </si>
  <si>
    <t>FIRM0387</t>
  </si>
  <si>
    <t>FIRM0388</t>
  </si>
  <si>
    <t>FIRM0389</t>
  </si>
  <si>
    <t>FIRM0390</t>
  </si>
  <si>
    <t>FIRM0391</t>
  </si>
  <si>
    <t>FIRM0392</t>
  </si>
  <si>
    <t>FIRM0393</t>
  </si>
  <si>
    <t>FIRM0394</t>
  </si>
  <si>
    <t>FIRM0395</t>
  </si>
  <si>
    <t>FIRM0396</t>
  </si>
  <si>
    <t>FIRM0397</t>
  </si>
  <si>
    <t>FIRM0398</t>
  </si>
  <si>
    <t>FIRM0399</t>
  </si>
  <si>
    <t>FIRM0400</t>
  </si>
  <si>
    <t>FIRM0401</t>
  </si>
  <si>
    <t>FIRM0402</t>
  </si>
  <si>
    <t>FIRM0403</t>
  </si>
  <si>
    <t>FIRM0404</t>
  </si>
  <si>
    <t>FIRM0405</t>
  </si>
  <si>
    <t>FIRM0406</t>
  </si>
  <si>
    <t>FIRM0407</t>
  </si>
  <si>
    <t>FIRM0408</t>
  </si>
  <si>
    <t>FIRM0409</t>
  </si>
  <si>
    <t>FIRM0410</t>
  </si>
  <si>
    <t>FIRM0411</t>
  </si>
  <si>
    <t>FIRM0412</t>
  </si>
  <si>
    <t>FIRM0413</t>
  </si>
  <si>
    <t>FIRM0414</t>
  </si>
  <si>
    <t>FIRM0415</t>
  </si>
  <si>
    <t>FIRM0416</t>
  </si>
  <si>
    <t>FIRM0417</t>
  </si>
  <si>
    <t>FIRM0418</t>
  </si>
  <si>
    <t>FIRM0419</t>
  </si>
  <si>
    <t>FIRM0420</t>
  </si>
  <si>
    <t>FIRM0421</t>
  </si>
  <si>
    <t>FIRM0422</t>
  </si>
  <si>
    <t>FIRM0423</t>
  </si>
  <si>
    <t>FIRM0424</t>
  </si>
  <si>
    <t>FIRM0425</t>
  </si>
  <si>
    <t>FIRM0426</t>
  </si>
  <si>
    <t>FIRM0427</t>
  </si>
  <si>
    <t>FIRM0428</t>
  </si>
  <si>
    <t>FIRM0429</t>
  </si>
  <si>
    <t>FIRM0430</t>
  </si>
  <si>
    <t>FIRM0431</t>
  </si>
  <si>
    <t>FIRM0432</t>
  </si>
  <si>
    <t>FIRM0433</t>
  </si>
  <si>
    <t>FIRM0434</t>
  </si>
  <si>
    <t>FIRM0435</t>
  </si>
  <si>
    <t>FIRM0436</t>
  </si>
  <si>
    <t>FIRM0437</t>
  </si>
  <si>
    <t>FIRM0438</t>
  </si>
  <si>
    <t>FIRM0439</t>
  </si>
  <si>
    <t>FIRM0440</t>
  </si>
  <si>
    <t>FIRM0441</t>
  </si>
  <si>
    <t>FIRM0442</t>
  </si>
  <si>
    <t>FIRM0443</t>
  </si>
  <si>
    <t>FIRM0444</t>
  </si>
  <si>
    <t>FIRM0445</t>
  </si>
  <si>
    <t>FIRM0446</t>
  </si>
  <si>
    <t>FIRM0447</t>
  </si>
  <si>
    <t>FIRM0448</t>
  </si>
  <si>
    <t>FIRM0449</t>
  </si>
  <si>
    <t>FIRM0450</t>
  </si>
  <si>
    <t>FIRM0451</t>
  </si>
  <si>
    <t>FIRM0452</t>
  </si>
  <si>
    <t>FIRM0453</t>
  </si>
  <si>
    <t>FIRM0454</t>
  </si>
  <si>
    <t>FIRM0455</t>
  </si>
  <si>
    <t>FIRM0456</t>
  </si>
  <si>
    <t>FIRM0457</t>
  </si>
  <si>
    <t>FIRM0458</t>
  </si>
  <si>
    <t>FIRM0459</t>
  </si>
  <si>
    <t>FIRM0460</t>
  </si>
  <si>
    <t>FIRM0461</t>
  </si>
  <si>
    <t>FIRM0462</t>
  </si>
  <si>
    <t>FIRM0463</t>
  </si>
  <si>
    <t>FIRM0464</t>
  </si>
  <si>
    <t>FIRM0465</t>
  </si>
  <si>
    <t>FIRM0466</t>
  </si>
  <si>
    <t>FIRM0467</t>
  </si>
  <si>
    <t>FIRM0468</t>
  </si>
  <si>
    <t>FIRM0469</t>
  </si>
  <si>
    <t>FIRM0470</t>
  </si>
  <si>
    <t>FIRM0471</t>
  </si>
  <si>
    <t>FIRM0472</t>
  </si>
  <si>
    <t>FIRM0473</t>
  </si>
  <si>
    <t>FIRM0474</t>
  </si>
  <si>
    <t>FIRM0475</t>
  </si>
  <si>
    <t>FIRM0476</t>
  </si>
  <si>
    <t>FIRM0477</t>
  </si>
  <si>
    <t>FIRM0478</t>
  </si>
  <si>
    <t>FIRM0479</t>
  </si>
  <si>
    <t>FIRM0480</t>
  </si>
  <si>
    <t>FIRM0481</t>
  </si>
  <si>
    <t>FIRM0482</t>
  </si>
  <si>
    <t>FIRM0483</t>
  </si>
  <si>
    <t>FIRM0484</t>
  </si>
  <si>
    <t>FIRM0485</t>
  </si>
  <si>
    <t>FIRM0486</t>
  </si>
  <si>
    <t>FIRM0487</t>
  </si>
  <si>
    <t>FIRM0488</t>
  </si>
  <si>
    <t>FIRM0489</t>
  </si>
  <si>
    <t>FIRM0490</t>
  </si>
  <si>
    <t>FIRM0491</t>
  </si>
  <si>
    <t>FIRM0492</t>
  </si>
  <si>
    <t>FIRM0493</t>
  </si>
  <si>
    <t>FIRM0494</t>
  </si>
  <si>
    <t>FIRM0495</t>
  </si>
  <si>
    <t>FIRM0496</t>
  </si>
  <si>
    <t>FIRM0497</t>
  </si>
  <si>
    <t>FIRM0498</t>
  </si>
  <si>
    <t>FIRM0499</t>
  </si>
  <si>
    <t>FIRM0500</t>
  </si>
  <si>
    <t>FIRM0501</t>
  </si>
  <si>
    <t>FIRM0502</t>
  </si>
  <si>
    <t>FIRM0503</t>
  </si>
  <si>
    <t>FIRM0504</t>
  </si>
  <si>
    <t>FIRM0505</t>
  </si>
  <si>
    <t>FIRM0506</t>
  </si>
  <si>
    <t>FIRM0507</t>
  </si>
  <si>
    <t>FIRM0508</t>
  </si>
  <si>
    <t>FIRM0509</t>
  </si>
  <si>
    <t>FIRM0510</t>
  </si>
  <si>
    <t>FIRM0511</t>
  </si>
  <si>
    <t>FIRM0512</t>
  </si>
  <si>
    <t>FIRM0513</t>
  </si>
  <si>
    <t>FIRM0514</t>
  </si>
  <si>
    <t>FIRM0515</t>
  </si>
  <si>
    <t>FIRM0516</t>
  </si>
  <si>
    <t>FIRM0517</t>
  </si>
  <si>
    <t>FIRM0518</t>
  </si>
  <si>
    <t>FIRM0519</t>
  </si>
  <si>
    <t>FIRM0520</t>
  </si>
  <si>
    <t>FIRM0521</t>
  </si>
  <si>
    <t>FIRM0522</t>
  </si>
  <si>
    <t>FIRM0523</t>
  </si>
  <si>
    <t>FIRM0524</t>
  </si>
  <si>
    <t>FIRM0525</t>
  </si>
  <si>
    <t>FIRM0526</t>
  </si>
  <si>
    <t>FIRM0527</t>
  </si>
  <si>
    <t>FIRM0528</t>
  </si>
  <si>
    <t>FIRM0529</t>
  </si>
  <si>
    <t>FIRM0530</t>
  </si>
  <si>
    <t>FIRM0531</t>
  </si>
  <si>
    <t>FIRM0532</t>
  </si>
  <si>
    <t>FIRM0533</t>
  </si>
  <si>
    <t>FIRM0534</t>
  </si>
  <si>
    <t>FIRM0535</t>
  </si>
  <si>
    <t>FIRM0536</t>
  </si>
  <si>
    <t>FIRM0537</t>
  </si>
  <si>
    <t>FIRM0538</t>
  </si>
  <si>
    <t>FIRM0539</t>
  </si>
  <si>
    <t>FIRM0540</t>
  </si>
  <si>
    <t>FIRM0541</t>
  </si>
  <si>
    <t>FIRM0542</t>
  </si>
  <si>
    <t>FIRM0543</t>
  </si>
  <si>
    <t>FIRM0544</t>
  </si>
  <si>
    <t>FIRM0545</t>
  </si>
  <si>
    <t>FIRM0546</t>
  </si>
  <si>
    <t>FIRM0547</t>
  </si>
  <si>
    <t>FIRM0548</t>
  </si>
  <si>
    <t>FIRM0549</t>
  </si>
  <si>
    <t>FIRM0550</t>
  </si>
  <si>
    <t>FIRM0551</t>
  </si>
  <si>
    <t>FIRM0552</t>
  </si>
  <si>
    <t>FIRM0553</t>
  </si>
  <si>
    <t>FIRM0554</t>
  </si>
  <si>
    <t>FIRM0555</t>
  </si>
  <si>
    <t>FIRM0556</t>
  </si>
  <si>
    <t>FIRM0557</t>
  </si>
  <si>
    <t>FIRM0558</t>
  </si>
  <si>
    <t>FIRM0559</t>
  </si>
  <si>
    <t>FIRM0560</t>
  </si>
  <si>
    <t>FIRM0561</t>
  </si>
  <si>
    <t>FIRM0562</t>
  </si>
  <si>
    <t>FIRM0563</t>
  </si>
  <si>
    <t>FIRM0564</t>
  </si>
  <si>
    <t>FIRM0565</t>
  </si>
  <si>
    <t>FIRM0566</t>
  </si>
  <si>
    <t>FIRM0567</t>
  </si>
  <si>
    <t>FIRM0568</t>
  </si>
  <si>
    <t>FIRM0569</t>
  </si>
  <si>
    <t>FIRM0570</t>
  </si>
  <si>
    <t>FIRM0571</t>
  </si>
  <si>
    <t>FIRM0572</t>
  </si>
  <si>
    <t>FIRM0573</t>
  </si>
  <si>
    <t>FIRM0574</t>
  </si>
  <si>
    <t>FIRM0575</t>
  </si>
  <si>
    <t>FIRM0576</t>
  </si>
  <si>
    <t>FIRM0577</t>
  </si>
  <si>
    <t>FIRM0578</t>
  </si>
  <si>
    <t>FIRM0579</t>
  </si>
  <si>
    <t>FIRM0580</t>
  </si>
  <si>
    <t>FIRM0581</t>
  </si>
  <si>
    <t>FIRM0582</t>
  </si>
  <si>
    <t>FIRM0583</t>
  </si>
  <si>
    <t>FIRM0584</t>
  </si>
  <si>
    <t>FIRM0585</t>
  </si>
  <si>
    <t>FIRM0586</t>
  </si>
  <si>
    <t>FIRM0587</t>
  </si>
  <si>
    <t>FIRM0588</t>
  </si>
  <si>
    <t>FIRM0589</t>
  </si>
  <si>
    <t>FIRM0590</t>
  </si>
  <si>
    <t>FIRM0591</t>
  </si>
  <si>
    <t>FIRM0592</t>
  </si>
  <si>
    <t>FIRM0593</t>
  </si>
  <si>
    <t>FIRM0594</t>
  </si>
  <si>
    <t>FIRM0595</t>
  </si>
  <si>
    <t>FIRM0596</t>
  </si>
  <si>
    <t>FIRM0597</t>
  </si>
  <si>
    <t>FIRM0598</t>
  </si>
  <si>
    <t>FIRM0599</t>
  </si>
  <si>
    <t>FIRM0600</t>
  </si>
  <si>
    <t>FIRM0601</t>
  </si>
  <si>
    <t>FIRM0602</t>
  </si>
  <si>
    <t>FIRM0603</t>
  </si>
  <si>
    <t>FIRM0604</t>
  </si>
  <si>
    <t>FIRM0605</t>
  </si>
  <si>
    <t>FIRM0606</t>
  </si>
  <si>
    <t>FIRM0607</t>
  </si>
  <si>
    <t>FIRM0608</t>
  </si>
  <si>
    <t>FIRM0609</t>
  </si>
  <si>
    <t>FIRM0610</t>
  </si>
  <si>
    <t>FIRM0611</t>
  </si>
  <si>
    <t>FIRM0612</t>
  </si>
  <si>
    <t>FIRM0613</t>
  </si>
  <si>
    <t>FIRM0614</t>
  </si>
  <si>
    <t>FIRM0615</t>
  </si>
  <si>
    <t>FIRM0616</t>
  </si>
  <si>
    <t>FIRM0617</t>
  </si>
  <si>
    <t>FIRM0618</t>
  </si>
  <si>
    <t>FIRM0619</t>
  </si>
  <si>
    <t>FIRM0620</t>
  </si>
  <si>
    <t>FIRM0621</t>
  </si>
  <si>
    <t>FIRM0622</t>
  </si>
  <si>
    <t>FIRM0623</t>
  </si>
  <si>
    <t>FIRM0624</t>
  </si>
  <si>
    <t>FIRM0625</t>
  </si>
  <si>
    <t>FIRM0626</t>
  </si>
  <si>
    <t>FIRM0627</t>
  </si>
  <si>
    <t>FIRM0628</t>
  </si>
  <si>
    <t>FIRM0629</t>
  </si>
  <si>
    <t>FIRM0630</t>
  </si>
  <si>
    <t>FIRM0631</t>
  </si>
  <si>
    <t>FIRM0632</t>
  </si>
  <si>
    <t>FIRM0633</t>
  </si>
  <si>
    <t>FIRM0634</t>
  </si>
  <si>
    <t>FIRM0635</t>
  </si>
  <si>
    <t>FIRM0636</t>
  </si>
  <si>
    <t>FIRM0637</t>
  </si>
  <si>
    <t>FIRM0638</t>
  </si>
  <si>
    <t>FIRM0639</t>
  </si>
  <si>
    <t>FIRM0640</t>
  </si>
  <si>
    <t>FIRM0641</t>
  </si>
  <si>
    <t>FIRM0642</t>
  </si>
  <si>
    <t>FIRM0643</t>
  </si>
  <si>
    <t>FIRM0644</t>
  </si>
  <si>
    <t>FIRM0645</t>
  </si>
  <si>
    <t>FIRM0646</t>
  </si>
  <si>
    <t>FIRM0647</t>
  </si>
  <si>
    <t>FIRM0648</t>
  </si>
  <si>
    <t>FIRM0649</t>
  </si>
  <si>
    <t>FIRM0650</t>
  </si>
  <si>
    <t>FIRM0651</t>
  </si>
  <si>
    <t>FIRM0652</t>
  </si>
  <si>
    <t>FIRM0653</t>
  </si>
  <si>
    <t>FIRM0654</t>
  </si>
  <si>
    <t>FIRM0655</t>
  </si>
  <si>
    <t>FIRM0656</t>
  </si>
  <si>
    <t>FIRM0657</t>
  </si>
  <si>
    <t>FIRM0658</t>
  </si>
  <si>
    <t>FIRM0659</t>
  </si>
  <si>
    <t>FIRM0660</t>
  </si>
  <si>
    <t>FIRM0661</t>
  </si>
  <si>
    <t>FIRM0662</t>
  </si>
  <si>
    <t>FIRM0663</t>
  </si>
  <si>
    <t>FIRM0664</t>
  </si>
  <si>
    <t>FIRM0665</t>
  </si>
  <si>
    <t>FIRM0666</t>
  </si>
  <si>
    <t>FIRM0667</t>
  </si>
  <si>
    <t>FIRM0668</t>
  </si>
  <si>
    <t>FIRM0669</t>
  </si>
  <si>
    <t>FIRM0670</t>
  </si>
  <si>
    <t>FIRM0671</t>
  </si>
  <si>
    <t>FIRM0672</t>
  </si>
  <si>
    <t>FIRM0673</t>
  </si>
  <si>
    <t>FIRM0674</t>
  </si>
  <si>
    <t>FIRM0675</t>
  </si>
  <si>
    <t>FIRM0676</t>
  </si>
  <si>
    <t>FIRM0677</t>
  </si>
  <si>
    <t>FIRM0678</t>
  </si>
  <si>
    <t>FIRM0679</t>
  </si>
  <si>
    <t>FIRM0680</t>
  </si>
  <si>
    <t>FIRM0681</t>
  </si>
  <si>
    <t>FIRM0682</t>
  </si>
  <si>
    <t>FIRM0683</t>
  </si>
  <si>
    <t>FIRM0684</t>
  </si>
  <si>
    <t>FIRM0685</t>
  </si>
  <si>
    <t>FIRM0686</t>
  </si>
  <si>
    <t>FIRM0687</t>
  </si>
  <si>
    <t>FIRM0688</t>
  </si>
  <si>
    <t>FIRM0689</t>
  </si>
  <si>
    <t>FIRM0690</t>
  </si>
  <si>
    <t>FIRM0691</t>
  </si>
  <si>
    <t>FIRM0692</t>
  </si>
  <si>
    <t>CodeX Category</t>
  </si>
  <si>
    <t>Y Combinator</t>
  </si>
  <si>
    <t>Head office</t>
  </si>
  <si>
    <t>Actua Corporation</t>
  </si>
  <si>
    <t>Venture Capital</t>
  </si>
  <si>
    <t>New York</t>
  </si>
  <si>
    <t>above</t>
  </si>
  <si>
    <t>Commerce One</t>
  </si>
  <si>
    <t>Kaplan</t>
  </si>
  <si>
    <t>Schoolhouse Partners</t>
  </si>
  <si>
    <t>WR Hambrecht</t>
  </si>
  <si>
    <t>Quester Capital</t>
  </si>
  <si>
    <t>Series A</t>
  </si>
  <si>
    <t>London</t>
  </si>
  <si>
    <t>n/a</t>
  </si>
  <si>
    <t>Alliance of Angels</t>
  </si>
  <si>
    <t>Seed Fund</t>
  </si>
  <si>
    <t>San Francisco</t>
  </si>
  <si>
    <t>Boston</t>
  </si>
  <si>
    <t>Rose Tech Ventures</t>
  </si>
  <si>
    <t>Frazier Technology Ventures</t>
  </si>
  <si>
    <t>Ignition Partners</t>
  </si>
  <si>
    <t>Texas</t>
  </si>
  <si>
    <t>Storm Ventures</t>
  </si>
  <si>
    <t>Palo Alto</t>
  </si>
  <si>
    <t>Berney Harford</t>
  </si>
  <si>
    <t>Seattle</t>
  </si>
  <si>
    <t>Grant</t>
  </si>
  <si>
    <t>Illinois</t>
  </si>
  <si>
    <t>Series B</t>
  </si>
  <si>
    <t>Sigma Partners</t>
  </si>
  <si>
    <t>Seraph Group</t>
  </si>
  <si>
    <t>Angel</t>
  </si>
  <si>
    <t>California</t>
  </si>
  <si>
    <t>Ascend Technology Ventures</t>
  </si>
  <si>
    <t>Tel Aviv</t>
  </si>
  <si>
    <t>Elran Technologies</t>
  </si>
  <si>
    <t>SPL Software</t>
  </si>
  <si>
    <t>Intel Capital</t>
  </si>
  <si>
    <t>SPARK VCT</t>
  </si>
  <si>
    <t>Steelpoint Capital Partners</t>
  </si>
  <si>
    <t>Mohr Davidow Ventures</t>
  </si>
  <si>
    <t>Wasabi Ventures</t>
  </si>
  <si>
    <t>Country Insurance &amp; Financial Services</t>
  </si>
  <si>
    <t>Illinois Finance Authority</t>
  </si>
  <si>
    <t>Illinois Ventures</t>
  </si>
  <si>
    <t>RPM Ventures</t>
  </si>
  <si>
    <t>Hercules Capital Inc</t>
  </si>
  <si>
    <t>Debt Financing</t>
  </si>
  <si>
    <t>Polaris Partners</t>
  </si>
  <si>
    <t>Toronto</t>
  </si>
  <si>
    <t>Summit Partners</t>
  </si>
  <si>
    <t>Private Equity</t>
  </si>
  <si>
    <t>WestRiver Capital</t>
  </si>
  <si>
    <t>Beacon Equity Partners</t>
  </si>
  <si>
    <t>Melbourne</t>
  </si>
  <si>
    <t>Azure Capital Partners</t>
  </si>
  <si>
    <t>Series D</t>
  </si>
  <si>
    <t>Cipio Partners</t>
  </si>
  <si>
    <t>FTVentures</t>
  </si>
  <si>
    <t>Granite Ventures</t>
  </si>
  <si>
    <t>NBCUniversal</t>
  </si>
  <si>
    <t>CIT GAP Funds</t>
  </si>
  <si>
    <t>Virginia</t>
  </si>
  <si>
    <t>Austin Ventures</t>
  </si>
  <si>
    <t>Covera Ventures</t>
  </si>
  <si>
    <t>Dawn Capital</t>
  </si>
  <si>
    <t>CRV</t>
  </si>
  <si>
    <t>Kleiner Perkins Caufield &amp; Byes</t>
  </si>
  <si>
    <t>Los Angeles</t>
  </si>
  <si>
    <t>Portland</t>
  </si>
  <si>
    <t>Bootup Labs</t>
  </si>
  <si>
    <t>Vancouver</t>
  </si>
  <si>
    <t>Originate Ventures</t>
  </si>
  <si>
    <t>MH</t>
  </si>
  <si>
    <t>Cape Town</t>
  </si>
  <si>
    <t>Second Century Ventures</t>
  </si>
  <si>
    <t>REV (Reed Elsevier Ventures)</t>
  </si>
  <si>
    <t>Chicago</t>
  </si>
  <si>
    <t>Above</t>
  </si>
  <si>
    <t>Washington</t>
  </si>
  <si>
    <t>Series C</t>
  </si>
  <si>
    <t>DAG Ventures</t>
  </si>
  <si>
    <t>Massachusetts</t>
  </si>
  <si>
    <t>Investor Growth Capital</t>
  </si>
  <si>
    <t>Salesforce Ventures</t>
  </si>
  <si>
    <t>Oregon</t>
  </si>
  <si>
    <t>New Dominion Angels</t>
  </si>
  <si>
    <t>Scale Venture Partners</t>
  </si>
  <si>
    <t>ff Venture Capital</t>
  </si>
  <si>
    <t>Miami</t>
  </si>
  <si>
    <t>Ulu Ventures</t>
  </si>
  <si>
    <t>Menlo Park</t>
  </si>
  <si>
    <t>Akkadian Ventures</t>
  </si>
  <si>
    <t>Colorado</t>
  </si>
  <si>
    <t>Boox</t>
  </si>
  <si>
    <t>Milano</t>
  </si>
  <si>
    <t>Institutional Venture Partners</t>
  </si>
  <si>
    <t>Dreamit</t>
  </si>
  <si>
    <t>Agility Capital</t>
  </si>
  <si>
    <t>August Capital</t>
  </si>
  <si>
    <t>Google Ventures</t>
  </si>
  <si>
    <t>Industry Ventures</t>
  </si>
  <si>
    <t>Innovacorp</t>
  </si>
  <si>
    <t>Ontario</t>
  </si>
  <si>
    <t>Geneva Venture Partners</t>
  </si>
  <si>
    <t>Howell Capital</t>
  </si>
  <si>
    <t>LTC Partners</t>
  </si>
  <si>
    <t>Runa Capital</t>
  </si>
  <si>
    <t>Quotidian Ventures</t>
  </si>
  <si>
    <t>Vaizra Investments</t>
  </si>
  <si>
    <t>Texas Venture Labs</t>
  </si>
  <si>
    <t>Austin</t>
  </si>
  <si>
    <t>Citrus Ventures</t>
  </si>
  <si>
    <t>Atlanta</t>
  </si>
  <si>
    <t>Wayra</t>
  </si>
  <si>
    <t>Barcelona</t>
  </si>
  <si>
    <t>Hire An Esquire</t>
  </si>
  <si>
    <t>Acton Capital Partners</t>
  </si>
  <si>
    <t>Burnaby</t>
  </si>
  <si>
    <t>Point Nine Capital</t>
  </si>
  <si>
    <t>Caixa Capital Risc</t>
  </si>
  <si>
    <t>Connecticut Innovations</t>
  </si>
  <si>
    <t>Convertible Note</t>
  </si>
  <si>
    <t>Stamford</t>
  </si>
  <si>
    <t>FTV Capital</t>
  </si>
  <si>
    <t>Denvar</t>
  </si>
  <si>
    <t>cicayda</t>
  </si>
  <si>
    <t>Nashville</t>
  </si>
  <si>
    <t>North Bridge Venture Partners &amp; Growth Equity</t>
  </si>
  <si>
    <t>AME Cloud Ventures</t>
  </si>
  <si>
    <t>Seed fund</t>
  </si>
  <si>
    <t>Costanoa Venture Capital</t>
  </si>
  <si>
    <t>InnoSpring Seed Fund</t>
  </si>
  <si>
    <t>TEEC Angel Fund</t>
  </si>
  <si>
    <t>XSeed Capital</t>
  </si>
  <si>
    <t>Comcast Ventures</t>
  </si>
  <si>
    <t>Rose Park Advisors</t>
  </si>
  <si>
    <t>Sapphire Ventures</t>
  </si>
  <si>
    <t>The Startup Factory</t>
  </si>
  <si>
    <t>Durham</t>
  </si>
  <si>
    <t>Business Growth Fund</t>
  </si>
  <si>
    <t>Scottish Equity Partners</t>
  </si>
  <si>
    <t>Las Vegas</t>
  </si>
  <si>
    <t>StartEngine</t>
  </si>
  <si>
    <t>Insights Venture Partners</t>
  </si>
  <si>
    <t>RRE Ventures</t>
  </si>
  <si>
    <t>Santa Monica</t>
  </si>
  <si>
    <t>Concentric Equity Partners</t>
  </si>
  <si>
    <t>First Angel Network</t>
  </si>
  <si>
    <t>Idyllic Software</t>
  </si>
  <si>
    <t>Start-Up Chile</t>
  </si>
  <si>
    <t>Buenos Aires</t>
  </si>
  <si>
    <t>Advanced Technology Ventures</t>
  </si>
  <si>
    <t>Eigenvalue</t>
  </si>
  <si>
    <t>Kapor Capital</t>
  </si>
  <si>
    <t>Kima Ventures</t>
  </si>
  <si>
    <t>Silas Capital</t>
  </si>
  <si>
    <t>Plug and Play</t>
  </si>
  <si>
    <t>SV Angel</t>
  </si>
  <si>
    <t>TA Ventures</t>
  </si>
  <si>
    <t>TEC Ventures</t>
  </si>
  <si>
    <t>K9 Ventures</t>
  </si>
  <si>
    <t>CultureCom</t>
  </si>
  <si>
    <t>LAUNCHub Ventures</t>
  </si>
  <si>
    <t>Sofia</t>
  </si>
  <si>
    <t>NDRC</t>
  </si>
  <si>
    <t>Dublin</t>
  </si>
  <si>
    <t>Deciens Capital</t>
  </si>
  <si>
    <t>Idaho</t>
  </si>
  <si>
    <t>Fenox Venture Capital</t>
  </si>
  <si>
    <t>Pear Ventures</t>
  </si>
  <si>
    <t>Signatures Capital</t>
  </si>
  <si>
    <t>Streamlined Ventures</t>
  </si>
  <si>
    <t>CT Next</t>
  </si>
  <si>
    <t>3800 Carpenter Realty Corp</t>
  </si>
  <si>
    <t>Eleven</t>
  </si>
  <si>
    <t>Berlin</t>
  </si>
  <si>
    <t>UpCounsel</t>
  </si>
  <si>
    <t>AngelPad</t>
  </si>
  <si>
    <t>Cabiedes &amp; Partners</t>
  </si>
  <si>
    <t>FinTech Collective</t>
  </si>
  <si>
    <t>Cue Ball</t>
  </si>
  <si>
    <t>Harvard University</t>
  </si>
  <si>
    <t>Deamit</t>
  </si>
  <si>
    <t>Morgan Stanley</t>
  </si>
  <si>
    <t>Sallfort Privatbank</t>
  </si>
  <si>
    <t>Scout Ventures</t>
  </si>
  <si>
    <t>Rome</t>
  </si>
  <si>
    <t>Capital Innovators</t>
  </si>
  <si>
    <t>St Louis</t>
  </si>
  <si>
    <t>University of Maryland</t>
  </si>
  <si>
    <t>Arch Grants</t>
  </si>
  <si>
    <t>Jumpstart Ventures</t>
  </si>
  <si>
    <t>General Catalyst</t>
  </si>
  <si>
    <t>Grape Arbor VC</t>
  </si>
  <si>
    <t>Launchpad LA</t>
  </si>
  <si>
    <t>Lowercase Capital</t>
  </si>
  <si>
    <t>Rough Draft Ventures</t>
  </si>
  <si>
    <t>Draper Associates</t>
  </si>
  <si>
    <t>Draper Fisher Jurvetson</t>
  </si>
  <si>
    <t>Elefund</t>
  </si>
  <si>
    <t>Expansion Venture Capital</t>
  </si>
  <si>
    <t>Structure Capital</t>
  </si>
  <si>
    <t>Subtraction Capital</t>
  </si>
  <si>
    <t>XG Ventures</t>
  </si>
  <si>
    <t>Mandel Bhandari LLP</t>
  </si>
  <si>
    <t>Wefunder</t>
  </si>
  <si>
    <t>Zillionize Angel</t>
  </si>
  <si>
    <t>Seedcamp</t>
  </si>
  <si>
    <t>Dorm Room Fund</t>
  </si>
  <si>
    <t>Green Park &amp; Golf Ventures</t>
  </si>
  <si>
    <t>Medina Capital</t>
  </si>
  <si>
    <t>MPG Equity Partners</t>
  </si>
  <si>
    <t>NYC Seed</t>
  </si>
  <si>
    <t>A-Grade Investments</t>
  </si>
  <si>
    <t>BoxGroup</t>
  </si>
  <si>
    <t>Crosslink Capital</t>
  </si>
  <si>
    <t>Red Sea Ventures</t>
  </si>
  <si>
    <t>Susa Ventures</t>
  </si>
  <si>
    <t>Techammer</t>
  </si>
  <si>
    <t>StartLabs</t>
  </si>
  <si>
    <t>StartLabs Research</t>
  </si>
  <si>
    <t>Collaboration Fund</t>
  </si>
  <si>
    <t>Homebrew</t>
  </si>
  <si>
    <t>Shawn Gruver</t>
  </si>
  <si>
    <t>St Louis Economic Development Partnership</t>
  </si>
  <si>
    <t>AltalR Capital</t>
  </si>
  <si>
    <t>Atasany Capital</t>
  </si>
  <si>
    <t>Startupbootcamp</t>
  </si>
  <si>
    <t>Copenhagen</t>
  </si>
  <si>
    <t>Columbus</t>
  </si>
  <si>
    <t>Eniac Ventures</t>
  </si>
  <si>
    <t>Mesa ventures</t>
  </si>
  <si>
    <t>SoftBank Capital</t>
  </si>
  <si>
    <t>WGI Group</t>
  </si>
  <si>
    <t>Foundation Capital</t>
  </si>
  <si>
    <t>37 Angels</t>
  </si>
  <si>
    <t>645 Ventures</t>
  </si>
  <si>
    <t>Baltimore</t>
  </si>
  <si>
    <t>BoomStartup</t>
  </si>
  <si>
    <t>Utah</t>
  </si>
  <si>
    <t>NC Idea</t>
  </si>
  <si>
    <t>North Carolina</t>
  </si>
  <si>
    <t>Permima</t>
  </si>
  <si>
    <t>Secondary Market</t>
  </si>
  <si>
    <t>Aye Capital Partners</t>
  </si>
  <si>
    <t>Espina</t>
  </si>
  <si>
    <t>LiveOak Venture Partners</t>
  </si>
  <si>
    <t>Houston</t>
  </si>
  <si>
    <t>Comerica Bank</t>
  </si>
  <si>
    <t>Z80 Labs Technology Incubator</t>
  </si>
  <si>
    <t>UpWest Labs</t>
  </si>
  <si>
    <t>Work-Bench</t>
  </si>
  <si>
    <t>Xfund</t>
  </si>
  <si>
    <t>Alexander Aghassipour</t>
  </si>
  <si>
    <t>Seed Capital</t>
  </si>
  <si>
    <t>ENISA</t>
  </si>
  <si>
    <t>ICF Group</t>
  </si>
  <si>
    <t>Alchemist Accelerator</t>
  </si>
  <si>
    <t>Series E</t>
  </si>
  <si>
    <t>Cross Creek Advisors</t>
  </si>
  <si>
    <t>Jackson Square Ventures</t>
  </si>
  <si>
    <t>Sands Capital Ventures</t>
  </si>
  <si>
    <t>Sigma West</t>
  </si>
  <si>
    <t>Telstra Ventures</t>
  </si>
  <si>
    <t>Pennsylvania</t>
  </si>
  <si>
    <t>Cherubic Ventures</t>
  </si>
  <si>
    <t>Westcott</t>
  </si>
  <si>
    <t>Version One Ventures</t>
  </si>
  <si>
    <t>500 Startups</t>
  </si>
  <si>
    <t>Filas</t>
  </si>
  <si>
    <t>Lventure Group</t>
  </si>
  <si>
    <t>Praha</t>
  </si>
  <si>
    <t>Milestone Venture Partners</t>
  </si>
  <si>
    <t>Caotue Management</t>
  </si>
  <si>
    <t>Greifswald</t>
  </si>
  <si>
    <t>SharesPost Investment Management</t>
  </si>
  <si>
    <t>Aspect Ventures</t>
  </si>
  <si>
    <t>Broadway Angels</t>
  </si>
  <si>
    <t>The Perkins Fund</t>
  </si>
  <si>
    <t>Balderton Capital</t>
  </si>
  <si>
    <t>Lifeline Ventures</t>
  </si>
  <si>
    <t>Wells Fargo Financial</t>
  </si>
  <si>
    <t>Brook Adcock</t>
  </si>
  <si>
    <t>Sydney</t>
  </si>
  <si>
    <t>Paris</t>
  </si>
  <si>
    <t>SparksLabs Global Ventures</t>
  </si>
  <si>
    <t>Techstars</t>
  </si>
  <si>
    <t>Astia Angel</t>
  </si>
  <si>
    <t>FFL Startup Accelerator</t>
  </si>
  <si>
    <t>Santiago</t>
  </si>
  <si>
    <t>Entrepreneurs Roundtable Accelerator</t>
  </si>
  <si>
    <t>Toba Capital</t>
  </si>
  <si>
    <t>Microsoft Accelerator</t>
  </si>
  <si>
    <t>Non-equity assistance</t>
  </si>
  <si>
    <t>Cyberport Hong Kong</t>
  </si>
  <si>
    <t>UpHonest Capital</t>
  </si>
  <si>
    <t>Seven Peaks Ventures</t>
  </si>
  <si>
    <t>Homestead Partners</t>
  </si>
  <si>
    <t>Merus Capital</t>
  </si>
  <si>
    <t>Middle Bridge Partners</t>
  </si>
  <si>
    <t>Slow Ventures</t>
  </si>
  <si>
    <t>Tern Plc</t>
  </si>
  <si>
    <t>EquityZen</t>
  </si>
  <si>
    <t>Kansas</t>
  </si>
  <si>
    <t>Seedrs</t>
  </si>
  <si>
    <t>Amplify.LA</t>
  </si>
  <si>
    <t>Cleveland</t>
  </si>
  <si>
    <t>São Paulo</t>
  </si>
  <si>
    <t>Sacramento</t>
  </si>
  <si>
    <t>BBVA Ventures</t>
  </si>
  <si>
    <t>Greenspring Associates</t>
  </si>
  <si>
    <t>Mitsui &amp; Co</t>
  </si>
  <si>
    <t>MKI</t>
  </si>
  <si>
    <t>NTT Finance</t>
  </si>
  <si>
    <t>Propel Venture Partners</t>
  </si>
  <si>
    <t>Recruit Co., Ltd.</t>
  </si>
  <si>
    <t>Visa</t>
  </si>
  <si>
    <t>Data Collective</t>
  </si>
  <si>
    <t>San Diego</t>
  </si>
  <si>
    <t>Bryant Stibel Investments</t>
  </si>
  <si>
    <t>Enspire Capital</t>
  </si>
  <si>
    <t>Fresh VC</t>
  </si>
  <si>
    <t>Green Visor Capital</t>
  </si>
  <si>
    <t>Middleland Capital</t>
  </si>
  <si>
    <t>QueensBridge Venture Partners</t>
  </si>
  <si>
    <t>Visionnaire Ventures</t>
  </si>
  <si>
    <t>Winklevoss Capital</t>
  </si>
  <si>
    <t>Founders Circle Capital</t>
  </si>
  <si>
    <t>Compound</t>
  </si>
  <si>
    <t>FundersClub</t>
  </si>
  <si>
    <t>Zenstone Venture Capital</t>
  </si>
  <si>
    <t>Detroit</t>
  </si>
  <si>
    <t>Haystack</t>
  </si>
  <si>
    <t>Service Provider Capital</t>
  </si>
  <si>
    <t>Arsenal Capital Partners</t>
  </si>
  <si>
    <t>Forward Partners</t>
  </si>
  <si>
    <t>Renren Inc</t>
  </si>
  <si>
    <t>K1 Investment Management</t>
  </si>
  <si>
    <t>Formation 8</t>
  </si>
  <si>
    <t>Tom Glocer</t>
  </si>
  <si>
    <t>ICONIQ Capital</t>
  </si>
  <si>
    <t>Moscow</t>
  </si>
  <si>
    <t>iNovia Capital</t>
  </si>
  <si>
    <t>Delaware</t>
  </si>
  <si>
    <t>Chennai</t>
  </si>
  <si>
    <t>Cota Capital</t>
  </si>
  <si>
    <t>Boundary Capital Partners</t>
  </si>
  <si>
    <t>Global Insurance Accelerator</t>
  </si>
  <si>
    <t>Maine</t>
  </si>
  <si>
    <t>Innova Memphis</t>
  </si>
  <si>
    <t>Memphis</t>
  </si>
  <si>
    <t>San Antonio</t>
  </si>
  <si>
    <t>Alta Park Capital</t>
  </si>
  <si>
    <t>Series F</t>
  </si>
  <si>
    <t>Bain Capital Ventures</t>
  </si>
  <si>
    <t>Brookside Capital</t>
  </si>
  <si>
    <t>ClearBridge Investments</t>
  </si>
  <si>
    <t>Dell Technologies Capital</t>
  </si>
  <si>
    <t>Generation Investment Management</t>
  </si>
  <si>
    <t>Green Bay Ventures</t>
  </si>
  <si>
    <t>Microsoft</t>
  </si>
  <si>
    <t>Wasatch Advisors</t>
  </si>
  <si>
    <t>Wellington Management</t>
  </si>
  <si>
    <t>Summer@Highland</t>
  </si>
  <si>
    <t>Cambridge</t>
  </si>
  <si>
    <t>Fenway Summer Ventures</t>
  </si>
  <si>
    <t>Financial Solutions Lab</t>
  </si>
  <si>
    <t>T5 Capital</t>
  </si>
  <si>
    <t>DAH Beteiligungs</t>
  </si>
  <si>
    <t>Mittelständische Beteiligungsgesellschaft Mecklenburg-Vorpommern</t>
  </si>
  <si>
    <t>Canada Media Fund</t>
  </si>
  <si>
    <t>Concrete Venture Capital</t>
  </si>
  <si>
    <t>Blu Venture Investors</t>
  </si>
  <si>
    <t>Maryland</t>
  </si>
  <si>
    <t>Conversion Capital</t>
  </si>
  <si>
    <t>J Hunt Holdings</t>
  </si>
  <si>
    <t>Sequoia Apps</t>
  </si>
  <si>
    <t>Acceleprise</t>
  </si>
  <si>
    <t>Indianapolis</t>
  </si>
  <si>
    <t>Elevate Ventures</t>
  </si>
  <si>
    <t>Right Side Capital Management</t>
  </si>
  <si>
    <t>Technology Crossover Ventures</t>
  </si>
  <si>
    <t>Vulcan Capital</t>
  </si>
  <si>
    <t>BluePointe Ventures</t>
  </si>
  <si>
    <t>Menlo Ventures</t>
  </si>
  <si>
    <t>Govtech Fund</t>
  </si>
  <si>
    <t>Innovation Endeavors</t>
  </si>
  <si>
    <t>Urban Us</t>
  </si>
  <si>
    <t>Voyager Capital</t>
  </si>
  <si>
    <t>Anthemis Group</t>
  </si>
  <si>
    <t>Flight Ventures</t>
  </si>
  <si>
    <t>SierraMaya 360</t>
  </si>
  <si>
    <t>Downing Ventures</t>
  </si>
  <si>
    <t>Webb Investment Network</t>
  </si>
  <si>
    <t>Venture Fathers</t>
  </si>
  <si>
    <t>Amsterdam</t>
  </si>
  <si>
    <t>LionBird</t>
  </si>
  <si>
    <t>lool ventures</t>
  </si>
  <si>
    <t>SyndicateRoom</t>
  </si>
  <si>
    <t>Bedford</t>
  </si>
  <si>
    <t>Avant Global</t>
  </si>
  <si>
    <t>New Jersey</t>
  </si>
  <si>
    <t>Deutsche Telekom</t>
  </si>
  <si>
    <t>Alven Capital</t>
  </si>
  <si>
    <t>Arnaud Vaissie</t>
  </si>
  <si>
    <t>Tien Tzuo</t>
  </si>
  <si>
    <t>WTI</t>
  </si>
  <si>
    <t>Adcock Group</t>
  </si>
  <si>
    <t>Macdoch Ventures</t>
  </si>
  <si>
    <t>Angels Den</t>
  </si>
  <si>
    <t>London Co-Investment Fund</t>
  </si>
  <si>
    <t>Qventures</t>
  </si>
  <si>
    <t>Wild Blue Cohort</t>
  </si>
  <si>
    <t>Blockchain Capital</t>
  </si>
  <si>
    <t>Boost VC</t>
  </si>
  <si>
    <t>Argosy Capital</t>
  </si>
  <si>
    <t>Peninsula ventures</t>
  </si>
  <si>
    <t>Volition Capital</t>
  </si>
  <si>
    <t>SkyDeck | Berkeley</t>
  </si>
  <si>
    <t>Berkeley</t>
  </si>
  <si>
    <t>Rand Capital</t>
  </si>
  <si>
    <t>Rochester Angel Network</t>
  </si>
  <si>
    <t>Krakow</t>
  </si>
  <si>
    <t>Hedgewood</t>
  </si>
  <si>
    <t>Flyover Capital</t>
  </si>
  <si>
    <t>Forefront Venture Capital</t>
  </si>
  <si>
    <t>Techstar Ventures</t>
  </si>
  <si>
    <t>Partech Ventures</t>
  </si>
  <si>
    <t>Mountain Nazca</t>
  </si>
  <si>
    <t>ME Attorney Group</t>
  </si>
  <si>
    <t>GVA Capital</t>
  </si>
  <si>
    <t>Lyne Capital</t>
  </si>
  <si>
    <t>Perle Ventures</t>
  </si>
  <si>
    <t>SF Capital Group</t>
  </si>
  <si>
    <t>Florida</t>
  </si>
  <si>
    <t>Pittsburgh</t>
  </si>
  <si>
    <t>IQ Capital Partners</t>
  </si>
  <si>
    <t>Nextlaw Labs</t>
  </si>
  <si>
    <t>Notion</t>
  </si>
  <si>
    <t>Mondroit Capital</t>
  </si>
  <si>
    <t>Bezos Expeditions</t>
  </si>
  <si>
    <t>Goldman Sachs</t>
  </si>
  <si>
    <t>Sound Ventures</t>
  </si>
  <si>
    <t>Yale Law School</t>
  </si>
  <si>
    <t>Aurinvest</t>
  </si>
  <si>
    <t>F3A - Ambition Amorçage Angels @ Bpifrance</t>
  </si>
  <si>
    <t>Dymon Asia Ventures</t>
  </si>
  <si>
    <t>Fenbushi Capital</t>
  </si>
  <si>
    <t>Envelp</t>
  </si>
  <si>
    <t>Mexico City</t>
  </si>
  <si>
    <t>AEGON</t>
  </si>
  <si>
    <t>Mousse Partners</t>
  </si>
  <si>
    <t>RGAx</t>
  </si>
  <si>
    <t>Transamerica Ventures</t>
  </si>
  <si>
    <t>The Angels' Forum</t>
  </si>
  <si>
    <t>Aspiration Growth</t>
  </si>
  <si>
    <t>Susquehanna Growth Equity</t>
  </si>
  <si>
    <t>The Stephens Group</t>
  </si>
  <si>
    <t>Angel Capital Management</t>
  </si>
  <si>
    <t>New Europe Ventures</t>
  </si>
  <si>
    <t>Upslope Ventures</t>
  </si>
  <si>
    <t>U-Start</t>
  </si>
  <si>
    <t>Widening Venture</t>
  </si>
  <si>
    <t>Wosley Ventures</t>
  </si>
  <si>
    <t>Boris Nordenström</t>
  </si>
  <si>
    <t>Stockholm</t>
  </si>
  <si>
    <t>Sebastian Siemiatkowski</t>
  </si>
  <si>
    <t>Libra Group</t>
  </si>
  <si>
    <t>OpenView</t>
  </si>
  <si>
    <t>Investitionsbank Berlin</t>
  </si>
  <si>
    <t>M25 Group</t>
  </si>
  <si>
    <t>Bochum</t>
  </si>
  <si>
    <t>Editions Lefebvre Sarrut</t>
  </si>
  <si>
    <t>NFX Guild</t>
  </si>
  <si>
    <t>Invoke Capital Partners</t>
  </si>
  <si>
    <t>High Alpha</t>
  </si>
  <si>
    <t>Hyde Park Venture Partners</t>
  </si>
  <si>
    <t>CyLon</t>
  </si>
  <si>
    <t>Otium Capital</t>
  </si>
  <si>
    <t>The Family</t>
  </si>
  <si>
    <t>Business Today</t>
  </si>
  <si>
    <t>Robin Hood Foundation</t>
  </si>
  <si>
    <t>Internet Initiatives Development Fund</t>
  </si>
  <si>
    <t>TinkBig Venture</t>
  </si>
  <si>
    <t>Kuala Lumpur</t>
  </si>
  <si>
    <t>Kiddar Capital</t>
  </si>
  <si>
    <t>EverythingMe</t>
  </si>
  <si>
    <t>Berkerley</t>
  </si>
  <si>
    <t>Continental Advisors</t>
  </si>
  <si>
    <t>Moneta Ventures</t>
  </si>
  <si>
    <t>AngelList</t>
  </si>
  <si>
    <t>First Ascent Associates</t>
  </si>
  <si>
    <t>Graph Ventures</t>
  </si>
  <si>
    <t>Talis Capital</t>
  </si>
  <si>
    <t>Fil Rouge Capital</t>
  </si>
  <si>
    <t>Salzburg</t>
  </si>
  <si>
    <t>The Hague Institute for Innovation of Law</t>
  </si>
  <si>
    <t>Dubai</t>
  </si>
  <si>
    <t>BWB Ventures</t>
  </si>
  <si>
    <t>Walden International</t>
  </si>
  <si>
    <t>Fortress Investment Group</t>
  </si>
  <si>
    <t>Drive Capital</t>
  </si>
  <si>
    <t>Greycroft</t>
  </si>
  <si>
    <t>Clocktower Technology Ventures</t>
  </si>
  <si>
    <t>Stage Venture Partners</t>
  </si>
  <si>
    <t>The Impact Engine</t>
  </si>
  <si>
    <t>Deep Space Ventures</t>
  </si>
  <si>
    <t>Momentum London</t>
  </si>
  <si>
    <t>Enterprise Ireland</t>
  </si>
  <si>
    <t>Growing Capital</t>
  </si>
  <si>
    <t>8VC</t>
  </si>
  <si>
    <t>Vista Equity Partners</t>
  </si>
  <si>
    <t>Bessemerand Kindred Capital</t>
  </si>
  <si>
    <t>Venrock</t>
  </si>
  <si>
    <t>Thibault Poutrel</t>
  </si>
  <si>
    <t>BELLE Michigan</t>
  </si>
  <si>
    <t>Michigan</t>
  </si>
  <si>
    <t>Michigan Angel Fund</t>
  </si>
  <si>
    <t>Northern Michigan Angels</t>
  </si>
  <si>
    <t>Samuel Zell &amp; Robert H. Lurie Institute for Entrepreneurial Studies</t>
  </si>
  <si>
    <t>Wellington Financial</t>
  </si>
  <si>
    <t>Arena Ventures</t>
  </si>
  <si>
    <t>Balance Ventures</t>
  </si>
  <si>
    <t>BEENEXT</t>
  </si>
  <si>
    <t>Binary Capital</t>
  </si>
  <si>
    <t>Box group</t>
  </si>
  <si>
    <t>Brainchild</t>
  </si>
  <si>
    <t>Caffeinated Capital</t>
  </si>
  <si>
    <t>GGV Capital</t>
  </si>
  <si>
    <t>Green Oaks</t>
  </si>
  <si>
    <t>Initialized Capital</t>
  </si>
  <si>
    <t>Liquid 2 Ventures</t>
  </si>
  <si>
    <t>NEA</t>
  </si>
  <si>
    <t>Oriza Ventures</t>
  </si>
  <si>
    <t>Palapa Ventures</t>
  </si>
  <si>
    <t>Palm Drive Capital</t>
  </si>
  <si>
    <t>Speedinvest</t>
  </si>
  <si>
    <t>Rincon Venture Partners</t>
  </si>
  <si>
    <t>Avalancha Ventures</t>
  </si>
  <si>
    <t>Bridge Investments</t>
  </si>
  <si>
    <t>Foley Ventures</t>
  </si>
  <si>
    <t>Network Ventures</t>
  </si>
  <si>
    <t>Fika Ventures</t>
  </si>
  <si>
    <t>Anyon Holding</t>
  </si>
  <si>
    <t>DKLM</t>
  </si>
  <si>
    <t>Fieldfisher</t>
  </si>
  <si>
    <t>Troy Collins</t>
  </si>
  <si>
    <t>Will Neale</t>
  </si>
  <si>
    <t>JumpStart Inc</t>
  </si>
  <si>
    <t>NCT Ventures</t>
  </si>
  <si>
    <t>TURN8 Seed Accelerator</t>
  </si>
  <si>
    <t>Force Over Mass</t>
  </si>
  <si>
    <t>Innogy Innovation Hub</t>
  </si>
  <si>
    <t>Finnvera</t>
  </si>
  <si>
    <t>Kerma Ventures</t>
  </si>
  <si>
    <t>Montiko</t>
  </si>
  <si>
    <t>Equipo Ventures</t>
  </si>
  <si>
    <t>GingerBread Capital</t>
  </si>
  <si>
    <t>LDR Ventures</t>
  </si>
  <si>
    <t>LSS Fund 1</t>
  </si>
  <si>
    <t>XFactor Ventures</t>
  </si>
  <si>
    <t>Catalyst Fund</t>
  </si>
  <si>
    <t>Continuity Capital</t>
  </si>
  <si>
    <t>Real Ventures</t>
  </si>
  <si>
    <t>Nordic Eye</t>
  </si>
  <si>
    <t>ATL Partners</t>
  </si>
  <si>
    <t>Post-IPO Equity</t>
  </si>
  <si>
    <t>QBE Ventures</t>
  </si>
  <si>
    <t>Equity crowdfunding</t>
  </si>
  <si>
    <t>Arkitekt Ventures</t>
  </si>
  <si>
    <t>Pillar</t>
  </si>
  <si>
    <t>Birchmere Ventures</t>
  </si>
  <si>
    <t>Bpifrance</t>
  </si>
  <si>
    <t>CapHorn Invest</t>
  </si>
  <si>
    <t>Spectrum Equity</t>
  </si>
  <si>
    <t>Nauta Capital</t>
  </si>
  <si>
    <t>Deal Date</t>
  </si>
  <si>
    <t>Deal Y</t>
  </si>
  <si>
    <t>Unique ID Lookup</t>
  </si>
  <si>
    <t>Deal ID</t>
  </si>
  <si>
    <t>DEAL0001</t>
  </si>
  <si>
    <t>Round Total ($)</t>
  </si>
  <si>
    <t>Participating Investor</t>
  </si>
  <si>
    <t>Deal Type</t>
  </si>
  <si>
    <t>DEAL0002</t>
  </si>
  <si>
    <t>DEAL0003</t>
  </si>
  <si>
    <t>DEAL0004</t>
  </si>
  <si>
    <t>DEAL0005</t>
  </si>
  <si>
    <t>DEAL0006</t>
  </si>
  <si>
    <t>DEAL0007</t>
  </si>
  <si>
    <t>DEAL0008</t>
  </si>
  <si>
    <t>DEAL0009</t>
  </si>
  <si>
    <t>DEAL0010</t>
  </si>
  <si>
    <t>DEAL0011</t>
  </si>
  <si>
    <t>DEAL0012</t>
  </si>
  <si>
    <t>DEAL0013</t>
  </si>
  <si>
    <t>DEAL0014</t>
  </si>
  <si>
    <t>DEAL0015</t>
  </si>
  <si>
    <t>DEAL0016</t>
  </si>
  <si>
    <t>DEAL0017</t>
  </si>
  <si>
    <t>DEAL0018</t>
  </si>
  <si>
    <t>DEAL0019</t>
  </si>
  <si>
    <t>DEAL0020</t>
  </si>
  <si>
    <t>DEAL0021</t>
  </si>
  <si>
    <t>DEAL0022</t>
  </si>
  <si>
    <t>DEAL0023</t>
  </si>
  <si>
    <t>DEAL0024</t>
  </si>
  <si>
    <t>DEAL0025</t>
  </si>
  <si>
    <t>DEAL0026</t>
  </si>
  <si>
    <t>DEAL0027</t>
  </si>
  <si>
    <t>DEAL0028</t>
  </si>
  <si>
    <t>DEAL0029</t>
  </si>
  <si>
    <t>DEAL0030</t>
  </si>
  <si>
    <t>DEAL0031</t>
  </si>
  <si>
    <t>DEAL0032</t>
  </si>
  <si>
    <t>DEAL0033</t>
  </si>
  <si>
    <t>DEAL0034</t>
  </si>
  <si>
    <t>DEAL0035</t>
  </si>
  <si>
    <t>DEAL0036</t>
  </si>
  <si>
    <t>DEAL0037</t>
  </si>
  <si>
    <t>DEAL0038</t>
  </si>
  <si>
    <t>DEAL0039</t>
  </si>
  <si>
    <t>DEAL0040</t>
  </si>
  <si>
    <t>DEAL0041</t>
  </si>
  <si>
    <t>DEAL0042</t>
  </si>
  <si>
    <t>DEAL0043</t>
  </si>
  <si>
    <t>DEAL0044</t>
  </si>
  <si>
    <t>DEAL0045</t>
  </si>
  <si>
    <t>DEAL0046</t>
  </si>
  <si>
    <t>DEAL0047</t>
  </si>
  <si>
    <t>DEAL0048</t>
  </si>
  <si>
    <t>DEAL0049</t>
  </si>
  <si>
    <t>DEAL0050</t>
  </si>
  <si>
    <t>DEAL0051</t>
  </si>
  <si>
    <t>DEAL0052</t>
  </si>
  <si>
    <t>DEAL0053</t>
  </si>
  <si>
    <t>DEAL0054</t>
  </si>
  <si>
    <t>DEAL0055</t>
  </si>
  <si>
    <t>DEAL0056</t>
  </si>
  <si>
    <t>DEAL0057</t>
  </si>
  <si>
    <t>DEAL0058</t>
  </si>
  <si>
    <t>DEAL0059</t>
  </si>
  <si>
    <t>DEAL0060</t>
  </si>
  <si>
    <t>DEAL0061</t>
  </si>
  <si>
    <t>DEAL0062</t>
  </si>
  <si>
    <t>DEAL0063</t>
  </si>
  <si>
    <t>DEAL0064</t>
  </si>
  <si>
    <t>DEAL0065</t>
  </si>
  <si>
    <t>DEAL0066</t>
  </si>
  <si>
    <t>DEAL0067</t>
  </si>
  <si>
    <t>DEAL0068</t>
  </si>
  <si>
    <t>DEAL0069</t>
  </si>
  <si>
    <t>DEAL0070</t>
  </si>
  <si>
    <t>DEAL0071</t>
  </si>
  <si>
    <t>DEAL0072</t>
  </si>
  <si>
    <t>DEAL0073</t>
  </si>
  <si>
    <t>DEAL0074</t>
  </si>
  <si>
    <t>DEAL0075</t>
  </si>
  <si>
    <t>DEAL0076</t>
  </si>
  <si>
    <t>DEAL0077</t>
  </si>
  <si>
    <t>DEAL0078</t>
  </si>
  <si>
    <t>DEAL0079</t>
  </si>
  <si>
    <t>DEAL0080</t>
  </si>
  <si>
    <t>DEAL0081</t>
  </si>
  <si>
    <t>DEAL0082</t>
  </si>
  <si>
    <t>DEAL0083</t>
  </si>
  <si>
    <t>DEAL0084</t>
  </si>
  <si>
    <t>DEAL0085</t>
  </si>
  <si>
    <t>DEAL0086</t>
  </si>
  <si>
    <t>DEAL0087</t>
  </si>
  <si>
    <t>DEAL0088</t>
  </si>
  <si>
    <t>DEAL0089</t>
  </si>
  <si>
    <t>DEAL0090</t>
  </si>
  <si>
    <t>DEAL0091</t>
  </si>
  <si>
    <t>DEAL0092</t>
  </si>
  <si>
    <t>DEAL0093</t>
  </si>
  <si>
    <t>DEAL0094</t>
  </si>
  <si>
    <t>DEAL0095</t>
  </si>
  <si>
    <t>DEAL0096</t>
  </si>
  <si>
    <t>DEAL0097</t>
  </si>
  <si>
    <t>DEAL0098</t>
  </si>
  <si>
    <t>DEAL0099</t>
  </si>
  <si>
    <t>DEAL0100</t>
  </si>
  <si>
    <t>DEAL0101</t>
  </si>
  <si>
    <t>DEAL0102</t>
  </si>
  <si>
    <t>DEAL0103</t>
  </si>
  <si>
    <t>DEAL0104</t>
  </si>
  <si>
    <t>DEAL0105</t>
  </si>
  <si>
    <t>DEAL0106</t>
  </si>
  <si>
    <t>DEAL0107</t>
  </si>
  <si>
    <t>DEAL0108</t>
  </si>
  <si>
    <t>DEAL0109</t>
  </si>
  <si>
    <t>DEAL0110</t>
  </si>
  <si>
    <t>DEAL0111</t>
  </si>
  <si>
    <t>DEAL0112</t>
  </si>
  <si>
    <t>DEAL0113</t>
  </si>
  <si>
    <t>DEAL0114</t>
  </si>
  <si>
    <t>DEAL0115</t>
  </si>
  <si>
    <t>DEAL0116</t>
  </si>
  <si>
    <t>DEAL0117</t>
  </si>
  <si>
    <t>DEAL0118</t>
  </si>
  <si>
    <t>DEAL0119</t>
  </si>
  <si>
    <t>DEAL0120</t>
  </si>
  <si>
    <t>DEAL0121</t>
  </si>
  <si>
    <t>DEAL0122</t>
  </si>
  <si>
    <t>DEAL0123</t>
  </si>
  <si>
    <t>DEAL0124</t>
  </si>
  <si>
    <t>DEAL0125</t>
  </si>
  <si>
    <t>DEAL0126</t>
  </si>
  <si>
    <t>DEAL0127</t>
  </si>
  <si>
    <t>DEAL0128</t>
  </si>
  <si>
    <t>DEAL0129</t>
  </si>
  <si>
    <t>DEAL0130</t>
  </si>
  <si>
    <t>DEAL0131</t>
  </si>
  <si>
    <t>DEAL0132</t>
  </si>
  <si>
    <t>DEAL0133</t>
  </si>
  <si>
    <t>DEAL0134</t>
  </si>
  <si>
    <t>DEAL0135</t>
  </si>
  <si>
    <t>DEAL0136</t>
  </si>
  <si>
    <t>DEAL0137</t>
  </si>
  <si>
    <t>DEAL0138</t>
  </si>
  <si>
    <t>DEAL0139</t>
  </si>
  <si>
    <t>DEAL0140</t>
  </si>
  <si>
    <t>DEAL0141</t>
  </si>
  <si>
    <t>DEAL0142</t>
  </si>
  <si>
    <t>DEAL0143</t>
  </si>
  <si>
    <t>DEAL0144</t>
  </si>
  <si>
    <t>DEAL0145</t>
  </si>
  <si>
    <t>DEAL0146</t>
  </si>
  <si>
    <t>DEAL0147</t>
  </si>
  <si>
    <t>DEAL0148</t>
  </si>
  <si>
    <t>DEAL0149</t>
  </si>
  <si>
    <t>DEAL0150</t>
  </si>
  <si>
    <t>DEAL0151</t>
  </si>
  <si>
    <t>DEAL0152</t>
  </si>
  <si>
    <t>DEAL0153</t>
  </si>
  <si>
    <t>DEAL0154</t>
  </si>
  <si>
    <t>DEAL0155</t>
  </si>
  <si>
    <t>DEAL0156</t>
  </si>
  <si>
    <t>DEAL0157</t>
  </si>
  <si>
    <t>DEAL0158</t>
  </si>
  <si>
    <t>DEAL0159</t>
  </si>
  <si>
    <t>DEAL0160</t>
  </si>
  <si>
    <t>DEAL0161</t>
  </si>
  <si>
    <t>DEAL0162</t>
  </si>
  <si>
    <t>DEAL0163</t>
  </si>
  <si>
    <t>DEAL0164</t>
  </si>
  <si>
    <t>DEAL0165</t>
  </si>
  <si>
    <t>DEAL0166</t>
  </si>
  <si>
    <t>DEAL0167</t>
  </si>
  <si>
    <t>DEAL0168</t>
  </si>
  <si>
    <t>DEAL0169</t>
  </si>
  <si>
    <t>DEAL0170</t>
  </si>
  <si>
    <t>DEAL0171</t>
  </si>
  <si>
    <t>DEAL0172</t>
  </si>
  <si>
    <t>DEAL0173</t>
  </si>
  <si>
    <t>DEAL0174</t>
  </si>
  <si>
    <t>DEAL0175</t>
  </si>
  <si>
    <t>DEAL0176</t>
  </si>
  <si>
    <t>DEAL0177</t>
  </si>
  <si>
    <t>DEAL0178</t>
  </si>
  <si>
    <t>DEAL0179</t>
  </si>
  <si>
    <t>DEAL0180</t>
  </si>
  <si>
    <t>DEAL0181</t>
  </si>
  <si>
    <t>DEAL0182</t>
  </si>
  <si>
    <t>DEAL0183</t>
  </si>
  <si>
    <t>DEAL0184</t>
  </si>
  <si>
    <t>DEAL0185</t>
  </si>
  <si>
    <t>DEAL0186</t>
  </si>
  <si>
    <t>DEAL0187</t>
  </si>
  <si>
    <t>DEAL0188</t>
  </si>
  <si>
    <t>DEAL0189</t>
  </si>
  <si>
    <t>DEAL0190</t>
  </si>
  <si>
    <t>DEAL0191</t>
  </si>
  <si>
    <t>DEAL0192</t>
  </si>
  <si>
    <t>DEAL0193</t>
  </si>
  <si>
    <t>DEAL0194</t>
  </si>
  <si>
    <t>DEAL0195</t>
  </si>
  <si>
    <t>DEAL0196</t>
  </si>
  <si>
    <t>DEAL0197</t>
  </si>
  <si>
    <t>DEAL0198</t>
  </si>
  <si>
    <t>DEAL0199</t>
  </si>
  <si>
    <t>DEAL0200</t>
  </si>
  <si>
    <t>DEAL0201</t>
  </si>
  <si>
    <t>DEAL0202</t>
  </si>
  <si>
    <t>DEAL0203</t>
  </si>
  <si>
    <t>DEAL0204</t>
  </si>
  <si>
    <t>DEAL0205</t>
  </si>
  <si>
    <t>DEAL0206</t>
  </si>
  <si>
    <t>DEAL0207</t>
  </si>
  <si>
    <t>DEAL0208</t>
  </si>
  <si>
    <t>DEAL0209</t>
  </si>
  <si>
    <t>DEAL0210</t>
  </si>
  <si>
    <t>DEAL0211</t>
  </si>
  <si>
    <t>DEAL0212</t>
  </si>
  <si>
    <t>DEAL0213</t>
  </si>
  <si>
    <t>DEAL0214</t>
  </si>
  <si>
    <t>DEAL0215</t>
  </si>
  <si>
    <t>DEAL0216</t>
  </si>
  <si>
    <t>DEAL0217</t>
  </si>
  <si>
    <t>DEAL0218</t>
  </si>
  <si>
    <t>DEAL0219</t>
  </si>
  <si>
    <t>DEAL0220</t>
  </si>
  <si>
    <t>DEAL0221</t>
  </si>
  <si>
    <t>DEAL0222</t>
  </si>
  <si>
    <t>DEAL0223</t>
  </si>
  <si>
    <t>DEAL0224</t>
  </si>
  <si>
    <t>DEAL0225</t>
  </si>
  <si>
    <t>DEAL0226</t>
  </si>
  <si>
    <t>DEAL0227</t>
  </si>
  <si>
    <t>DEAL0228</t>
  </si>
  <si>
    <t>DEAL0229</t>
  </si>
  <si>
    <t>DEAL0230</t>
  </si>
  <si>
    <t>DEAL0231</t>
  </si>
  <si>
    <t>DEAL0232</t>
  </si>
  <si>
    <t>DEAL0233</t>
  </si>
  <si>
    <t>DEAL0234</t>
  </si>
  <si>
    <t>DEAL0235</t>
  </si>
  <si>
    <t>DEAL0236</t>
  </si>
  <si>
    <t>DEAL0237</t>
  </si>
  <si>
    <t>DEAL0238</t>
  </si>
  <si>
    <t>DEAL0239</t>
  </si>
  <si>
    <t>DEAL0240</t>
  </si>
  <si>
    <t>DEAL0241</t>
  </si>
  <si>
    <t>DEAL0242</t>
  </si>
  <si>
    <t>DEAL0243</t>
  </si>
  <si>
    <t>DEAL0244</t>
  </si>
  <si>
    <t>DEAL0245</t>
  </si>
  <si>
    <t>DEAL0246</t>
  </si>
  <si>
    <t>DEAL0247</t>
  </si>
  <si>
    <t>DEAL0248</t>
  </si>
  <si>
    <t>DEAL0249</t>
  </si>
  <si>
    <t>DEAL0250</t>
  </si>
  <si>
    <t>DEAL0251</t>
  </si>
  <si>
    <t>DEAL0252</t>
  </si>
  <si>
    <t>DEAL0253</t>
  </si>
  <si>
    <t>DEAL0254</t>
  </si>
  <si>
    <t>DEAL0255</t>
  </si>
  <si>
    <t>DEAL0256</t>
  </si>
  <si>
    <t>DEAL0257</t>
  </si>
  <si>
    <t>DEAL0258</t>
  </si>
  <si>
    <t>DEAL0259</t>
  </si>
  <si>
    <t>DEAL0260</t>
  </si>
  <si>
    <t>DEAL0261</t>
  </si>
  <si>
    <t>DEAL0262</t>
  </si>
  <si>
    <t>DEAL0263</t>
  </si>
  <si>
    <t>DEAL0264</t>
  </si>
  <si>
    <t>DEAL0265</t>
  </si>
  <si>
    <t>DEAL0266</t>
  </si>
  <si>
    <t>DEAL0267</t>
  </si>
  <si>
    <t>DEAL0268</t>
  </si>
  <si>
    <t>DEAL0269</t>
  </si>
  <si>
    <t>DEAL0270</t>
  </si>
  <si>
    <t>DEAL0271</t>
  </si>
  <si>
    <t>DEAL0272</t>
  </si>
  <si>
    <t>DEAL0273</t>
  </si>
  <si>
    <t>DEAL0274</t>
  </si>
  <si>
    <t>DEAL0275</t>
  </si>
  <si>
    <t>DEAL0276</t>
  </si>
  <si>
    <t>DEAL0277</t>
  </si>
  <si>
    <t>DEAL0278</t>
  </si>
  <si>
    <t>DEAL0279</t>
  </si>
  <si>
    <t>DEAL0280</t>
  </si>
  <si>
    <t>DEAL0281</t>
  </si>
  <si>
    <t>DEAL0282</t>
  </si>
  <si>
    <t>DEAL0283</t>
  </si>
  <si>
    <t>DEAL0284</t>
  </si>
  <si>
    <t>DEAL0285</t>
  </si>
  <si>
    <t>DEAL0286</t>
  </si>
  <si>
    <t>DEAL0287</t>
  </si>
  <si>
    <t>DEAL0288</t>
  </si>
  <si>
    <t>DEAL0289</t>
  </si>
  <si>
    <t>DEAL0290</t>
  </si>
  <si>
    <t>DEAL0291</t>
  </si>
  <si>
    <t>DEAL0292</t>
  </si>
  <si>
    <t>DEAL0293</t>
  </si>
  <si>
    <t>DEAL0294</t>
  </si>
  <si>
    <t>DEAL0295</t>
  </si>
  <si>
    <t>DEAL0296</t>
  </si>
  <si>
    <t>DEAL0297</t>
  </si>
  <si>
    <t>DEAL0298</t>
  </si>
  <si>
    <t>DEAL0299</t>
  </si>
  <si>
    <t>DEAL0300</t>
  </si>
  <si>
    <t>DEAL0301</t>
  </si>
  <si>
    <t>DEAL0302</t>
  </si>
  <si>
    <t>DEAL0303</t>
  </si>
  <si>
    <t>DEAL0304</t>
  </si>
  <si>
    <t>DEAL0305</t>
  </si>
  <si>
    <t>DEAL0306</t>
  </si>
  <si>
    <t>DEAL0307</t>
  </si>
  <si>
    <t>DEAL0308</t>
  </si>
  <si>
    <t>DEAL0309</t>
  </si>
  <si>
    <t>DEAL0310</t>
  </si>
  <si>
    <t>DEAL0311</t>
  </si>
  <si>
    <t>DEAL0312</t>
  </si>
  <si>
    <t>DEAL0313</t>
  </si>
  <si>
    <t>DEAL0314</t>
  </si>
  <si>
    <t>DEAL0315</t>
  </si>
  <si>
    <t>DEAL0316</t>
  </si>
  <si>
    <t>DEAL0317</t>
  </si>
  <si>
    <t>DEAL0318</t>
  </si>
  <si>
    <t>DEAL0319</t>
  </si>
  <si>
    <t>DEAL0320</t>
  </si>
  <si>
    <t>DEAL0321</t>
  </si>
  <si>
    <t>DEAL0322</t>
  </si>
  <si>
    <t>DEAL0323</t>
  </si>
  <si>
    <t>DEAL0324</t>
  </si>
  <si>
    <t>DEAL0325</t>
  </si>
  <si>
    <t>DEAL0326</t>
  </si>
  <si>
    <t>DEAL0327</t>
  </si>
  <si>
    <t>DEAL0328</t>
  </si>
  <si>
    <t>DEAL0329</t>
  </si>
  <si>
    <t>DEAL0330</t>
  </si>
  <si>
    <t>DEAL0331</t>
  </si>
  <si>
    <t>DEAL0332</t>
  </si>
  <si>
    <t>DEAL0333</t>
  </si>
  <si>
    <t>DEAL0334</t>
  </si>
  <si>
    <t>DEAL0335</t>
  </si>
  <si>
    <t>DEAL0336</t>
  </si>
  <si>
    <t>DEAL0337</t>
  </si>
  <si>
    <t>DEAL0338</t>
  </si>
  <si>
    <t>DEAL0339</t>
  </si>
  <si>
    <t>DEAL0340</t>
  </si>
  <si>
    <t>DEAL0341</t>
  </si>
  <si>
    <t>DEAL0342</t>
  </si>
  <si>
    <t>DEAL0343</t>
  </si>
  <si>
    <t>DEAL0344</t>
  </si>
  <si>
    <t>DEAL0345</t>
  </si>
  <si>
    <t>DEAL0346</t>
  </si>
  <si>
    <t>DEAL0347</t>
  </si>
  <si>
    <t>DEAL0348</t>
  </si>
  <si>
    <t>DEAL0349</t>
  </si>
  <si>
    <t>DEAL0350</t>
  </si>
  <si>
    <t>DEAL0351</t>
  </si>
  <si>
    <t>DEAL0352</t>
  </si>
  <si>
    <t>DEAL0353</t>
  </si>
  <si>
    <t>DEAL0354</t>
  </si>
  <si>
    <t>DEAL0355</t>
  </si>
  <si>
    <t>DEAL0356</t>
  </si>
  <si>
    <t>DEAL0357</t>
  </si>
  <si>
    <t>DEAL0358</t>
  </si>
  <si>
    <t>DEAL0359</t>
  </si>
  <si>
    <t>DEAL0360</t>
  </si>
  <si>
    <t>DEAL0361</t>
  </si>
  <si>
    <t>DEAL0362</t>
  </si>
  <si>
    <t>DEAL0363</t>
  </si>
  <si>
    <t>DEAL0364</t>
  </si>
  <si>
    <t>DEAL0365</t>
  </si>
  <si>
    <t>DEAL0366</t>
  </si>
  <si>
    <t>DEAL0367</t>
  </si>
  <si>
    <t>DEAL0368</t>
  </si>
  <si>
    <t>DEAL0369</t>
  </si>
  <si>
    <t>DEAL0370</t>
  </si>
  <si>
    <t>DEAL0371</t>
  </si>
  <si>
    <t>DEAL0372</t>
  </si>
  <si>
    <t>DEAL0373</t>
  </si>
  <si>
    <t>DEAL0374</t>
  </si>
  <si>
    <t>DEAL0375</t>
  </si>
  <si>
    <t>DEAL0376</t>
  </si>
  <si>
    <t>DEAL0377</t>
  </si>
  <si>
    <t>DEAL0378</t>
  </si>
  <si>
    <t>DEAL0379</t>
  </si>
  <si>
    <t>DEAL0380</t>
  </si>
  <si>
    <t>DEAL0381</t>
  </si>
  <si>
    <t>DEAL0382</t>
  </si>
  <si>
    <t>DEAL0383</t>
  </si>
  <si>
    <t>DEAL0384</t>
  </si>
  <si>
    <t>DEAL0385</t>
  </si>
  <si>
    <t>DEAL0386</t>
  </si>
  <si>
    <t>DEAL0387</t>
  </si>
  <si>
    <t>DEAL0388</t>
  </si>
  <si>
    <t>DEAL0389</t>
  </si>
  <si>
    <t>DEAL0390</t>
  </si>
  <si>
    <t>DEAL0391</t>
  </si>
  <si>
    <t>DEAL0392</t>
  </si>
  <si>
    <t>DEAL0393</t>
  </si>
  <si>
    <t>DEAL0394</t>
  </si>
  <si>
    <t>DEAL0395</t>
  </si>
  <si>
    <t>DEAL0396</t>
  </si>
  <si>
    <t>DEAL0397</t>
  </si>
  <si>
    <t>DEAL0398</t>
  </si>
  <si>
    <t>DEAL0399</t>
  </si>
  <si>
    <t>DEAL0400</t>
  </si>
  <si>
    <t>DEAL0401</t>
  </si>
  <si>
    <t>DEAL0402</t>
  </si>
  <si>
    <t>DEAL0403</t>
  </si>
  <si>
    <t>DEAL0404</t>
  </si>
  <si>
    <t>DEAL0405</t>
  </si>
  <si>
    <t>DEAL0406</t>
  </si>
  <si>
    <t>DEAL0407</t>
  </si>
  <si>
    <t>DEAL0408</t>
  </si>
  <si>
    <t>DEAL0409</t>
  </si>
  <si>
    <t>DEAL0410</t>
  </si>
  <si>
    <t>DEAL0411</t>
  </si>
  <si>
    <t>DEAL0412</t>
  </si>
  <si>
    <t>DEAL0413</t>
  </si>
  <si>
    <t>DEAL0414</t>
  </si>
  <si>
    <t>DEAL0415</t>
  </si>
  <si>
    <t>DEAL0416</t>
  </si>
  <si>
    <t>DEAL0417</t>
  </si>
  <si>
    <t>DEAL0418</t>
  </si>
  <si>
    <t>DEAL0419</t>
  </si>
  <si>
    <t>DEAL0420</t>
  </si>
  <si>
    <t>DEAL0421</t>
  </si>
  <si>
    <t>DEAL0422</t>
  </si>
  <si>
    <t>DEAL0423</t>
  </si>
  <si>
    <t>DEAL0424</t>
  </si>
  <si>
    <t>DEAL0425</t>
  </si>
  <si>
    <t>DEAL0426</t>
  </si>
  <si>
    <t>DEAL0427</t>
  </si>
  <si>
    <t>DEAL0428</t>
  </si>
  <si>
    <t>DEAL0429</t>
  </si>
  <si>
    <t>DEAL0430</t>
  </si>
  <si>
    <t>DEAL0431</t>
  </si>
  <si>
    <t>DEAL0432</t>
  </si>
  <si>
    <t>DEAL0433</t>
  </si>
  <si>
    <t>DEAL0434</t>
  </si>
  <si>
    <t>DEAL0435</t>
  </si>
  <si>
    <t>DEAL0436</t>
  </si>
  <si>
    <t>DEAL0437</t>
  </si>
  <si>
    <t>DEAL0438</t>
  </si>
  <si>
    <t>DEAL0439</t>
  </si>
  <si>
    <t>DEAL0440</t>
  </si>
  <si>
    <t>DEAL0441</t>
  </si>
  <si>
    <t>DEAL0442</t>
  </si>
  <si>
    <t>DEAL0443</t>
  </si>
  <si>
    <t>DEAL0444</t>
  </si>
  <si>
    <t>DEAL0445</t>
  </si>
  <si>
    <t>DEAL0446</t>
  </si>
  <si>
    <t>DEAL0447</t>
  </si>
  <si>
    <t>DEAL0448</t>
  </si>
  <si>
    <t>DEAL0449</t>
  </si>
  <si>
    <t>DEAL0450</t>
  </si>
  <si>
    <t>DEAL0451</t>
  </si>
  <si>
    <t>DEAL0452</t>
  </si>
  <si>
    <t>DEAL0453</t>
  </si>
  <si>
    <t>DEAL0454</t>
  </si>
  <si>
    <t>DEAL0455</t>
  </si>
  <si>
    <t>DEAL0456</t>
  </si>
  <si>
    <t>DEAL0457</t>
  </si>
  <si>
    <t>DEAL0458</t>
  </si>
  <si>
    <t>DEAL0459</t>
  </si>
  <si>
    <t>DEAL0460</t>
  </si>
  <si>
    <t>DEAL0461</t>
  </si>
  <si>
    <t>DEAL0462</t>
  </si>
  <si>
    <t>DEAL0463</t>
  </si>
  <si>
    <t>DEAL0464</t>
  </si>
  <si>
    <t>DEAL0465</t>
  </si>
  <si>
    <t>DEAL0466</t>
  </si>
  <si>
    <t>DEAL0467</t>
  </si>
  <si>
    <t>DEAL0468</t>
  </si>
  <si>
    <t>DEAL0469</t>
  </si>
  <si>
    <t>DEAL0470</t>
  </si>
  <si>
    <t>DEAL0471</t>
  </si>
  <si>
    <t>DEAL0472</t>
  </si>
  <si>
    <t>DEAL0473</t>
  </si>
  <si>
    <t>DEAL0474</t>
  </si>
  <si>
    <t>DEAL0475</t>
  </si>
  <si>
    <t>DEAL0476</t>
  </si>
  <si>
    <t>DEAL0477</t>
  </si>
  <si>
    <t>DEAL0478</t>
  </si>
  <si>
    <t>DEAL0479</t>
  </si>
  <si>
    <t>DEAL0480</t>
  </si>
  <si>
    <t>DEAL0481</t>
  </si>
  <si>
    <t>DEAL0482</t>
  </si>
  <si>
    <t>DEAL0483</t>
  </si>
  <si>
    <t>DEAL0484</t>
  </si>
  <si>
    <t>DEAL0485</t>
  </si>
  <si>
    <t>DEAL0486</t>
  </si>
  <si>
    <t>DEAL0487</t>
  </si>
  <si>
    <t>DEAL0488</t>
  </si>
  <si>
    <t>DEAL0489</t>
  </si>
  <si>
    <t>DEAL0490</t>
  </si>
  <si>
    <t>DEAL0491</t>
  </si>
  <si>
    <t>DEAL0492</t>
  </si>
  <si>
    <t>DEAL0493</t>
  </si>
  <si>
    <t>DEAL0494</t>
  </si>
  <si>
    <t>DEAL0495</t>
  </si>
  <si>
    <t>DEAL0496</t>
  </si>
  <si>
    <t>DEAL0497</t>
  </si>
  <si>
    <t>DEAL0498</t>
  </si>
  <si>
    <t>DEAL0499</t>
  </si>
  <si>
    <t>DEAL0500</t>
  </si>
  <si>
    <t>DEAL0501</t>
  </si>
  <si>
    <t>DEAL0502</t>
  </si>
  <si>
    <t>DEAL0503</t>
  </si>
  <si>
    <t>DEAL0504</t>
  </si>
  <si>
    <t>DEAL0505</t>
  </si>
  <si>
    <t>DEAL0506</t>
  </si>
  <si>
    <t>Grand Total</t>
  </si>
  <si>
    <t>Funded Startups</t>
  </si>
  <si>
    <t>Firm ID</t>
  </si>
  <si>
    <t>Problem Orientation</t>
  </si>
  <si>
    <t>Primary Problem</t>
  </si>
  <si>
    <t>Secondary Problem</t>
  </si>
  <si>
    <t>Point vs Integrated</t>
  </si>
  <si>
    <t>PvI Rating</t>
  </si>
  <si>
    <t>eDiscovery</t>
  </si>
  <si>
    <t>Contracts</t>
  </si>
  <si>
    <t>RegTech</t>
  </si>
  <si>
    <t>DealTech</t>
  </si>
  <si>
    <t xml:space="preserve">LitTech </t>
  </si>
  <si>
    <t>Legal Ops</t>
  </si>
  <si>
    <t>KM</t>
  </si>
  <si>
    <t>Peak Load / Staffing</t>
  </si>
  <si>
    <t>Workflow &amp; PM</t>
  </si>
  <si>
    <t>Point Solution</t>
  </si>
  <si>
    <t>Integrated Solution</t>
  </si>
  <si>
    <t>People vs Corporate</t>
  </si>
  <si>
    <t>Corporate</t>
  </si>
  <si>
    <t>Consumer</t>
  </si>
  <si>
    <t>Market</t>
  </si>
  <si>
    <t>Founded</t>
  </si>
  <si>
    <t>PvI Rating (if needed)</t>
  </si>
  <si>
    <t>Master Startup Datasheet</t>
  </si>
  <si>
    <t>Company URL</t>
  </si>
  <si>
    <t xml:space="preserve">Comments </t>
  </si>
  <si>
    <t>Other reference link (if applicable)</t>
  </si>
  <si>
    <t>Unclear - SEE NOTES</t>
  </si>
  <si>
    <t>Other Practice Tech</t>
  </si>
  <si>
    <t>https://www.lexisnexis.com/en-us/gateway.page</t>
  </si>
  <si>
    <t>LexisNexis started out as a legal research company that has expanded offering into PracticeTech</t>
  </si>
  <si>
    <t>https://www.lexisnexis.co.za/</t>
  </si>
  <si>
    <t>https://www.linkedin.com/company/korbitec/?originalSubdomain=au</t>
  </si>
  <si>
    <t>Korbitec was acquired by LexisNexis.</t>
  </si>
  <si>
    <t>https://www.litera.com/products/legal/</t>
  </si>
  <si>
    <t>https://www.linkedin.com/company/microsystems/</t>
  </si>
  <si>
    <t>http://www.workproducts.com/#</t>
  </si>
  <si>
    <t>https://www.businesswire.com/news/home/20090720005730/en/Microsoft-WorkProducts-Partner-Deliver-MatterSpace-ELM-eDiscovery</t>
  </si>
  <si>
    <t>Cloud-based data archiving and storage</t>
  </si>
  <si>
    <t>https://www.computerworld.com/article/2501427/cloud-computing/symantec-acquires-cloud-storage-vendor-liveoffice.html</t>
  </si>
  <si>
    <t>https://www.crunchbase.com/organization/liveoffice#section-overview</t>
  </si>
  <si>
    <t>https://vlex.com/</t>
  </si>
  <si>
    <t>https://www.legalzoom.com/country/au</t>
  </si>
  <si>
    <t>LegalZoom also provides incorporation and trademark services for corporations (SME market)</t>
  </si>
  <si>
    <t>https://www.workshare.com/product</t>
  </si>
  <si>
    <t>Workshare's platform help compare, protect and share legal documents. Help track and compare amendments.</t>
  </si>
  <si>
    <t>https://www.workshare.com/</t>
  </si>
  <si>
    <t>https://www.exari.com/</t>
  </si>
  <si>
    <t>Exari provides contract management solution and also analytics of contract</t>
  </si>
  <si>
    <t>https://www.axiomlaw.com/solutions/diligence-integration-support</t>
  </si>
  <si>
    <t>https://www.axiomlaw.com/</t>
  </si>
  <si>
    <t>https://catalystsecure.com/</t>
  </si>
  <si>
    <t>https://www.crunchbase.com/organization/realpractice#section-overview</t>
  </si>
  <si>
    <t>https://www.rpost.com/</t>
  </si>
  <si>
    <t>Acquired by ReachLocal but can't seem to find RealPractice's solutions on ReachLocal's website.</t>
  </si>
  <si>
    <t>E-delivery proof, encryption an electronic signatures</t>
  </si>
  <si>
    <t>https://www.relativity.com/</t>
  </si>
  <si>
    <t>https://www.bigtime.net/</t>
  </si>
  <si>
    <t>Yes</t>
  </si>
  <si>
    <t>No</t>
  </si>
  <si>
    <t>AI</t>
  </si>
  <si>
    <t>Analytics</t>
  </si>
  <si>
    <t>https://www.docusign.com.au/</t>
  </si>
  <si>
    <t>https://www.crunchbase.com/organization/xmlaw</t>
  </si>
  <si>
    <t>https://www.crunchbase.com/organization/riverglass-inc#section-overview</t>
  </si>
  <si>
    <t>Acquired by ASG Technologies in 2003</t>
  </si>
  <si>
    <t>https://gust.com/</t>
  </si>
  <si>
    <t>Gust connects startups to angel investors through its platform for funding deals</t>
  </si>
  <si>
    <t>https://www.ibm.com/cloud/automation-software/enterprise-content-management</t>
  </si>
  <si>
    <t>https://www.crunchbase.com/organization/pss-systems#section-overview</t>
  </si>
  <si>
    <t>https://logikcull.com/</t>
  </si>
  <si>
    <t>https://www.anaqua.com/</t>
  </si>
  <si>
    <t>https://www.brainspace.com/</t>
  </si>
  <si>
    <t>https://acrobat.adobe.com/au/en/sign.html</t>
  </si>
  <si>
    <t>https://www.bottomline.com/us/solutions/cyber-fraud-and-risk-management/</t>
  </si>
  <si>
    <t>Track end-user activity in internal business applications for forensic audit of autorhised user activities</t>
  </si>
  <si>
    <t>Microsoftsystems became Litera Microsystems in 2018 after its private equity shareholder acquired Litera and Sackett Group</t>
  </si>
  <si>
    <t>http://www.pbworks.com/legal.html</t>
  </si>
  <si>
    <t>https://www.pramata.com/</t>
  </si>
  <si>
    <t>https://www.crunchbase.com/organization/audiocasefiles#section-overview</t>
  </si>
  <si>
    <t>https://www.avvo.com/</t>
  </si>
  <si>
    <t>http://www.brightleaf.com/</t>
  </si>
  <si>
    <t>https://canada.cosmolex.com/</t>
  </si>
  <si>
    <t>https://www.firmex.com/virtual-data-room/</t>
  </si>
  <si>
    <t>Virtual data room</t>
  </si>
  <si>
    <t>https://www.innography.com/</t>
  </si>
  <si>
    <t>http://www.teampatent.com/</t>
  </si>
  <si>
    <t>Secure patent workspace that allow applicants and examiners to conduct examination through web browers.</t>
  </si>
  <si>
    <t>https://www.cellbreaker.com/</t>
  </si>
  <si>
    <t>Switch cell phone carriers without paying the early termination fee</t>
  </si>
  <si>
    <t>Acquired by LexisNexis</t>
  </si>
  <si>
    <t>https://www.intelligize.com/</t>
  </si>
  <si>
    <t>https://www.crunchbase.com/organization/rightsflow#section-overview</t>
  </si>
  <si>
    <t>Acquired by Google. Provider of mechanical licensing and royalty accounting, reporting, and payment services for online music companies, record companies, distributors, artists</t>
  </si>
  <si>
    <t>https://www.crunchbase.com/organization/clearpath-immigration#section-overview</t>
  </si>
  <si>
    <t>Software solution that help with U.S. immigration filing process</t>
  </si>
  <si>
    <t>https://www.clio.com/</t>
  </si>
  <si>
    <t>https://www.rocketlawyer.com/</t>
  </si>
  <si>
    <t>P provider of patent risk solutions, offering defensive buying, acquisition syndication, patent intelligence, insurance services and advisory services. Acquired in 2018 by HGGC</t>
  </si>
  <si>
    <t>https://www.rpxcorp.com/about-rpx/</t>
  </si>
  <si>
    <t>https://www.zapproved.com/about-us/company/</t>
  </si>
  <si>
    <t>https://turbopatent.com/</t>
  </si>
  <si>
    <t>https://www.experdocs.com/</t>
  </si>
  <si>
    <t>http://www.intake123.com/</t>
  </si>
  <si>
    <t>https://lexmachina.com/about/</t>
  </si>
  <si>
    <t>https://www.arachnys.com/</t>
  </si>
  <si>
    <t>https://www.elabogado.com/</t>
  </si>
  <si>
    <t>https://www.everlaw.com/</t>
  </si>
  <si>
    <t>https://www.linkedin.com/company/witchbird_contract_live/</t>
  </si>
  <si>
    <t>Don't seem to have an active website and the co-founder is now co-fouder of Concord</t>
  </si>
  <si>
    <t>https://www.linkedin.com/company/contractually/</t>
  </si>
  <si>
    <t>Now part of Coupa</t>
  </si>
  <si>
    <t>https://www.scrive.com/</t>
  </si>
  <si>
    <t>https://www.agilelaw.com/</t>
  </si>
  <si>
    <t>https://www.apperio.com/</t>
  </si>
  <si>
    <t>http://expertbids.com/</t>
  </si>
  <si>
    <t>ExpertBids aims to help entrepreneurs and businesses to get personalised bids from legal, accounting or consulting professionals</t>
  </si>
  <si>
    <t>https://www.ipshark.com/</t>
  </si>
  <si>
    <t>https://www.linkedin.com/company/ip-street/?originalSubdomain=au</t>
  </si>
  <si>
    <t>Rebranded as JustLegal</t>
  </si>
  <si>
    <t>http://www.lawbooth.ca/</t>
  </si>
  <si>
    <t>http://manzama.com/</t>
  </si>
  <si>
    <t>DEAL0507</t>
  </si>
  <si>
    <t>https://www.seal-software.com/platforms</t>
  </si>
  <si>
    <t>https://www.theexpertinstitute.com/</t>
  </si>
  <si>
    <t>Connect law firms to expert witnesses</t>
  </si>
  <si>
    <t>https://www.virtualviewbox.com/home.html</t>
  </si>
  <si>
    <t xml:space="preserve">Virtual Viewbox looks more meditech than legaltech </t>
  </si>
  <si>
    <t>https://assently.com/</t>
  </si>
  <si>
    <t>E-signature provider</t>
  </si>
  <si>
    <t>http://www.aftersteps.com/</t>
  </si>
  <si>
    <t>Online end-of-life planning platform</t>
  </si>
  <si>
    <t>https://www.linkedin.com/company/attorneyfee-com/</t>
  </si>
  <si>
    <t>AttorneyFee was acquired by LegalZoom</t>
  </si>
  <si>
    <t>http://claimkit.com/</t>
  </si>
  <si>
    <t>http://infinote.com/</t>
  </si>
  <si>
    <t>http://quolaw.com/</t>
  </si>
  <si>
    <t>https://www.clerky.com/</t>
  </si>
  <si>
    <t>https://www.linkedin.com/company/docracy/?originalSubdomain=au</t>
  </si>
  <si>
    <t>https://www.crunchbase.com/organization/findmysong#section-overview</t>
  </si>
  <si>
    <t>https://hireanesquire.com/</t>
  </si>
  <si>
    <t>https://www.iubenda.com/en/</t>
  </si>
  <si>
    <t>Help companies' websites and apps compliant with law across multiple countries and legislations</t>
  </si>
  <si>
    <t>http://justicebox.net/</t>
  </si>
  <si>
    <t>https://legalfacil.com/en/</t>
  </si>
  <si>
    <t>https://www.mimecast.com/</t>
  </si>
  <si>
    <t>https://www.pacerpro.com/</t>
  </si>
  <si>
    <t>https://www.tylertech.com/solutions-products/modria</t>
  </si>
  <si>
    <t xml:space="preserve">SupportPay helps parents manage child support and share expenses, resolve payment disputes, and share and track all documents and receipts related to their shared payments. </t>
  </si>
  <si>
    <t>https://supportpay.com/product/how-it-works/</t>
  </si>
  <si>
    <t>https://www.titanfile.com/</t>
  </si>
  <si>
    <t>Software that helps exchange files securely</t>
  </si>
  <si>
    <t>http://www.aipatents.com/</t>
  </si>
  <si>
    <t>http://www.clausematch.com/</t>
  </si>
  <si>
    <t>AI Patents is an intelligent patent search engine</t>
  </si>
  <si>
    <t>https://www.crunchbase.com/organization/bleuacre-systems</t>
  </si>
  <si>
    <t>https://www.bridge.us/</t>
  </si>
  <si>
    <t xml:space="preserve"> Bridge is a platform that combines proprietary workflow technology with world-class legal expertise to simplify the immigration process</t>
  </si>
  <si>
    <t>https://www.g2crowd.com/categories/legal-case-management</t>
  </si>
  <si>
    <t>https://cicayda.com/</t>
  </si>
  <si>
    <t>DEAL0508</t>
  </si>
  <si>
    <t>https://www.crunchbase.com/organization/clearcontract#section-overview</t>
  </si>
  <si>
    <t>Don't think the company is still active</t>
  </si>
  <si>
    <t>http://www.contractroom.com/#features</t>
  </si>
  <si>
    <t>https://www.csdisco.com/</t>
  </si>
  <si>
    <t>https://ebrevia.com/#whyebrevia</t>
  </si>
  <si>
    <t>Uses machine learning technology to conduct legal document review for due diligence, contract maangemet and document drafting</t>
  </si>
  <si>
    <t>https://carta.com/</t>
  </si>
  <si>
    <t>https://www.everplans.com/</t>
  </si>
  <si>
    <t>Everplan is a secure, digital archive.</t>
  </si>
  <si>
    <t xml:space="preserve"> Global marketplace for IP</t>
  </si>
  <si>
    <t>https://www.ipnexus.com/</t>
  </si>
  <si>
    <t>https://www.judicata.com/</t>
  </si>
  <si>
    <t>https://www.juristat.com/</t>
  </si>
  <si>
    <t>https://www.lawdingo.com/</t>
  </si>
  <si>
    <t>https://www.linkedin.com/company/lawkick/</t>
  </si>
  <si>
    <t>https://www.legalreach.com/</t>
  </si>
  <si>
    <t>https://www.leverton.ai/</t>
  </si>
  <si>
    <t>DEAL0509</t>
  </si>
  <si>
    <t>Breyer Capital</t>
  </si>
  <si>
    <t>Amplo</t>
  </si>
  <si>
    <t>https://www.mark43.com/</t>
  </si>
  <si>
    <t>LegalTech solution catered to public safety service, specifically allowing first responders to collect, manage, analyze, and share information.</t>
  </si>
  <si>
    <t>https://www.linkedin.com/company/peppercorn-it/</t>
  </si>
  <si>
    <t>https://www.qodeo.com/</t>
  </si>
  <si>
    <t>Ravel Law was acquired by LexisNexis</t>
  </si>
  <si>
    <t>http://ravellaw.com/</t>
  </si>
  <si>
    <t>DEAL0510</t>
  </si>
  <si>
    <t>Warburg Pincus</t>
  </si>
  <si>
    <t>https://reorg-research.com/home</t>
  </si>
  <si>
    <t>https://www.retidoc.com/</t>
  </si>
  <si>
    <t>https://www.upcounsel.com/</t>
  </si>
  <si>
    <t>https://www.wevorce.com/</t>
  </si>
  <si>
    <t>https://www.wordrake.com/</t>
  </si>
  <si>
    <t>https://www.trademarknow.com/</t>
  </si>
  <si>
    <t>https://www.linkedin.com/company/rsvp-law/</t>
  </si>
  <si>
    <t>Mobile app that allows users to create, sign and send legally binding agreements</t>
  </si>
  <si>
    <t>http://www.shakelaw.com/</t>
  </si>
  <si>
    <t>Online e-learning platform for startups and SMEs.</t>
  </si>
  <si>
    <t>DEAL0511</t>
  </si>
  <si>
    <t>https://www.viewabill.com/pages/home</t>
  </si>
  <si>
    <t>http://wirelawyer.herokuapp.com/</t>
  </si>
  <si>
    <t>The platform also creates an attorney to attorney referral community online</t>
  </si>
  <si>
    <t>WordRake is an editing software for lawyers</t>
  </si>
  <si>
    <t>https://www.crunchbase.com/organization/cloudlaw--zeekbeek-#section-overview</t>
  </si>
  <si>
    <t>https://www.linkedin.com/company/advisehub/</t>
  </si>
  <si>
    <t>https://www.airhelp.com/en/</t>
  </si>
  <si>
    <t>https://www.altlegal.com/</t>
  </si>
  <si>
    <t>Alt Legal's automated US trademark docketing software detects and updates changes to  filings and all statutory deadlines</t>
  </si>
  <si>
    <t>https://www.beagle.ai/</t>
  </si>
  <si>
    <t>https://www.captaincontrat.com/</t>
  </si>
  <si>
    <t>Captain Contrat helps startups &amp; SMEs by providing legal deocuments and network of lawyers</t>
  </si>
  <si>
    <t>https://www.linkedin.com/company/caserails/</t>
  </si>
  <si>
    <t>https://casetext.com/features</t>
  </si>
  <si>
    <t>https://clearviewsocial.com/</t>
  </si>
  <si>
    <t>https://www.linkedin.com/company/contract-cloud-inc/</t>
  </si>
  <si>
    <t>Acquired by Conga recently</t>
  </si>
  <si>
    <t>http://counselytics.com/</t>
  </si>
  <si>
    <t>https://getmatterhorn.com/</t>
  </si>
  <si>
    <t>Court Innovations (now Matterhorn)</t>
  </si>
  <si>
    <t>https://www.crowdjustice.com/</t>
  </si>
  <si>
    <t>Crowdfunding platform for legal action</t>
  </si>
  <si>
    <t>http://fairandsquare.ie/</t>
  </si>
  <si>
    <t>DEAL0512</t>
  </si>
  <si>
    <t>https://fiscalnote.com/</t>
  </si>
  <si>
    <t>https://www.lawgixlaw.com/</t>
  </si>
  <si>
    <t>https://www.crunchbase.com/organization/ipselex#section-overview</t>
  </si>
  <si>
    <t>https://www.crunchbase.com/organization/congo#section-overview</t>
  </si>
  <si>
    <t>https://www.linkedin.com/company/lawyerfair/</t>
  </si>
  <si>
    <t>https://www.linkedin.com/company/legal-hero-llc/</t>
  </si>
  <si>
    <t>https://www.crunchbase.com/organization/legalcrunch#section-overview</t>
  </si>
  <si>
    <t>https://www.legalsifter.com/legalsifter-product</t>
  </si>
  <si>
    <t>https://legaltrek.com/</t>
  </si>
  <si>
    <t>https://www.linkedin.com/company/lexdir/</t>
  </si>
  <si>
    <t>Acquired by Spotify. Loudr builds products and services that make it easy for content creators, aggregators and digital music services to identify, track and pay music publishers</t>
  </si>
  <si>
    <t>https://loudr.fm/</t>
  </si>
  <si>
    <t>https://www.crunchbase.com/organization/modusp#section-overview</t>
  </si>
  <si>
    <t>https://mydocsafe.com/uk/</t>
  </si>
  <si>
    <t>https://www.netlexweb.com/</t>
  </si>
  <si>
    <t>https://www.linkedin.com/company/planned-departure-pvt-lts/</t>
  </si>
  <si>
    <t>https://www.shoobx.com/</t>
  </si>
  <si>
    <t>https://www.simplelegal.com/</t>
  </si>
  <si>
    <t>https://swiftcourt.com/en/how-it-works</t>
  </si>
  <si>
    <t>https://www.tenderscout.com/</t>
  </si>
  <si>
    <t>https://www.crunchbase.com/organization/termsheet-io#section-overview</t>
  </si>
  <si>
    <t>https://www.tunnelx.com/</t>
  </si>
  <si>
    <t>https://www.crunchbase.com/organization/verinvest-corporation#section-overview</t>
  </si>
  <si>
    <t>https://lawpath.com.au/</t>
  </si>
  <si>
    <t>DEAL0513</t>
  </si>
  <si>
    <t>https://www.pactsafe.com/features</t>
  </si>
  <si>
    <t>DEAL0514</t>
  </si>
  <si>
    <t>Vulpes Innovative Technologies</t>
  </si>
  <si>
    <t>Signal Peak Ventures</t>
  </si>
  <si>
    <t>Mercury Fund</t>
  </si>
  <si>
    <t>https://www.advocado.de/startseite.html</t>
  </si>
  <si>
    <t>GPS Ventures</t>
  </si>
  <si>
    <t>DEAL0515</t>
  </si>
  <si>
    <t>http://audvi.com/</t>
  </si>
  <si>
    <t xml:space="preserve">Audvi App assists dyslexic and anybody who quickly needs reading assistance </t>
  </si>
  <si>
    <t>http://brav.org/</t>
  </si>
  <si>
    <t>https://www.crunchbase.com/organization/captureit#section-overview</t>
  </si>
  <si>
    <t>https://checkr.com/product/</t>
  </si>
  <si>
    <t>T. Rowe Price</t>
  </si>
  <si>
    <t>DEAL0516</t>
  </si>
  <si>
    <t>https://www.crunchbase.com/organization/contratosapp#section-overview</t>
  </si>
  <si>
    <t>https://www.crunchbase.com/organization/daty#section-overview</t>
  </si>
  <si>
    <t>Acquired by FIRMO.cz</t>
  </si>
  <si>
    <t>https://www.crunchbase.com/organization/dealcircle#section-overview</t>
  </si>
  <si>
    <t>https://monax.io/features/</t>
  </si>
  <si>
    <t>https://leasepilot.co/</t>
  </si>
  <si>
    <t>Gadfly Legal Technologies (now LeasePilot)</t>
  </si>
  <si>
    <t>Rebranded as LeasePilot</t>
  </si>
  <si>
    <t>https://www.heurekasoftware.com/</t>
  </si>
  <si>
    <t>https://www.immuta.com/</t>
  </si>
  <si>
    <t>DEAL0517</t>
  </si>
  <si>
    <t>DFJ Growth</t>
  </si>
  <si>
    <t>Citi Ventures</t>
  </si>
  <si>
    <t>https://ironcladapp.com/</t>
  </si>
  <si>
    <t>https://www.crunchbase.com/organization/jeugene</t>
  </si>
  <si>
    <t>https://www.compliance.ai/</t>
  </si>
  <si>
    <t>Rebranded as Compliance AI</t>
  </si>
  <si>
    <t>https://www.crunchbase.com/organization/justiserv</t>
  </si>
  <si>
    <t>http://knomos.law/</t>
  </si>
  <si>
    <t>http://www.lar21.com/</t>
  </si>
  <si>
    <t>https://www.lawgeex.com/</t>
  </si>
  <si>
    <t>Aleph</t>
  </si>
  <si>
    <t>DEAL0518</t>
  </si>
  <si>
    <t>https://www.crunchbase.com/organization/lawgo#section-overview</t>
  </si>
  <si>
    <t>https://www.lawtrades.com/</t>
  </si>
  <si>
    <t>https://legalinc.com/</t>
  </si>
  <si>
    <t>https://www.legalix.com/</t>
  </si>
  <si>
    <t>https://www.lexoo.co.uk/</t>
  </si>
  <si>
    <t>https://coinspectapp.com/</t>
  </si>
  <si>
    <t>https://www.misabogados.com/</t>
  </si>
  <si>
    <t>https://www.crunchbase.com/organization/nventi#section-overview</t>
  </si>
  <si>
    <t>https://www.premonition.ai/</t>
  </si>
  <si>
    <t>https://www.linkedin.com/company/quick-legal/</t>
  </si>
  <si>
    <t>https://rossintelligence.com/</t>
  </si>
  <si>
    <t>https://stampery.com/</t>
  </si>
  <si>
    <t>Blockchain technology to authenticate and certify contracts</t>
  </si>
  <si>
    <t>https://www.suralink.com/#top</t>
  </si>
  <si>
    <t>https://www.linkedin.com/company/trustatom/</t>
  </si>
  <si>
    <t>https://www.tycherisk.co/</t>
  </si>
  <si>
    <t>http://www.thefamilycommunity.com/</t>
  </si>
  <si>
    <t>http://yuristiya.com/</t>
  </si>
  <si>
    <t>https://www.fairclaims.com/how_it_works</t>
  </si>
  <si>
    <t>http://casehub.com/</t>
  </si>
  <si>
    <t>https://www.legalclick.com/</t>
  </si>
  <si>
    <t>https://www.linkedin.com/company/should-i-sign-inc-/</t>
  </si>
  <si>
    <t>https://legaladviceme.com/</t>
  </si>
  <si>
    <t>https://www.crunchbase.com/organization/mainlaws-ltd-#section-overview</t>
  </si>
  <si>
    <t>https://www.burgielaw.com/</t>
  </si>
  <si>
    <t>https://www.courtbuddy.com/</t>
  </si>
  <si>
    <t>https://www.linkedin.com/company/startup-quest/</t>
  </si>
  <si>
    <t>https://www.linkedin.com/company/reduse/</t>
  </si>
  <si>
    <t>Reduse remove print from paper using laser, recyclying paper for multiple use</t>
  </si>
  <si>
    <t>https://allegorylaw.com/</t>
  </si>
  <si>
    <t>https://www.ascentregtech.com</t>
  </si>
  <si>
    <t>DEAL0519</t>
  </si>
  <si>
    <t>Alsop Louie Partners</t>
  </si>
  <si>
    <t>Temerity Capital Partners</t>
  </si>
  <si>
    <t>Polsky Center for Entrepreneurship and Innovation</t>
  </si>
  <si>
    <t>https://avvoka.com/</t>
  </si>
  <si>
    <t>http://clause.io/</t>
  </si>
  <si>
    <t>Smart contracts using blockchain technologies that also enables automation</t>
  </si>
  <si>
    <t>https://www.crunchbase.com/organization/divorcesecure</t>
  </si>
  <si>
    <t>http://www.esquify.com/</t>
  </si>
  <si>
    <t>https://www.legallogs.com/</t>
  </si>
  <si>
    <t>https://www.legalrobot.com/</t>
  </si>
  <si>
    <t>https://www.riskgenius.com/</t>
  </si>
  <si>
    <t>https://legalese.com/index</t>
  </si>
  <si>
    <t>Digital platform for advance care planning and end-of-life planning.</t>
  </si>
  <si>
    <t>https://www.joincake.com/</t>
  </si>
  <si>
    <t>https://openlaws.com/home</t>
  </si>
  <si>
    <t>https://www.timebyping.com/</t>
  </si>
  <si>
    <t>https://synergist.io/</t>
  </si>
  <si>
    <t>https://www.concordnow.com/</t>
  </si>
  <si>
    <t>https://libryo.com/</t>
  </si>
  <si>
    <t>https://www.luminance.com/technology/</t>
  </si>
  <si>
    <t>https://onna.com/</t>
  </si>
  <si>
    <t>https://compensation2go.com/</t>
  </si>
  <si>
    <t>https://doxly.com/</t>
  </si>
  <si>
    <t>https://otonomos.com/</t>
  </si>
  <si>
    <t>https://juro.com/</t>
  </si>
  <si>
    <t>https://www.legalmatters.com/</t>
  </si>
  <si>
    <t>Immediate compensation and litigation funding service for air ticketholders whose flights were disrupted.</t>
  </si>
  <si>
    <t>https://www.doctrine.fr/</t>
  </si>
  <si>
    <t>DEAL0520</t>
  </si>
  <si>
    <t>https://www.upsolve.org/</t>
  </si>
  <si>
    <t>http://www.witnex.com/home</t>
  </si>
  <si>
    <t>https://case.one/</t>
  </si>
  <si>
    <t>http://granthika.co/</t>
  </si>
  <si>
    <t>https://headnote.com/#!/</t>
  </si>
  <si>
    <t>Headnote is an online payment tool for the legal industry</t>
  </si>
  <si>
    <t>DEAL0521</t>
  </si>
  <si>
    <t>https://www.legalist.com/</t>
  </si>
  <si>
    <t>https://www.litify.com/product-overview/#product-matter</t>
  </si>
  <si>
    <t>https://seedlegals.com/</t>
  </si>
  <si>
    <t>Provides end-to-end legal and technology solution to help entrepreneurs raise funds</t>
  </si>
  <si>
    <t>http://waymark.tech/</t>
  </si>
  <si>
    <t>https://www.crunchbase.com/organization/resis</t>
  </si>
  <si>
    <t>https://www.atrium.co/</t>
  </si>
  <si>
    <t>Railsbank</t>
  </si>
  <si>
    <t>VoxSmart</t>
  </si>
  <si>
    <t>PassFort</t>
  </si>
  <si>
    <t>OpenGamma</t>
  </si>
  <si>
    <t>Onfido</t>
  </si>
  <si>
    <t>Elliptic</t>
  </si>
  <si>
    <t>ComplyAdvantage</t>
  </si>
  <si>
    <t>Enforcd</t>
  </si>
  <si>
    <t>Merit Software</t>
  </si>
  <si>
    <t>Credit Benchmark</t>
  </si>
  <si>
    <t>AlgoDynamix</t>
  </si>
  <si>
    <t>Erudine</t>
  </si>
  <si>
    <t>Quantexa</t>
  </si>
  <si>
    <t>Autologyx</t>
  </si>
  <si>
    <t>Coinfirm</t>
  </si>
  <si>
    <t>Privitar</t>
  </si>
  <si>
    <t>Behavox</t>
  </si>
  <si>
    <t>CoVi Analytics</t>
  </si>
  <si>
    <t>VATBox</t>
  </si>
  <si>
    <t>Human</t>
  </si>
  <si>
    <t>DueDil</t>
  </si>
  <si>
    <t>https://wearehuman.io/</t>
  </si>
  <si>
    <t>Encompass</t>
  </si>
  <si>
    <t>MIRACL</t>
  </si>
  <si>
    <t>CloudMargin</t>
  </si>
  <si>
    <t>AQMETRICS</t>
  </si>
  <si>
    <t>Fenergo</t>
  </si>
  <si>
    <t>Gecko Governance</t>
  </si>
  <si>
    <t>Gamco</t>
  </si>
  <si>
    <t>Scaled Risk</t>
  </si>
  <si>
    <t>Neuroprofiler</t>
  </si>
  <si>
    <t>Governance.io</t>
  </si>
  <si>
    <t>TheMarketsTrust</t>
  </si>
  <si>
    <t>Luxembourg</t>
  </si>
  <si>
    <t>Intix</t>
  </si>
  <si>
    <t>SeattleMint</t>
  </si>
  <si>
    <t>Limina</t>
  </si>
  <si>
    <t>BehavioSec</t>
  </si>
  <si>
    <t>NewBanking</t>
  </si>
  <si>
    <t>Omada</t>
  </si>
  <si>
    <t>M-Files</t>
  </si>
  <si>
    <t>Avedos</t>
  </si>
  <si>
    <t>Kompany</t>
  </si>
  <si>
    <t>Qumram</t>
  </si>
  <si>
    <t>Riskified</t>
  </si>
  <si>
    <t>APIAX</t>
  </si>
  <si>
    <t>Squirro</t>
  </si>
  <si>
    <t>Oxial</t>
  </si>
  <si>
    <t>Alyne</t>
  </si>
  <si>
    <t>Redwood</t>
  </si>
  <si>
    <t>TiS</t>
  </si>
  <si>
    <t>RailsBank is a BaaS platform that connects finTech companies and banks together. Closer to a Fintech solution with a compliance element</t>
  </si>
  <si>
    <t>https://www.railsbank.com/</t>
  </si>
  <si>
    <t>DEAL0522</t>
  </si>
  <si>
    <t>FIRM0693</t>
  </si>
  <si>
    <t>FIRM0694</t>
  </si>
  <si>
    <t>FIRM0695</t>
  </si>
  <si>
    <t>FIRM0696</t>
  </si>
  <si>
    <t>FIRM0697</t>
  </si>
  <si>
    <t>FIRM0698</t>
  </si>
  <si>
    <t>FIRM0699</t>
  </si>
  <si>
    <t>FIRM0700</t>
  </si>
  <si>
    <t>FIRM0701</t>
  </si>
  <si>
    <t>FIRM0702</t>
  </si>
  <si>
    <t>FIRM0703</t>
  </si>
  <si>
    <t>FIRM0704</t>
  </si>
  <si>
    <t>FIRM0705</t>
  </si>
  <si>
    <t>FIRM0706</t>
  </si>
  <si>
    <t>FIRM0707</t>
  </si>
  <si>
    <t>FIRM0708</t>
  </si>
  <si>
    <t>FIRM0709</t>
  </si>
  <si>
    <t>FIRM0710</t>
  </si>
  <si>
    <t>FIRM0711</t>
  </si>
  <si>
    <t>FIRM0712</t>
  </si>
  <si>
    <t>FIRM0713</t>
  </si>
  <si>
    <t>FIRM0716</t>
  </si>
  <si>
    <t>FIRM0717</t>
  </si>
  <si>
    <t>FIRM0718</t>
  </si>
  <si>
    <t>FIRM0719</t>
  </si>
  <si>
    <t>FIRM0720</t>
  </si>
  <si>
    <t>FIRM0721</t>
  </si>
  <si>
    <t>FIRM0722</t>
  </si>
  <si>
    <t>FIRM0723</t>
  </si>
  <si>
    <t>FIRM0724</t>
  </si>
  <si>
    <t>FIRM0725</t>
  </si>
  <si>
    <t>FIRM0726</t>
  </si>
  <si>
    <t>FIRM0727</t>
  </si>
  <si>
    <t>FIRM0728</t>
  </si>
  <si>
    <t>FIRM0729</t>
  </si>
  <si>
    <t>FIRM0730</t>
  </si>
  <si>
    <t>FIRM0731</t>
  </si>
  <si>
    <t>FIRM0732</t>
  </si>
  <si>
    <t>FIRM0733</t>
  </si>
  <si>
    <t>FIRM0734</t>
  </si>
  <si>
    <t>FIRM0735</t>
  </si>
  <si>
    <t>FIRM0736</t>
  </si>
  <si>
    <t>FIRM0737</t>
  </si>
  <si>
    <t>FIRM0738</t>
  </si>
  <si>
    <t>FIRM0739</t>
  </si>
  <si>
    <t>FIRM0740</t>
  </si>
  <si>
    <t>FIRM0741</t>
  </si>
  <si>
    <t>FIRM0742</t>
  </si>
  <si>
    <t>FIRM0743</t>
  </si>
  <si>
    <t>FIRM0744</t>
  </si>
  <si>
    <t>FIRM0745</t>
  </si>
  <si>
    <t>FIRM0746</t>
  </si>
  <si>
    <t>FIRM0747</t>
  </si>
  <si>
    <t>FIRM0748</t>
  </si>
  <si>
    <t>FIRM0749</t>
  </si>
  <si>
    <t>FIRM0750</t>
  </si>
  <si>
    <t>Firestartr</t>
  </si>
  <si>
    <t>DEAL0523</t>
  </si>
  <si>
    <t>Exchange rates</t>
  </si>
  <si>
    <t>Foreign currency</t>
  </si>
  <si>
    <t>USD</t>
  </si>
  <si>
    <t>DEAL0524</t>
  </si>
  <si>
    <t>Middlegame Ventures</t>
  </si>
  <si>
    <t>https://voxsmart.com/</t>
  </si>
  <si>
    <t>RSRCHXchange</t>
  </si>
  <si>
    <t>http://rsrchxchange.com/</t>
  </si>
  <si>
    <t>RSRCHXchange is a research aggregator and marketplace</t>
  </si>
  <si>
    <t>TrueLayer</t>
  </si>
  <si>
    <t>TrueLayer provide APIs that allow companies to securely and efficiently access their customers’ bank accounts to share financial data, make payments and validate their identity</t>
  </si>
  <si>
    <t>Tessian (previously CheckRecipient)</t>
  </si>
  <si>
    <t>https://www.tessian.com/platform</t>
  </si>
  <si>
    <t>DEAL0525</t>
  </si>
  <si>
    <t>Walking Ventures</t>
  </si>
  <si>
    <t>DEAL0526</t>
  </si>
  <si>
    <t>DEAL0527</t>
  </si>
  <si>
    <t>Innovate U.K.</t>
  </si>
  <si>
    <t>DEAL0528</t>
  </si>
  <si>
    <t>DEAL0529</t>
  </si>
  <si>
    <t>Winton Ventures</t>
  </si>
  <si>
    <t>DEAL0530</t>
  </si>
  <si>
    <t>LocalGlobe</t>
  </si>
  <si>
    <t>Crane Venture Partners</t>
  </si>
  <si>
    <t>Amadeus Capital Partners</t>
  </si>
  <si>
    <t>DEAL0531</t>
  </si>
  <si>
    <t>AbacusNext</t>
  </si>
  <si>
    <t>ANAQUA</t>
  </si>
  <si>
    <t>Acclaim IP</t>
  </si>
  <si>
    <t>ASG Technologies Group</t>
  </si>
  <si>
    <t>Exemplify</t>
  </si>
  <si>
    <t>Courtroom Connect</t>
  </si>
  <si>
    <t>Cyxtera Technologies</t>
  </si>
  <si>
    <t>DigitalTown</t>
  </si>
  <si>
    <t>Cartavi</t>
  </si>
  <si>
    <t>Comprova.Com</t>
  </si>
  <si>
    <t>ARX</t>
  </si>
  <si>
    <t>Estate Assist</t>
  </si>
  <si>
    <t>Elevate Services</t>
  </si>
  <si>
    <t>Exela Technologies</t>
  </si>
  <si>
    <t>Collier's TopForm &amp; File</t>
  </si>
  <si>
    <t>Loislaw.com</t>
  </si>
  <si>
    <t>Foundation Lab</t>
  </si>
  <si>
    <t>Fundacity</t>
  </si>
  <si>
    <t>Preferred Return</t>
  </si>
  <si>
    <t>Sharewave</t>
  </si>
  <si>
    <t>Huron Consulting Group</t>
  </si>
  <si>
    <t>IBM</t>
  </si>
  <si>
    <t>iManage</t>
  </si>
  <si>
    <t>Integreon</t>
  </si>
  <si>
    <t xml:space="preserve">Allegory Law </t>
  </si>
  <si>
    <t>Internet Brands</t>
  </si>
  <si>
    <t>L1BRE</t>
  </si>
  <si>
    <t>Lawgix</t>
  </si>
  <si>
    <t>Fixed</t>
  </si>
  <si>
    <t>LegalShield</t>
  </si>
  <si>
    <t>CourtLink</t>
  </si>
  <si>
    <t>Applied Discovery</t>
  </si>
  <si>
    <t>Verilaw Technologies</t>
  </si>
  <si>
    <t>Seisint</t>
  </si>
  <si>
    <t>Dataflight Software</t>
  </si>
  <si>
    <t>CaseSoft</t>
  </si>
  <si>
    <t>IDEX Corp</t>
  </si>
  <si>
    <t>State Net</t>
  </si>
  <si>
    <t>Law360</t>
  </si>
  <si>
    <t>Verdict Systems</t>
  </si>
  <si>
    <t>EDIWatch</t>
  </si>
  <si>
    <t>Sheshunoff Information Services</t>
  </si>
  <si>
    <t>WorldCompliance</t>
  </si>
  <si>
    <t>Enclarity</t>
  </si>
  <si>
    <t>Mapflow</t>
  </si>
  <si>
    <t>Trancesmart</t>
  </si>
  <si>
    <t>Wunelli</t>
  </si>
  <si>
    <t>iyeTek</t>
  </si>
  <si>
    <t>PoliceReports.US</t>
  </si>
  <si>
    <t>Coplogic</t>
  </si>
  <si>
    <t>Moreover.com</t>
  </si>
  <si>
    <t>Health Market Science</t>
  </si>
  <si>
    <t>BLAIR Analytics</t>
  </si>
  <si>
    <t>Mlex</t>
  </si>
  <si>
    <t>Insurance Initiatives Ltd</t>
  </si>
  <si>
    <t>Lighthouse eDiscovery</t>
  </si>
  <si>
    <t>Lxitas</t>
  </si>
  <si>
    <t>Modus</t>
  </si>
  <si>
    <t>IVIZE Services</t>
  </si>
  <si>
    <t>NetDocuments</t>
  </si>
  <si>
    <t>Wilcox &amp; Fetzer</t>
  </si>
  <si>
    <t>ReachLocal</t>
  </si>
  <si>
    <t>RELX Group</t>
  </si>
  <si>
    <t>LawPivot</t>
  </si>
  <si>
    <t>SkyDox</t>
  </si>
  <si>
    <t>SOURCECORP</t>
  </si>
  <si>
    <t>BancTec</t>
  </si>
  <si>
    <t>TransCentra</t>
  </si>
  <si>
    <t>Symantec</t>
  </si>
  <si>
    <t>Tax Compliance</t>
  </si>
  <si>
    <t>TeamSystem</t>
  </si>
  <si>
    <t>Liquid Engines</t>
  </si>
  <si>
    <t>Paisley</t>
  </si>
  <si>
    <t>m35 Limited</t>
  </si>
  <si>
    <t>Planitax</t>
  </si>
  <si>
    <t>Indlaw</t>
  </si>
  <si>
    <t>Streamlogics</t>
  </si>
  <si>
    <t>Vhayu Technologies</t>
  </si>
  <si>
    <t>Hugin Group</t>
  </si>
  <si>
    <t>Breakviews</t>
  </si>
  <si>
    <t>ASSET4</t>
  </si>
  <si>
    <t>Sabrix</t>
  </si>
  <si>
    <t>Discovery Logic</t>
  </si>
  <si>
    <t>Complinet</t>
  </si>
  <si>
    <t>CaseLogistix Inc</t>
  </si>
  <si>
    <t>Serengeti Law</t>
  </si>
  <si>
    <t>Pangea3</t>
  </si>
  <si>
    <t>Mastersaf</t>
  </si>
  <si>
    <t>Manatron</t>
  </si>
  <si>
    <t>Web Builder CS</t>
  </si>
  <si>
    <t>BizActions</t>
  </si>
  <si>
    <t>Apsmart</t>
  </si>
  <si>
    <t>MarkMonitor</t>
  </si>
  <si>
    <t>FX Alliance</t>
  </si>
  <si>
    <t>Practical Law</t>
  </si>
  <si>
    <t>Softway</t>
  </si>
  <si>
    <t>Adsena</t>
  </si>
  <si>
    <t>Omnesys</t>
  </si>
  <si>
    <t>Redi</t>
  </si>
  <si>
    <t>Avox</t>
  </si>
  <si>
    <t>Clarient Global</t>
  </si>
  <si>
    <t>Tyler Technologies</t>
  </si>
  <si>
    <t>Wolters Kluwer</t>
  </si>
  <si>
    <t>IdeaPlane</t>
  </si>
  <si>
    <t>Xact Data Discovery</t>
  </si>
  <si>
    <t>Orange LT</t>
  </si>
  <si>
    <t>Acquirer</t>
  </si>
  <si>
    <t>Acquiree</t>
  </si>
  <si>
    <t>Bottomline Technologies</t>
  </si>
  <si>
    <t>CPA Global</t>
  </si>
  <si>
    <t>Google</t>
  </si>
  <si>
    <t>Inventus Solutions</t>
  </si>
  <si>
    <t>HGGC</t>
  </si>
  <si>
    <t>Coupa Software</t>
  </si>
  <si>
    <t>Carta</t>
  </si>
  <si>
    <t>Silicon Valley Bank Analytics</t>
  </si>
  <si>
    <t>Apogee Legal</t>
  </si>
  <si>
    <t>Conga</t>
  </si>
  <si>
    <t>Spotify</t>
  </si>
  <si>
    <t>FIRMO.cz</t>
  </si>
  <si>
    <t>LexCheck</t>
  </si>
  <si>
    <t>KMStandards</t>
  </si>
  <si>
    <t>ContractPodAI</t>
  </si>
  <si>
    <t>BrightFlag</t>
  </si>
  <si>
    <t>ZERO</t>
  </si>
  <si>
    <t>CaseCrunch</t>
  </si>
  <si>
    <t>Gavelytics</t>
  </si>
  <si>
    <t>LegalMation</t>
  </si>
  <si>
    <t>Advanced Discovery</t>
  </si>
  <si>
    <t>NexLP</t>
  </si>
  <si>
    <t>OpenText</t>
  </si>
  <si>
    <t>Text IQ</t>
  </si>
  <si>
    <t>Veritone</t>
  </si>
  <si>
    <t>Attorney IO</t>
  </si>
  <si>
    <t>CaseMine</t>
  </si>
  <si>
    <t>LitiGate</t>
  </si>
  <si>
    <t>LexPredict</t>
  </si>
  <si>
    <t>Eigen Technologies</t>
  </si>
  <si>
    <t>LinkSquares</t>
  </si>
  <si>
    <t>NDA Lynn</t>
  </si>
  <si>
    <t>ThoughtRiver</t>
  </si>
  <si>
    <t>AUTTO</t>
  </si>
  <si>
    <t>Lisa</t>
  </si>
  <si>
    <t>TALI</t>
  </si>
  <si>
    <t>Boundless</t>
  </si>
  <si>
    <t>SpringCM</t>
  </si>
  <si>
    <t>ForensicLogic</t>
  </si>
  <si>
    <t>Muso</t>
  </si>
  <si>
    <t>HelloSign</t>
  </si>
  <si>
    <t>Timeular</t>
  </si>
  <si>
    <t>Vector Legal Method</t>
  </si>
  <si>
    <t>LegalRaasta</t>
  </si>
  <si>
    <t>CloudLex</t>
  </si>
  <si>
    <t>PracticePanther</t>
  </si>
  <si>
    <t>FIRM0751</t>
  </si>
  <si>
    <t>FIRM0752</t>
  </si>
  <si>
    <t>FIRM0753</t>
  </si>
  <si>
    <t>FIRM0754</t>
  </si>
  <si>
    <t>FIRM0755</t>
  </si>
  <si>
    <t>FIRM0756</t>
  </si>
  <si>
    <t>FIRM0757</t>
  </si>
  <si>
    <t>FIRM0758</t>
  </si>
  <si>
    <t>FIRM0760</t>
  </si>
  <si>
    <t>FIRM0761</t>
  </si>
  <si>
    <t>FIRM0762</t>
  </si>
  <si>
    <t>FIRM0763</t>
  </si>
  <si>
    <t>FIRM0764</t>
  </si>
  <si>
    <t>FIRM0765</t>
  </si>
  <si>
    <t>FIRM0766</t>
  </si>
  <si>
    <t>FIRM0767</t>
  </si>
  <si>
    <t>FIRM0768</t>
  </si>
  <si>
    <t>FIRM0769</t>
  </si>
  <si>
    <t>FIRM0770</t>
  </si>
  <si>
    <t>FIRM0771</t>
  </si>
  <si>
    <t>FIRM0772</t>
  </si>
  <si>
    <t>FIRM0773</t>
  </si>
  <si>
    <t>FIRM0774</t>
  </si>
  <si>
    <t>FIRM0775</t>
  </si>
  <si>
    <t>FIRM0776</t>
  </si>
  <si>
    <t>FIRM0777</t>
  </si>
  <si>
    <t>FIRM0778</t>
  </si>
  <si>
    <t>FIRM0779</t>
  </si>
  <si>
    <t>FIRM0780</t>
  </si>
  <si>
    <t>FIRM0781</t>
  </si>
  <si>
    <t>FIRM0782</t>
  </si>
  <si>
    <t>FIRM0783</t>
  </si>
  <si>
    <t>FIRM0784</t>
  </si>
  <si>
    <t>FIRM0785</t>
  </si>
  <si>
    <t>FIRM0786</t>
  </si>
  <si>
    <t>FIRM0787</t>
  </si>
  <si>
    <t>FIRM0788</t>
  </si>
  <si>
    <t>FIRM0789</t>
  </si>
  <si>
    <t>FIRM0791</t>
  </si>
  <si>
    <t>FIRM0792</t>
  </si>
  <si>
    <t>FIRM0793</t>
  </si>
  <si>
    <t>FIRM0794</t>
  </si>
  <si>
    <t>FIRM0795</t>
  </si>
  <si>
    <t>FIRM0796</t>
  </si>
  <si>
    <t>FIRM0797</t>
  </si>
  <si>
    <t>FIRM0798</t>
  </si>
  <si>
    <t>https://www.passfort.com/features</t>
  </si>
  <si>
    <t>DEAL0532</t>
  </si>
  <si>
    <t>DEAL0533</t>
  </si>
  <si>
    <t>Passfort</t>
  </si>
  <si>
    <t>Episode 1</t>
  </si>
  <si>
    <t>https://opengamma.com/</t>
  </si>
  <si>
    <t>OpenGamma is an nalytics company dedicated to reducing the costs of trading derivatives, by providing actionable recommendations to front-office, risk and treasury</t>
  </si>
  <si>
    <t>https://onfido.com/</t>
  </si>
  <si>
    <t xml:space="preserve">Onfido validates a user’s identity document and compares it with their facial biometrics. </t>
  </si>
  <si>
    <t>https://www.elliptic.co/</t>
  </si>
  <si>
    <t>Elliptic is a forensic investigation company that specialise in detecting and investigating cryptocurrency-enabled crimes</t>
  </si>
  <si>
    <t>DEAL0534</t>
  </si>
  <si>
    <t>Octopus Ventures</t>
  </si>
  <si>
    <t>DEAL0535</t>
  </si>
  <si>
    <t>Paladin Capital Group</t>
  </si>
  <si>
    <t>Santander InnoVentures</t>
  </si>
  <si>
    <t>June Fund</t>
  </si>
  <si>
    <t>Digital Currency Group</t>
  </si>
  <si>
    <t>https://complyadvantage.com/</t>
  </si>
  <si>
    <t>DEAL0536</t>
  </si>
  <si>
    <t>Regnosys</t>
  </si>
  <si>
    <t>DEAL0537</t>
  </si>
  <si>
    <t>https://www.regnosys.com/</t>
  </si>
  <si>
    <t>NorthRow (formerly Contego)</t>
  </si>
  <si>
    <t>Oxford</t>
  </si>
  <si>
    <t>https://www.northrow.com/</t>
  </si>
  <si>
    <t>DEAL0538</t>
  </si>
  <si>
    <t>DEAL0539</t>
  </si>
  <si>
    <t>Cass Entrepreneurship Fund</t>
  </si>
  <si>
    <t>DEAL0540</t>
  </si>
  <si>
    <t>UK Innovation &amp; Science Seed Fund</t>
  </si>
  <si>
    <t>Newable Private Investing</t>
  </si>
  <si>
    <t>Angel CoFund</t>
  </si>
  <si>
    <t>DEAL0541</t>
  </si>
  <si>
    <t>DEAL0542</t>
  </si>
  <si>
    <t>NVM Private Equity</t>
  </si>
  <si>
    <t>Maven Capital Partners</t>
  </si>
  <si>
    <t>https://www.creditbenchmark.com/</t>
  </si>
  <si>
    <t>Credit Benchmark is a financial data analytics company</t>
  </si>
  <si>
    <t>AlgoDynamix provides data risk analytics platform used by investment banks and asset managers</t>
  </si>
  <si>
    <t>https://www.algodynamix.com/</t>
  </si>
  <si>
    <t>https://www.linkedin.com/company/erudine/</t>
  </si>
  <si>
    <t>Erudine offers financial control systems to finance industries</t>
  </si>
  <si>
    <t>http://www.quantexa.com/</t>
  </si>
  <si>
    <t>DEAL0543</t>
  </si>
  <si>
    <t>HSBC</t>
  </si>
  <si>
    <t>Albion Capital Group</t>
  </si>
  <si>
    <t>Hamsphire</t>
  </si>
  <si>
    <t>https://www.autologyx.com/</t>
  </si>
  <si>
    <t>Autologyx automates operational functions that include compliance</t>
  </si>
  <si>
    <t>Hampshire</t>
  </si>
  <si>
    <t>DEAL05447</t>
  </si>
  <si>
    <t>Beacon Capital</t>
  </si>
  <si>
    <t>DEAL05448</t>
  </si>
  <si>
    <t>DEAL05449</t>
  </si>
  <si>
    <t>http://www.coinfirm.io/</t>
  </si>
  <si>
    <t>DEAL05450</t>
  </si>
  <si>
    <t>DEAL05451</t>
  </si>
  <si>
    <t>https://www.privitar.com/</t>
  </si>
  <si>
    <t>Privitar is a privacy engineering company that enables organisations to safely use, share, and derive insights from data</t>
  </si>
  <si>
    <t>https://www.behavox.com/index</t>
  </si>
  <si>
    <t>DEAL05452</t>
  </si>
  <si>
    <t>DEAL05453</t>
  </si>
  <si>
    <t>DEAL05454</t>
  </si>
  <si>
    <t>DEAL05455</t>
  </si>
  <si>
    <t>Promus Ventures</t>
  </si>
  <si>
    <t>Hoxton Ventures</t>
  </si>
  <si>
    <t>Citigroup</t>
  </si>
  <si>
    <t>CoVi Analytics simplifies compliance for Banks and Insurers based on an AI powered Saas suite.</t>
  </si>
  <si>
    <t>http://www.covianalytics.com/</t>
  </si>
  <si>
    <t>DEAL05456</t>
  </si>
  <si>
    <t>Startupbootcamp InsurTech London</t>
  </si>
  <si>
    <t>https://vatbox.com/</t>
  </si>
  <si>
    <t>VATBox automates VAT recovery and enables global compliance and governance</t>
  </si>
  <si>
    <t>DEAL05457</t>
  </si>
  <si>
    <t>DEAL05458</t>
  </si>
  <si>
    <t>Viola Growth</t>
  </si>
  <si>
    <t>DEAL05459</t>
  </si>
  <si>
    <t>Target Global</t>
  </si>
  <si>
    <t>Human provides technology to decipher subliminal facial expressions into emotion and characteristics traits, predicting human behaviour</t>
  </si>
  <si>
    <t>https://www.duedil.com/</t>
  </si>
  <si>
    <t>DueDil provides complete and connected company information to help businesses find opportunities and evaluate risks</t>
  </si>
  <si>
    <t>Playfair Capital</t>
  </si>
  <si>
    <t>Passion Capital</t>
  </si>
  <si>
    <t>DEAL05460</t>
  </si>
  <si>
    <t>DEAL05461</t>
  </si>
  <si>
    <t>DEAL05462</t>
  </si>
  <si>
    <t>DEAL05463</t>
  </si>
  <si>
    <t>Oak Investment Partners</t>
  </si>
  <si>
    <t>DEAL05464</t>
  </si>
  <si>
    <t>DEAL05465</t>
  </si>
  <si>
    <t>DEAL05466</t>
  </si>
  <si>
    <t>EASME - EU Executive Agency for SMEs</t>
  </si>
  <si>
    <t>Quantemplate</t>
  </si>
  <si>
    <t>https://www.quantemplate.com/</t>
  </si>
  <si>
    <t>Quantemplate uses machine learning to automate, integrate and analyse their data</t>
  </si>
  <si>
    <t>http://www.encompasscorporation.com/</t>
  </si>
  <si>
    <t>Encompass is the creator of KYC automation for major financial and professional service firms globally</t>
  </si>
  <si>
    <t>DEAL05467</t>
  </si>
  <si>
    <t>Scottish Investment Bank</t>
  </si>
  <si>
    <t>Glasgow City</t>
  </si>
  <si>
    <t>DEAL05468</t>
  </si>
  <si>
    <t>Scottish Development International</t>
  </si>
  <si>
    <t>https://www.miracl.com/</t>
  </si>
  <si>
    <t>MIRACL is an all-in-one authentication platform that secures the connections between the people, apps, and things that run any digital business</t>
  </si>
  <si>
    <t>https://cloudmargin.com/</t>
  </si>
  <si>
    <t>CloudMargin centralise, automate, connect and optimise collateral management.</t>
  </si>
  <si>
    <t>Maynooth</t>
  </si>
  <si>
    <t>http://www.aqmetrics.com/</t>
  </si>
  <si>
    <t>Bluff Point Associates</t>
  </si>
  <si>
    <t>Frontline Ventures</t>
  </si>
  <si>
    <t>http://corlytics.com/</t>
  </si>
  <si>
    <t>CORLYTICS analyse and quantify</t>
  </si>
  <si>
    <t>Corlytics</t>
  </si>
  <si>
    <t>Kernel Capital</t>
  </si>
  <si>
    <t>DEAL05469</t>
  </si>
  <si>
    <t>Infinity Capital</t>
  </si>
  <si>
    <t>https://www.fenergo.com/</t>
  </si>
  <si>
    <t>Fenergo client onboarding lifecycle management software for corporate, investment and private banks.</t>
  </si>
  <si>
    <t>DEAL05470</t>
  </si>
  <si>
    <t>Ulster Bank Diageo Venture Fund</t>
  </si>
  <si>
    <t>Investec</t>
  </si>
  <si>
    <t>DEAL05471</t>
  </si>
  <si>
    <t>Aquiline Capital Partners</t>
  </si>
  <si>
    <t>http://www.geckogovernance.com/</t>
  </si>
  <si>
    <t>GECKO Governance is a RegTech solution to allow fund managers and banks to monitor and manage their regulation and compliance requirements.</t>
  </si>
  <si>
    <t>DEAL05472</t>
  </si>
  <si>
    <t>COSIMO Ventures</t>
  </si>
  <si>
    <t>https://governance.com/</t>
  </si>
  <si>
    <t>DEAL05473</t>
  </si>
  <si>
    <t>DEAL05474</t>
  </si>
  <si>
    <t>Banque Internationale à Luxembourg</t>
  </si>
  <si>
    <t>DEAL05475</t>
  </si>
  <si>
    <t>http://themarketstrust.com/</t>
  </si>
  <si>
    <t>TheMarketsTrust specialise in high-tech and sophisticated solutions on risk-analysis</t>
  </si>
  <si>
    <t>Antwerp</t>
  </si>
  <si>
    <t>INTIX monitors financial transactions such as customer payments across any number of source systems, data semantics, e-channels and messaging formats</t>
  </si>
  <si>
    <t>https://intix.eu/</t>
  </si>
  <si>
    <t>https://settlemint.com/solutions/governmint</t>
  </si>
  <si>
    <t>Provides blockchain solutions to businesses</t>
  </si>
  <si>
    <t>Vlaams-Brabant</t>
  </si>
  <si>
    <t>http://www.limina.com/</t>
  </si>
  <si>
    <t>DEAL05476</t>
  </si>
  <si>
    <t>DEAL05477</t>
  </si>
  <si>
    <t>https://www.behaviosec.com/</t>
  </si>
  <si>
    <t>BehavioSec develops continuous authentication and verification technology that provides identity and access management solutions</t>
  </si>
  <si>
    <t>NewBanking is an online platform for identity management.</t>
  </si>
  <si>
    <t>https://newbanking.com/</t>
  </si>
  <si>
    <t>Agiloft</t>
  </si>
  <si>
    <t>Apttus</t>
  </si>
  <si>
    <t>Determine</t>
  </si>
  <si>
    <t>Conga Contracts</t>
  </si>
  <si>
    <t>Exterro</t>
  </si>
  <si>
    <t>e-Discovery</t>
  </si>
  <si>
    <t>Inteum</t>
  </si>
  <si>
    <t>WebTMS</t>
  </si>
  <si>
    <t>TyMetrix</t>
  </si>
  <si>
    <t>Legal Decoder</t>
  </si>
  <si>
    <t>QualMet</t>
  </si>
  <si>
    <t>Evernote</t>
  </si>
  <si>
    <t>Legal Technology Assessment</t>
  </si>
  <si>
    <t>Praktio</t>
  </si>
  <si>
    <t>NotaryCam</t>
  </si>
  <si>
    <t>Pirori Legal</t>
  </si>
  <si>
    <t>https://www.omada.net/</t>
  </si>
  <si>
    <t>DEAL05478</t>
  </si>
  <si>
    <t>DEAL05479</t>
  </si>
  <si>
    <t>Rock Health</t>
  </si>
  <si>
    <t>Maersk</t>
  </si>
  <si>
    <t>HVB Unicredit</t>
  </si>
  <si>
    <t>ECCO</t>
  </si>
  <si>
    <t>C5 Capital</t>
  </si>
  <si>
    <t>BMW Group</t>
  </si>
  <si>
    <t>Altria</t>
  </si>
  <si>
    <t>M-Files provides the M-Files family of document management solutions that help businesses improve efficiency and productivity by improving the way they organize, manage and track documents and business processes</t>
  </si>
  <si>
    <t>https://www.m-files.com/en</t>
  </si>
  <si>
    <t>DEAL05480</t>
  </si>
  <si>
    <t>Draper Esprit</t>
  </si>
  <si>
    <t>Tesi</t>
  </si>
  <si>
    <t>DEAL05481</t>
  </si>
  <si>
    <t>Vienna</t>
  </si>
  <si>
    <t>https://www.avedos.com/en/</t>
  </si>
  <si>
    <t>DEAL05482</t>
  </si>
  <si>
    <t>Jadeberg Partners</t>
  </si>
  <si>
    <t>https://www.kompany.com/</t>
  </si>
  <si>
    <t>Kompany provides real-time access to official and authoritative commercial register data, including company filings for KYC and AML.</t>
  </si>
  <si>
    <t>DEAL05483</t>
  </si>
  <si>
    <t>FLOOR13</t>
  </si>
  <si>
    <t>DEAL05484</t>
  </si>
  <si>
    <t>Austria Wirtschaftsservice</t>
  </si>
  <si>
    <t>Livag</t>
  </si>
  <si>
    <t>DEAL05485</t>
  </si>
  <si>
    <t>DEAL05486</t>
  </si>
  <si>
    <t>AC &amp; Friends</t>
  </si>
  <si>
    <t>DEAL05487</t>
  </si>
  <si>
    <t>PISEC Group</t>
  </si>
  <si>
    <t>ZEITGEIST MANAGEMENT</t>
  </si>
  <si>
    <t>DEAL05488</t>
  </si>
  <si>
    <t>DEAL05489</t>
  </si>
  <si>
    <t>Zurich</t>
  </si>
  <si>
    <t>http://www.qumram.com/products</t>
  </si>
  <si>
    <t>Qumram was acquired by Dynatrace recently</t>
  </si>
  <si>
    <t>DEAL05490</t>
  </si>
  <si>
    <t>DEAL05491</t>
  </si>
  <si>
    <t>investiere</t>
  </si>
  <si>
    <t>Zirkonia</t>
  </si>
  <si>
    <t>3wVentures</t>
  </si>
  <si>
    <t>DEAL05492</t>
  </si>
  <si>
    <t>Mundi Ventures</t>
  </si>
  <si>
    <t>DEAL05493</t>
  </si>
  <si>
    <t>Riskified is an all-in-one eCommerce fraud prevention solution and chargeback protection service for high volume and enterprise merchants.</t>
  </si>
  <si>
    <t>https://www.riskified.com/</t>
  </si>
  <si>
    <t>Squirro delivers real-time context intelligence by combining structured and unstructured data.</t>
  </si>
  <si>
    <t>https://squirro.com/</t>
  </si>
  <si>
    <t>Dynatrace</t>
  </si>
  <si>
    <t>Munich</t>
  </si>
  <si>
    <t>https://www.alyne.com/en/</t>
  </si>
  <si>
    <t>DEAL05494</t>
  </si>
  <si>
    <t>Barclays Accelerator</t>
  </si>
  <si>
    <t>Houten</t>
  </si>
  <si>
    <t>https://www.redwood.com/</t>
  </si>
  <si>
    <t>Redwod's Robotics solutions help businesses optimize processes for digital operations</t>
  </si>
  <si>
    <t>TIS is a cloud platform for managing corporate payments and cash flows</t>
  </si>
  <si>
    <t>https://www.tis.biz/</t>
  </si>
  <si>
    <t>Walldorf</t>
  </si>
  <si>
    <t>http://kmstandards.com/index.html</t>
  </si>
  <si>
    <t>https://apttus.com/</t>
  </si>
  <si>
    <t>San Mateo</t>
  </si>
  <si>
    <t>Apttus  not entirely LegalTech, Apttus’s contract lifecycle management solution is designed to overhaul how sales and legal interact</t>
  </si>
  <si>
    <t>Thoughtstar</t>
  </si>
  <si>
    <t>http://www.surukam.com/</t>
  </si>
  <si>
    <t>DEAL05495</t>
  </si>
  <si>
    <t>Surukam</t>
  </si>
  <si>
    <t>https://www.brightflag.com/</t>
  </si>
  <si>
    <t>AI-powered eBilling and spend management software for legal departments.</t>
  </si>
  <si>
    <t>DEAL05496</t>
  </si>
  <si>
    <t>DEAL05497</t>
  </si>
  <si>
    <t>DEAL05498</t>
  </si>
  <si>
    <t>Tribal.vc</t>
  </si>
  <si>
    <t>DEAL05499</t>
  </si>
  <si>
    <t>https://www.gavelytics.com/</t>
  </si>
  <si>
    <t>Gavelytics is a judicial analytics tool that gives litigators actionable knowledge to help win more cases and more business</t>
  </si>
  <si>
    <t>DEAL05500</t>
  </si>
  <si>
    <t>DEAL05501</t>
  </si>
  <si>
    <t>Skopos Labs</t>
  </si>
  <si>
    <t>https://www.skoposlabs.com/about</t>
  </si>
  <si>
    <t>DEAL05505</t>
  </si>
  <si>
    <t>DEAL05502</t>
  </si>
  <si>
    <t>Skopos Labs has developed patent-pending machine learning technology that automatically processes and analyzes massive amounts of data to calculate the likelihood and impacts of law and policy changes</t>
  </si>
  <si>
    <t>https://www.advanceddiscovery.com/</t>
  </si>
  <si>
    <t>Advanced Discovery was acquired by private equity firm, GI Partners which also merged it with with Consilio (another GI Partner investment)</t>
  </si>
  <si>
    <t>Consilio</t>
  </si>
  <si>
    <t>DEAL05503</t>
  </si>
  <si>
    <t>Trivest Partners</t>
  </si>
  <si>
    <t>https://www.nexlp.com/</t>
  </si>
  <si>
    <t>NexLP, LLC provides a predictive intelligence software solution that turns electronic data into patterns and stories</t>
  </si>
  <si>
    <t>DEAL05504</t>
  </si>
  <si>
    <t>Method Capital</t>
  </si>
  <si>
    <t>Dundee Venture Capita;</t>
  </si>
  <si>
    <t>Waterloo</t>
  </si>
  <si>
    <t>OpenText's software solutions help large enterprises manage and secure their unstructured digital data</t>
  </si>
  <si>
    <t>https://www.opentext.com/</t>
  </si>
  <si>
    <t>DEAL05506</t>
  </si>
  <si>
    <t>TCV</t>
  </si>
  <si>
    <t>DEAL05507</t>
  </si>
  <si>
    <t>Text IQ uses AI technology to prevent high-stakes legal and compliance disasters</t>
  </si>
  <si>
    <t>http://www.textiq.com/</t>
  </si>
  <si>
    <t>DEAL05508</t>
  </si>
  <si>
    <t>DEAL05509</t>
  </si>
  <si>
    <t>FLOODGATE</t>
  </si>
  <si>
    <t>https://www.veritone.com/</t>
  </si>
  <si>
    <t>Veritone applies AI technology for eDiscovery and compliance</t>
  </si>
  <si>
    <t>DEAL05510</t>
  </si>
  <si>
    <t>Miramar Ventures</t>
  </si>
  <si>
    <t>Checketts Partners Investment Fund</t>
  </si>
  <si>
    <t>DEAL05511</t>
  </si>
  <si>
    <t>Acacia Research</t>
  </si>
  <si>
    <t>https://www.attorneyio.com/</t>
  </si>
  <si>
    <t xml:space="preserve"> </t>
  </si>
  <si>
    <t>Attorney IO uses AI technology to legal research</t>
  </si>
  <si>
    <t>Noida</t>
  </si>
  <si>
    <t>Diligen</t>
  </si>
  <si>
    <t>http://www.eigentech.com/</t>
  </si>
  <si>
    <t>Eigen automates the extraction and classification of information from documents.</t>
  </si>
  <si>
    <t>DEAL05512</t>
  </si>
  <si>
    <t>Temasek</t>
  </si>
  <si>
    <t>LinkSquares is a technology company that specializes in automating the search and reporting process around company contracts.</t>
  </si>
  <si>
    <t>https://www.linksquares.com/</t>
  </si>
  <si>
    <t>DEAL05513</t>
  </si>
  <si>
    <t>https://thoughtriver.com/</t>
  </si>
  <si>
    <t>ThoughtRiver  automates the human triaging process, interpreting key risk issues and dynamically applying corporate policies in order to generate an overall risk score for the contract</t>
  </si>
  <si>
    <t>https://www.autto.io/</t>
  </si>
  <si>
    <t>Autto is a workflow automation company</t>
  </si>
  <si>
    <t>Autto</t>
  </si>
  <si>
    <t>DEAL05514</t>
  </si>
  <si>
    <t>https://www.springcm.com/</t>
  </si>
  <si>
    <t>SpringCM generates, automates, manages, and stores documents and contracts.</t>
  </si>
  <si>
    <t>DEAL05515</t>
  </si>
  <si>
    <t>DEAL05516</t>
  </si>
  <si>
    <t>DEAL05517</t>
  </si>
  <si>
    <t>Square 1 Bank</t>
  </si>
  <si>
    <t>Goff Capital</t>
  </si>
  <si>
    <t>DEAL05518</t>
  </si>
  <si>
    <t>Horizon Technology Finance</t>
  </si>
  <si>
    <t>DEAL05519</t>
  </si>
  <si>
    <t>DEAL05520</t>
  </si>
  <si>
    <t>DEAL05521</t>
  </si>
  <si>
    <t>DEAL05522</t>
  </si>
  <si>
    <t>Panorama Point Partners</t>
  </si>
  <si>
    <t>Bluestem Capital</t>
  </si>
  <si>
    <t>DEAL05523</t>
  </si>
  <si>
    <t>DEAL05524</t>
  </si>
  <si>
    <t>Crestline</t>
  </si>
  <si>
    <t>Icertis</t>
  </si>
  <si>
    <t>https://www.icertis.com/</t>
  </si>
  <si>
    <t>Icertis provides contract life-cycle management</t>
  </si>
  <si>
    <t>DEAL05525</t>
  </si>
  <si>
    <t>Eight Roads Venture</t>
  </si>
  <si>
    <t>DEAL05526</t>
  </si>
  <si>
    <t>DEAL05527</t>
  </si>
  <si>
    <t>B Capital Group</t>
  </si>
  <si>
    <t>e.ventures</t>
  </si>
  <si>
    <t>DEAL05528</t>
  </si>
  <si>
    <t>Maritech Capital Partners</t>
  </si>
  <si>
    <t>PSP Capital Partners</t>
  </si>
  <si>
    <t>https://forensiclogic.com/</t>
  </si>
  <si>
    <t>Forensic Logic</t>
  </si>
  <si>
    <t>COPLINK</t>
  </si>
  <si>
    <t>Forensic Logic's search engine has been developed in partnership between the technology community and law enforcement to share, search and analyze information across agencies, geographies and IT systems.</t>
  </si>
  <si>
    <t>DEAL05529</t>
  </si>
  <si>
    <t>DEAL05530</t>
  </si>
  <si>
    <t>DEAL05531</t>
  </si>
  <si>
    <t>Tumml</t>
  </si>
  <si>
    <t>DEAL05532</t>
  </si>
  <si>
    <t>Mainsal Partners</t>
  </si>
  <si>
    <t>Heretik</t>
  </si>
  <si>
    <t>https://www.heretik.com/</t>
  </si>
  <si>
    <t>Heretik is a machine learning solution that removes risks, meets obligations, and realizes opportunities within contracts</t>
  </si>
  <si>
    <t>DEAL05533</t>
  </si>
  <si>
    <t>Corazon Capital</t>
  </si>
  <si>
    <t>Chicago Ventures</t>
  </si>
  <si>
    <t>Relativity</t>
  </si>
  <si>
    <t>FIRM0800</t>
  </si>
  <si>
    <t>FIRM0801</t>
  </si>
  <si>
    <t>FIRM0802</t>
  </si>
  <si>
    <t>FIRM0804</t>
  </si>
  <si>
    <t>FIRM0805</t>
  </si>
  <si>
    <t>FIRM0807</t>
  </si>
  <si>
    <t>FIRM0810</t>
  </si>
  <si>
    <t>FIRM0811</t>
  </si>
  <si>
    <t>FIRM0812</t>
  </si>
  <si>
    <t>FIRM0813</t>
  </si>
  <si>
    <t>FIRM0814</t>
  </si>
  <si>
    <t>FIRM0815</t>
  </si>
  <si>
    <t>FIRM0822</t>
  </si>
  <si>
    <t>FIRM0823</t>
  </si>
  <si>
    <t>FIRM0824</t>
  </si>
  <si>
    <t>FIRM0825</t>
  </si>
  <si>
    <t>iamIP</t>
  </si>
  <si>
    <t>IamIP’s Intellectual Property platform provides a secure, web-based portal for centrally managing all published patents worldwide – from the published individual patents to setting up search alerts, sharing, commenting, monitoring and collaborating.</t>
  </si>
  <si>
    <t>https://www.iamip.com/features</t>
  </si>
  <si>
    <t>DEAL05534</t>
  </si>
  <si>
    <t>IamIP</t>
  </si>
  <si>
    <t>Denomination</t>
  </si>
  <si>
    <t>EUR</t>
  </si>
  <si>
    <t>GBP</t>
  </si>
  <si>
    <t>SEK</t>
  </si>
  <si>
    <t>Senovo Capital Management</t>
  </si>
  <si>
    <t>https://www.muso.com/</t>
  </si>
  <si>
    <t>MUSO has the world’s largest dataset on visits and activity around piracy sites, and provides tools for rights holders to protect their content, better understand demand for their content, and create opportunities from piracy audiences</t>
  </si>
  <si>
    <t>DEAL05535</t>
  </si>
  <si>
    <t>MUSO</t>
  </si>
  <si>
    <t>Harwell Capital</t>
  </si>
  <si>
    <t>https://www.hellosign.com/</t>
  </si>
  <si>
    <t>HelloSign offers fast, secure, and legally binding eSignatures for businesses</t>
  </si>
  <si>
    <t>DEAL05536</t>
  </si>
  <si>
    <t>DEAL05537</t>
  </si>
  <si>
    <t>U.S. Venture Partners</t>
  </si>
  <si>
    <t>Graz</t>
  </si>
  <si>
    <t>https://timeular.com/#timeular-features</t>
  </si>
  <si>
    <t>Timeular tracks time and automates timehseet filings</t>
  </si>
  <si>
    <t>DEAL05538</t>
  </si>
  <si>
    <t>Pioneers Ventures</t>
  </si>
  <si>
    <t>Enchant</t>
  </si>
  <si>
    <t>DEAL05539</t>
  </si>
  <si>
    <t>https://www.vectorlegalmethod.com/</t>
  </si>
  <si>
    <t>Vector Legal Method is a litigation managemetn platform</t>
  </si>
  <si>
    <t>DEAL05540</t>
  </si>
  <si>
    <t>Royal Street Ventures</t>
  </si>
  <si>
    <t>Missouri Technology Corporation</t>
  </si>
  <si>
    <t>DEAL05541</t>
  </si>
  <si>
    <t>New Delhi</t>
  </si>
  <si>
    <t>https://www.legalraasta.com/</t>
  </si>
  <si>
    <t>LegalRaasta.com is a technology platform that helps businesses and entrepreneurs with legal dcouments</t>
  </si>
  <si>
    <t>DEAL05542</t>
  </si>
  <si>
    <t>DEAL05543</t>
  </si>
  <si>
    <t>Impanix Capital</t>
  </si>
  <si>
    <t>cloud-based legal platform designed exclusively for plaintiff personal injury law firms</t>
  </si>
  <si>
    <t>https://www.cloudlex.com/</t>
  </si>
  <si>
    <t>DEAL05544</t>
  </si>
  <si>
    <t>Aligned Partners</t>
  </si>
  <si>
    <t>DEAL05545</t>
  </si>
  <si>
    <t>Axis Capital Partners</t>
  </si>
  <si>
    <t>MIami</t>
  </si>
  <si>
    <t>https://www.practicepanther.com/</t>
  </si>
  <si>
    <t>Contract management software</t>
  </si>
  <si>
    <t>ContractWorks (SecureDocs)</t>
  </si>
  <si>
    <t>Indiana</t>
  </si>
  <si>
    <t>https://www.determine.com/</t>
  </si>
  <si>
    <t>b-pack</t>
  </si>
  <si>
    <t>Iasta</t>
  </si>
  <si>
    <t>DEAL05546</t>
  </si>
  <si>
    <t>DEAL05547</t>
  </si>
  <si>
    <t>Mitratech Holdings</t>
  </si>
  <si>
    <t>Mitratech</t>
  </si>
  <si>
    <t>http://www.mitratech.com/</t>
  </si>
  <si>
    <t>Mitratech offers enterprise legal and risk management solutions</t>
  </si>
  <si>
    <t>DEAL05548</t>
  </si>
  <si>
    <t>Hg</t>
  </si>
  <si>
    <t>https://www.exterro.com/</t>
  </si>
  <si>
    <t>Exterro’s software platform enables companies to manage and optimize all e-discovery activities.</t>
  </si>
  <si>
    <t>DEAL05549</t>
  </si>
  <si>
    <t>Leeds Equity Partners</t>
  </si>
  <si>
    <t>Reading</t>
  </si>
  <si>
    <t>http://www.webtms.com/</t>
  </si>
  <si>
    <t>WebTMS is a comprehensive trademark management suite that builds on record keeping and docketing to support efficient trademark management with modules for every type of IP</t>
  </si>
  <si>
    <t>Connecticut</t>
  </si>
  <si>
    <t>https://www.notarycam.com/</t>
  </si>
  <si>
    <t>eNotary service</t>
  </si>
  <si>
    <t>DEAL05550</t>
  </si>
  <si>
    <t>REach</t>
  </si>
  <si>
    <t>Online dispute resolution</t>
  </si>
  <si>
    <t>Online dispute resolution. Acquired by Tyler Technologies</t>
  </si>
  <si>
    <t>Online dispute resolution. Matterhorn allows courts and agencies to handle large volumes of infractions, disputes, warrants and other cases—all online</t>
  </si>
  <si>
    <t>Online dispute resolution. Solution for consumer market to negotiate over personal effects after separation or after someone has passed away</t>
  </si>
  <si>
    <t>Swiftcourt is an online arbitration platform that enables individuals and small- &amp; medium-sized companies to secure their transactions and contracts on- and offline</t>
  </si>
  <si>
    <t>DivorceSecure is an online platform for divorce attorneys that enables them to manage their clients.</t>
  </si>
  <si>
    <t>Bloomsbury AI</t>
  </si>
  <si>
    <t>Intralinks</t>
  </si>
  <si>
    <t>FIRM0826</t>
  </si>
  <si>
    <t>FIRM0827</t>
  </si>
  <si>
    <t>http://bloomsbury.ai/</t>
  </si>
  <si>
    <t>Bloomsbury AI was acquired by Facebook</t>
  </si>
  <si>
    <t>Facebook</t>
  </si>
  <si>
    <t>DEAL05551</t>
  </si>
  <si>
    <t>DEAL05552</t>
  </si>
  <si>
    <t>Entrepreneur First</t>
  </si>
  <si>
    <t>Fly Ventures</t>
  </si>
  <si>
    <t>Siris Capital Group</t>
  </si>
  <si>
    <t>RenewData</t>
  </si>
  <si>
    <t>FIRM0828</t>
  </si>
  <si>
    <t>https://www.kldiscovery.com/</t>
  </si>
  <si>
    <t>RenewData was acquired by KLDsicovery</t>
  </si>
  <si>
    <t>KLDiscovery</t>
  </si>
  <si>
    <t>FIRM0829</t>
  </si>
  <si>
    <t>DEAL05553</t>
  </si>
  <si>
    <t>DEAL05554</t>
  </si>
  <si>
    <t>Flash Data Solutions</t>
  </si>
  <si>
    <t>Credence Corporation</t>
  </si>
  <si>
    <t>Copy Secure</t>
  </si>
  <si>
    <t>Elite Document Solutions</t>
  </si>
  <si>
    <t>Alphalit</t>
  </si>
  <si>
    <t>Kroll Ontrack</t>
  </si>
  <si>
    <t>Qdiscovery</t>
  </si>
  <si>
    <t>FIRM0830</t>
  </si>
  <si>
    <t>https://qdiscovery.com/</t>
  </si>
  <si>
    <t>DEAL05555</t>
  </si>
  <si>
    <t>Starboard Capital Partners</t>
  </si>
  <si>
    <t>Preferred Imaging</t>
  </si>
  <si>
    <t>QDiscovery</t>
  </si>
  <si>
    <t>DEAL05556</t>
  </si>
  <si>
    <t>https://edepoze.com/</t>
  </si>
  <si>
    <t>AccessData</t>
  </si>
  <si>
    <t>FIRM0831</t>
  </si>
  <si>
    <t>http://www.accessdata.com/</t>
  </si>
  <si>
    <t>DEAL05557</t>
  </si>
  <si>
    <t>DEAL05558</t>
  </si>
  <si>
    <t>Sorenson Capital</t>
  </si>
  <si>
    <t>Silicon Valley Bank</t>
  </si>
  <si>
    <t>Page Vault</t>
  </si>
  <si>
    <t>FIRM0832</t>
  </si>
  <si>
    <t>It is a cloud-based Software-as-a-Service subscription solution that provides a trusted third party chain of custody for captures with the simplicity of a screenshot</t>
  </si>
  <si>
    <t>https://www.page-vault.com/</t>
  </si>
  <si>
    <t>DEAL05559</t>
  </si>
  <si>
    <t>Sandalphon Capital</t>
  </si>
  <si>
    <t>Pritzker Group Venture Capital</t>
  </si>
  <si>
    <t>IrishAngels</t>
  </si>
  <si>
    <t>Great Oaks Venture Capital</t>
  </si>
  <si>
    <t>Caerus Investment Partners</t>
  </si>
  <si>
    <t>DEAL05560</t>
  </si>
  <si>
    <t>Wintrust Ventures</t>
  </si>
  <si>
    <t>Ringleader Ventures</t>
  </si>
  <si>
    <t>Nelnet</t>
  </si>
  <si>
    <t>Meridian Street Capital</t>
  </si>
  <si>
    <t>M25</t>
  </si>
  <si>
    <t>Golden Angels Investors</t>
  </si>
  <si>
    <t>Peppermint Technology</t>
  </si>
  <si>
    <t>FIRM0833</t>
  </si>
  <si>
    <t>Nottingham</t>
  </si>
  <si>
    <t>https://www.pepperminttechnology.co.uk/</t>
  </si>
  <si>
    <t>The Platform brings together, in one system, all the applications and data a legal provider requires to operate their business and uniquely places the client record at the centre</t>
  </si>
  <si>
    <t>DEAL05561</t>
  </si>
  <si>
    <t>LawCanvas</t>
  </si>
  <si>
    <t>FIRM0834</t>
  </si>
  <si>
    <t>Automated contracts</t>
  </si>
  <si>
    <t>https://app.lawcanvas.com/</t>
  </si>
  <si>
    <t>DEAL05562</t>
  </si>
  <si>
    <t>RCL Accelerator</t>
  </si>
  <si>
    <t>muru-D</t>
  </si>
  <si>
    <t>Notarize</t>
  </si>
  <si>
    <t>FIRM0835</t>
  </si>
  <si>
    <t>https://www.notarize.com/</t>
  </si>
  <si>
    <t>DEAL05563</t>
  </si>
  <si>
    <t>Ludlow Ventures</t>
  </si>
  <si>
    <t>DEAL05564</t>
  </si>
  <si>
    <t>Fifth Wall</t>
  </si>
  <si>
    <t>DEAL05565</t>
  </si>
  <si>
    <t>DEAL05566</t>
  </si>
  <si>
    <t>Realogy Holdings</t>
  </si>
  <si>
    <t>Lennar Corporation</t>
  </si>
  <si>
    <t>Clairvolex</t>
  </si>
  <si>
    <t>FIRM0836</t>
  </si>
  <si>
    <t>Legistify</t>
  </si>
  <si>
    <t>FIRM0837</t>
  </si>
  <si>
    <t>DEAL05567</t>
  </si>
  <si>
    <t>https://www.legistify.com/</t>
  </si>
  <si>
    <t>vakilsearch</t>
  </si>
  <si>
    <t>FIRM0838</t>
  </si>
  <si>
    <t>https://vakilsearch.com/</t>
  </si>
  <si>
    <t>Online legal document</t>
  </si>
  <si>
    <t>DEAL05568</t>
  </si>
  <si>
    <t>Mircrosoft Accelerator</t>
  </si>
  <si>
    <t>LegalVision</t>
  </si>
  <si>
    <t>FIRM0839</t>
  </si>
  <si>
    <t>https://legalvision.com.au/</t>
  </si>
  <si>
    <t>Provide online legal document and also fixed fee legal service</t>
  </si>
  <si>
    <t>DEAL05569</t>
  </si>
  <si>
    <t>Sydney Angels</t>
  </si>
  <si>
    <t>DEAL05570</t>
  </si>
  <si>
    <t>DEAL05571</t>
  </si>
  <si>
    <t>DEAL05572</t>
  </si>
  <si>
    <t>Gilbert + Tobin</t>
  </si>
  <si>
    <t>Avtal24</t>
  </si>
  <si>
    <t>FIRM0840</t>
  </si>
  <si>
    <t>https://avtal24.se/</t>
  </si>
  <si>
    <t>DEAL05573</t>
  </si>
  <si>
    <t>DEAL05574</t>
  </si>
  <si>
    <t>DEAL05575</t>
  </si>
  <si>
    <t>Industrifonden</t>
  </si>
  <si>
    <t>NFT VENTURES</t>
  </si>
  <si>
    <t>FIRM0841</t>
  </si>
  <si>
    <t>Visabot</t>
  </si>
  <si>
    <t>https://visabot.co/</t>
  </si>
  <si>
    <t>Immigration robot powered by artificial intelligence</t>
  </si>
  <si>
    <t>Book-It Legal</t>
  </si>
  <si>
    <t>FIRM0842</t>
  </si>
  <si>
    <t>DEAL05576</t>
  </si>
  <si>
    <t>DEAL05577</t>
  </si>
  <si>
    <t>GWC Innovator Fund</t>
  </si>
  <si>
    <t>DEAL05578</t>
  </si>
  <si>
    <t>Alabama</t>
  </si>
  <si>
    <t>Velocity Accelerator</t>
  </si>
  <si>
    <t>Book-it Legal is a marketplace startup that facilitates short-term clerkships</t>
  </si>
  <si>
    <t>https://www.bookitlegal.com/</t>
  </si>
  <si>
    <t>FIRM0843</t>
  </si>
  <si>
    <t>https://www.lawyaw.com/video/</t>
  </si>
  <si>
    <t>Legal document automation combine with matter management</t>
  </si>
  <si>
    <t>DEAL05579</t>
  </si>
  <si>
    <t>DEAL05580</t>
  </si>
  <si>
    <t>DEAL05581</t>
  </si>
  <si>
    <t>Ataria Ventures</t>
  </si>
  <si>
    <t>Revel Partners</t>
  </si>
  <si>
    <t>Social Evidence</t>
  </si>
  <si>
    <t>FIRM0844</t>
  </si>
  <si>
    <t>https://www.linkedin.com/company/social-evidence/</t>
  </si>
  <si>
    <t xml:space="preserve">Designed to collect, organize, and analyze information from specific social media sites for named accounts and provide the results to courts in a repeatable, legally defensible format. </t>
  </si>
  <si>
    <t>DEAL05582</t>
  </si>
  <si>
    <t>Callisto</t>
  </si>
  <si>
    <t>FIRM0845</t>
  </si>
  <si>
    <t>http://www.projectcallisto.org/</t>
  </si>
  <si>
    <t>Callisto is a non-profit organization that develops technology to combat sexual assault and harassment.</t>
  </si>
  <si>
    <t>DEAL05583</t>
  </si>
  <si>
    <t>Cognition IP</t>
  </si>
  <si>
    <t>FIRM0846</t>
  </si>
  <si>
    <t>https://www.cognitionip.com/</t>
  </si>
  <si>
    <t>Cognition IP is a new-style law firm that helps clients more efficiently create and file patents and deal with other kinds of patent law</t>
  </si>
  <si>
    <t>FIRM0847</t>
  </si>
  <si>
    <t>FIRM0848</t>
  </si>
  <si>
    <t>Legatics is an end-to-end deal platform designed to cut out deal administration and with an immediate focus on automating the conditions precedent process</t>
  </si>
  <si>
    <t>https://www.legatics.com/</t>
  </si>
  <si>
    <t>DEAL05584</t>
  </si>
  <si>
    <t>b/a</t>
  </si>
  <si>
    <t>Opus 2</t>
  </si>
  <si>
    <t>https://www.opus2.com/software.html</t>
  </si>
  <si>
    <t>Litigation support software</t>
  </si>
  <si>
    <t>DEAL05585</t>
  </si>
  <si>
    <t>Five Arrows Principal Investments</t>
  </si>
  <si>
    <t>Vable</t>
  </si>
  <si>
    <t>FIRM0849</t>
  </si>
  <si>
    <t>https://www.vable.com/</t>
  </si>
  <si>
    <t>Automate the monitoring, gathering, indexing and sharing of information from public and subscription news sources</t>
  </si>
  <si>
    <t>DEAL05586</t>
  </si>
  <si>
    <t>DealWIP</t>
  </si>
  <si>
    <t>FIRM0850</t>
  </si>
  <si>
    <t>Digitory Legal</t>
  </si>
  <si>
    <t>FIRM0851</t>
  </si>
  <si>
    <t>LawPanel</t>
  </si>
  <si>
    <t>FIRM0852</t>
  </si>
  <si>
    <t>FIRM0853</t>
  </si>
  <si>
    <t>FileFacets</t>
  </si>
  <si>
    <t>http://www.filefacets.com/</t>
  </si>
  <si>
    <t>FileFacets' cloud data analytics and content migration platform help companies comply with GDPR</t>
  </si>
  <si>
    <t>FIleFacets</t>
  </si>
  <si>
    <t>DEAL05587</t>
  </si>
  <si>
    <t>Celtic House Venture Partners</t>
  </si>
  <si>
    <t>GCI Venture Partners</t>
  </si>
  <si>
    <t>DEAL05588</t>
  </si>
  <si>
    <t>Legatics</t>
  </si>
  <si>
    <t>Total</t>
  </si>
  <si>
    <t>Sum of Round Total ($)</t>
  </si>
  <si>
    <t>Count of Firm</t>
  </si>
  <si>
    <t># of investors</t>
  </si>
  <si>
    <t># of Investors</t>
  </si>
  <si>
    <t>Avg/Investor</t>
  </si>
  <si>
    <t>Round Total</t>
  </si>
</sst>
</file>

<file path=xl/styles.xml><?xml version="1.0" encoding="utf-8"?>
<styleSheet xmlns="http://schemas.openxmlformats.org/spreadsheetml/2006/main">
  <numFmts count="3">
    <numFmt numFmtId="6" formatCode="&quot;$&quot;#,##0_);[Red]\(&quot;$&quot;#,##0\)"/>
    <numFmt numFmtId="8" formatCode="&quot;$&quot;#,##0.00_);[Red]\(&quot;$&quot;#,##0.00\)"/>
    <numFmt numFmtId="164" formatCode="&quot;$&quot;#,##0"/>
  </numFmts>
  <fonts count="11">
    <font>
      <sz val="11"/>
      <color theme="1"/>
      <name val="Calibri"/>
      <family val="2"/>
      <scheme val="minor"/>
    </font>
    <font>
      <b/>
      <sz val="10"/>
      <color theme="1"/>
      <name val="Arial"/>
      <family val="2"/>
    </font>
    <font>
      <sz val="10"/>
      <color theme="1"/>
      <name val="Arial"/>
      <family val="2"/>
    </font>
    <font>
      <b/>
      <sz val="9"/>
      <color indexed="81"/>
      <name val="Tahoma"/>
      <family val="2"/>
    </font>
    <font>
      <sz val="9"/>
      <color indexed="81"/>
      <name val="Tahoma"/>
      <family val="2"/>
    </font>
    <font>
      <b/>
      <sz val="11"/>
      <color theme="1"/>
      <name val="Arial"/>
      <family val="2"/>
    </font>
    <font>
      <sz val="11"/>
      <color theme="1"/>
      <name val="Arial"/>
      <family val="2"/>
    </font>
    <font>
      <u/>
      <sz val="11"/>
      <color theme="10"/>
      <name val="Calibri"/>
      <family val="2"/>
      <scheme val="minor"/>
    </font>
    <font>
      <u/>
      <sz val="10"/>
      <color theme="10"/>
      <name val="Calibri"/>
      <family val="2"/>
      <scheme val="minor"/>
    </font>
    <font>
      <sz val="11"/>
      <color theme="1"/>
      <name val="Georgia"/>
      <family val="1"/>
    </font>
    <font>
      <b/>
      <sz val="10"/>
      <color theme="1"/>
      <name val="Georgia"/>
      <family val="1"/>
    </font>
  </fonts>
  <fills count="6">
    <fill>
      <patternFill patternType="none"/>
    </fill>
    <fill>
      <patternFill patternType="gray125"/>
    </fill>
    <fill>
      <patternFill patternType="solid">
        <fgColor rgb="FFFFC000"/>
        <bgColor indexed="64"/>
      </patternFill>
    </fill>
    <fill>
      <patternFill patternType="solid">
        <fgColor theme="2"/>
        <bgColor indexed="64"/>
      </patternFill>
    </fill>
    <fill>
      <patternFill patternType="solid">
        <fgColor rgb="FFC00000"/>
        <bgColor indexed="64"/>
      </patternFill>
    </fill>
    <fill>
      <patternFill patternType="solid">
        <fgColor theme="7" tint="0.59999389629810485"/>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7" fillId="0" borderId="0" applyNumberFormat="0" applyFill="0" applyBorder="0" applyAlignment="0" applyProtection="0"/>
  </cellStyleXfs>
  <cellXfs count="66">
    <xf numFmtId="0" fontId="0" fillId="0" borderId="0" xfId="0"/>
    <xf numFmtId="0" fontId="1" fillId="0" borderId="0" xfId="0" applyFont="1"/>
    <xf numFmtId="0" fontId="2" fillId="0" borderId="0" xfId="0" applyFont="1"/>
    <xf numFmtId="0" fontId="1" fillId="0" borderId="0" xfId="0" applyFont="1" applyAlignment="1"/>
    <xf numFmtId="0" fontId="2" fillId="0" borderId="0" xfId="0" applyFont="1" applyAlignment="1"/>
    <xf numFmtId="0" fontId="2" fillId="0" borderId="0" xfId="0" applyFont="1" applyFill="1" applyAlignment="1"/>
    <xf numFmtId="14" fontId="2" fillId="0" borderId="0" xfId="0" applyNumberFormat="1" applyFont="1" applyAlignment="1"/>
    <xf numFmtId="0" fontId="1" fillId="2" borderId="0" xfId="0" applyFont="1" applyFill="1"/>
    <xf numFmtId="0" fontId="1" fillId="0" borderId="0" xfId="0" applyFont="1" applyFill="1" applyAlignment="1"/>
    <xf numFmtId="14" fontId="2" fillId="0" borderId="0" xfId="0" applyNumberFormat="1" applyFont="1" applyFill="1" applyAlignment="1"/>
    <xf numFmtId="0" fontId="2" fillId="0" borderId="0" xfId="0" applyFont="1" applyFill="1" applyAlignment="1">
      <alignment horizontal="center"/>
    </xf>
    <xf numFmtId="6" fontId="2" fillId="0" borderId="0" xfId="0" applyNumberFormat="1" applyFont="1" applyFill="1" applyAlignment="1"/>
    <xf numFmtId="0" fontId="2" fillId="0" borderId="0" xfId="0" applyFont="1" applyFill="1" applyAlignment="1">
      <alignment horizontal="left"/>
    </xf>
    <xf numFmtId="3" fontId="2" fillId="0" borderId="0" xfId="0" applyNumberFormat="1" applyFont="1" applyFill="1" applyAlignment="1"/>
    <xf numFmtId="0" fontId="1" fillId="0" borderId="0" xfId="0" applyFont="1" applyFill="1" applyAlignment="1">
      <alignment horizontal="right"/>
    </xf>
    <xf numFmtId="6" fontId="2" fillId="0" borderId="0" xfId="0" applyNumberFormat="1" applyFont="1" applyFill="1" applyAlignment="1">
      <alignment horizontal="right"/>
    </xf>
    <xf numFmtId="0" fontId="2" fillId="0" borderId="0" xfId="0" applyFont="1" applyFill="1" applyAlignment="1">
      <alignment horizontal="right"/>
    </xf>
    <xf numFmtId="164" fontId="2" fillId="0" borderId="0" xfId="0" applyNumberFormat="1" applyFont="1" applyFill="1" applyAlignment="1">
      <alignment horizontal="right"/>
    </xf>
    <xf numFmtId="0" fontId="0" fillId="0" borderId="0" xfId="0" pivotButton="1"/>
    <xf numFmtId="0" fontId="1" fillId="0" borderId="0" xfId="0" applyFont="1" applyAlignment="1">
      <alignment horizontal="center"/>
    </xf>
    <xf numFmtId="0" fontId="2" fillId="0" borderId="0" xfId="0" applyFont="1" applyAlignment="1">
      <alignment horizontal="center"/>
    </xf>
    <xf numFmtId="0" fontId="5" fillId="0" borderId="0" xfId="0" applyFont="1"/>
    <xf numFmtId="0" fontId="6" fillId="0" borderId="0" xfId="0" applyFont="1"/>
    <xf numFmtId="0" fontId="6" fillId="0" borderId="1" xfId="0" applyFont="1" applyBorder="1"/>
    <xf numFmtId="0" fontId="7" fillId="0" borderId="0" xfId="1"/>
    <xf numFmtId="0" fontId="2" fillId="2" borderId="0" xfId="0" applyFont="1" applyFill="1" applyAlignment="1"/>
    <xf numFmtId="14" fontId="2" fillId="2" borderId="0" xfId="0" applyNumberFormat="1" applyFont="1" applyFill="1" applyAlignment="1"/>
    <xf numFmtId="6" fontId="2" fillId="2" borderId="0" xfId="0" applyNumberFormat="1" applyFont="1" applyFill="1" applyAlignment="1">
      <alignment horizontal="right"/>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right"/>
    </xf>
    <xf numFmtId="0" fontId="2" fillId="0" borderId="0" xfId="0" applyFont="1" applyFill="1"/>
    <xf numFmtId="0" fontId="7" fillId="0" borderId="0" xfId="1" applyFill="1"/>
    <xf numFmtId="0" fontId="1" fillId="3" borderId="0" xfId="0" applyFont="1" applyFill="1" applyAlignment="1">
      <alignment wrapText="1"/>
    </xf>
    <xf numFmtId="0" fontId="1" fillId="3" borderId="0" xfId="0" applyFont="1" applyFill="1" applyAlignment="1">
      <alignment horizontal="center" wrapText="1"/>
    </xf>
    <xf numFmtId="0" fontId="1" fillId="3" borderId="0" xfId="0" applyFont="1" applyFill="1"/>
    <xf numFmtId="0" fontId="8" fillId="0" borderId="0" xfId="1" applyFont="1"/>
    <xf numFmtId="0" fontId="8" fillId="0" borderId="0" xfId="1" applyFont="1" applyFill="1"/>
    <xf numFmtId="14" fontId="9" fillId="0" borderId="0" xfId="0" applyNumberFormat="1" applyFont="1"/>
    <xf numFmtId="0" fontId="9" fillId="0" borderId="0" xfId="0" applyFont="1"/>
    <xf numFmtId="0" fontId="9" fillId="0" borderId="0" xfId="0" applyFont="1" applyAlignment="1">
      <alignment wrapText="1"/>
    </xf>
    <xf numFmtId="0" fontId="9" fillId="0" borderId="0" xfId="0" applyFont="1" applyFill="1"/>
    <xf numFmtId="14" fontId="9" fillId="2" borderId="0" xfId="0" applyNumberFormat="1" applyFont="1" applyFill="1"/>
    <xf numFmtId="0" fontId="9" fillId="2" borderId="0" xfId="0" applyFont="1" applyFill="1"/>
    <xf numFmtId="0" fontId="9" fillId="2" borderId="0" xfId="0" applyFont="1" applyFill="1" applyAlignment="1"/>
    <xf numFmtId="0" fontId="2" fillId="2" borderId="0" xfId="0" applyFont="1" applyFill="1" applyAlignment="1">
      <alignment wrapText="1"/>
    </xf>
    <xf numFmtId="0" fontId="2" fillId="0" borderId="0" xfId="0" applyFont="1" applyAlignment="1">
      <alignment wrapText="1"/>
    </xf>
    <xf numFmtId="0" fontId="10" fillId="0" borderId="0" xfId="0" applyFont="1" applyFill="1" applyAlignment="1"/>
    <xf numFmtId="0" fontId="2" fillId="5" borderId="0" xfId="0" applyFont="1" applyFill="1"/>
    <xf numFmtId="0" fontId="2" fillId="5" borderId="0" xfId="0" applyFont="1" applyFill="1" applyAlignment="1">
      <alignment horizontal="center"/>
    </xf>
    <xf numFmtId="0" fontId="8" fillId="5" borderId="0" xfId="1" applyFont="1" applyFill="1"/>
    <xf numFmtId="0" fontId="7" fillId="5" borderId="0" xfId="1" applyFill="1"/>
    <xf numFmtId="0" fontId="0" fillId="0" borderId="0" xfId="0" applyNumberFormat="1"/>
    <xf numFmtId="8" fontId="0" fillId="0" borderId="0" xfId="0" applyNumberFormat="1"/>
    <xf numFmtId="0" fontId="0" fillId="0" borderId="0" xfId="0" applyAlignment="1">
      <alignment horizontal="center"/>
    </xf>
    <xf numFmtId="0" fontId="0" fillId="0" borderId="0" xfId="0" pivotButton="1" applyAlignment="1">
      <alignment horizontal="center"/>
    </xf>
    <xf numFmtId="0" fontId="1" fillId="0" borderId="0" xfId="0" applyFont="1" applyFill="1" applyAlignment="1">
      <alignment horizontal="left"/>
    </xf>
    <xf numFmtId="0" fontId="1" fillId="0" borderId="0" xfId="0" applyFont="1" applyFill="1" applyAlignment="1">
      <alignment horizontal="center"/>
    </xf>
    <xf numFmtId="0" fontId="2" fillId="0" borderId="0" xfId="0" applyNumberFormat="1" applyFont="1" applyFill="1" applyAlignment="1">
      <alignment horizontal="center"/>
    </xf>
    <xf numFmtId="0" fontId="2" fillId="2" borderId="0" xfId="0" applyNumberFormat="1" applyFont="1" applyFill="1" applyAlignment="1">
      <alignment horizontal="center"/>
    </xf>
    <xf numFmtId="6" fontId="2" fillId="2" borderId="0" xfId="0" applyNumberFormat="1" applyFont="1" applyFill="1" applyAlignment="1">
      <alignment horizontal="center"/>
    </xf>
    <xf numFmtId="8" fontId="1" fillId="0" borderId="0" xfId="0" applyNumberFormat="1" applyFont="1" applyFill="1" applyAlignment="1">
      <alignment horizontal="left"/>
    </xf>
    <xf numFmtId="8" fontId="2" fillId="0" borderId="0" xfId="0" applyNumberFormat="1" applyFont="1" applyFill="1" applyAlignment="1">
      <alignment horizontal="right"/>
    </xf>
    <xf numFmtId="8" fontId="2" fillId="2" borderId="0" xfId="0" applyNumberFormat="1" applyFont="1" applyFill="1" applyAlignment="1">
      <alignment horizontal="right"/>
    </xf>
    <xf numFmtId="6" fontId="1" fillId="0" borderId="0" xfId="0" applyNumberFormat="1" applyFont="1" applyFill="1" applyAlignment="1">
      <alignment horizontal="left"/>
    </xf>
  </cellXfs>
  <cellStyles count="2">
    <cellStyle name="Hyperlink" xfId="1" builtinId="8"/>
    <cellStyle name="Normal" xfId="0" builtinId="0"/>
  </cellStyles>
  <dxfs count="689">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2" formatCode="&quot;$&quot;#,##0.00_);[Red]\(&quot;$&quot;#,##0.00\)"/>
    </dxf>
    <dxf>
      <fill>
        <patternFill patternType="solid">
          <fgColor rgb="FFC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e Um" refreshedDate="43289.684125925924" createdVersion="6" refreshedVersion="6" minRefreshableVersion="3" recordCount="541">
  <cacheSource type="worksheet">
    <worksheetSource ref="A1:K542" sheet="Funding_Startup"/>
  </cacheSource>
  <cacheFields count="11">
    <cacheField name="Deal ID" numFmtId="0">
      <sharedItems/>
    </cacheField>
    <cacheField name="Deal Date" numFmtId="14">
      <sharedItems containsSemiMixedTypes="0" containsNonDate="0" containsDate="1" containsString="0" minDate="2000-03-22T00:00:00" maxDate="2018-02-15T00:00:00"/>
    </cacheField>
    <cacheField name="Deal Y" numFmtId="0">
      <sharedItems containsSemiMixedTypes="0" containsString="0" containsNumber="1" containsInteger="1" minValue="2000" maxValue="2018"/>
    </cacheField>
    <cacheField name="Firm" numFmtId="0">
      <sharedItems count="233">
        <s v="LexisNexis"/>
        <s v="Workshare"/>
        <s v="DocuSign"/>
        <s v="XMLAW"/>
        <s v="Gust"/>
        <s v="Brainspace"/>
        <s v="EchoSign (now Adobe eSign)"/>
        <s v="Avvo"/>
        <s v="RiverGlass"/>
        <s v="Pbworks"/>
        <s v="IntellinX"/>
        <s v="TeamPatent"/>
        <s v="PSS Systems"/>
        <s v="LegalZoom"/>
        <s v="Firmex"/>
        <s v="LiveOffice"/>
        <s v="AudioCaseFiles"/>
        <s v="Exari Systems"/>
        <s v="WorkProducts"/>
        <s v="Innography"/>
        <s v="Mimecast"/>
        <s v="RPX Corporation"/>
        <s v="RPost"/>
        <s v="Rocket Lawyer"/>
        <s v="Zapproved"/>
        <s v="Contractually"/>
        <s v="RightsFlow"/>
        <s v="Korbitec"/>
        <s v="Intelligize"/>
        <s v="ExpertBids.com"/>
        <s v="IP Street"/>
        <s v="Brightleaf"/>
        <s v="Manzama"/>
        <s v="Clearpath Immigration"/>
        <s v="Lex Machina"/>
        <s v="Everlaw"/>
        <s v="WordRake"/>
        <s v="JusticeBox"/>
        <s v="Intake 123"/>
        <s v="Clerky"/>
        <s v="iubenda"/>
        <s v="AttorneyFee"/>
        <s v="AfterSteps"/>
        <s v="RealPractice"/>
        <s v="TitanFile"/>
        <s v="BigTime Software"/>
        <s v="Docracy"/>
        <s v="Arachnys"/>
        <s v="PacerPro"/>
        <s v="AgileLaw"/>
        <s v="BleuAcre Systems"/>
        <s v="Quolaw"/>
        <s v="Hire An Esquire"/>
        <s v="Clio"/>
        <s v="vLex"/>
        <s v="eBrevia"/>
        <s v="Catalyst Repository Systems"/>
        <s v="Peppercorn"/>
        <s v="cicayda"/>
        <s v="Ravel Law"/>
        <s v="LegalCrunch"/>
        <s v="AI Patents"/>
        <s v="experdocs (Archevos Corporation)"/>
        <s v="Shake"/>
        <s v="LawKick"/>
        <s v="Microsystems"/>
        <s v="Startup Quest"/>
        <s v="LegalFácil"/>
        <s v="Lawdingo"/>
        <s v="Modria"/>
        <s v="Judicata"/>
        <s v="SupportPay"/>
        <s v="FindMySong"/>
        <s v="RETiDoc"/>
        <s v="Fair and Square"/>
        <s v="Axiom"/>
        <s v="Wevorce"/>
        <s v="Allegory Law"/>
        <s v="LegalTrek"/>
        <s v="UpCounsel"/>
        <s v="elAbogado"/>
        <s v="CaseFlex"/>
        <s v="Reorg Research"/>
        <s v="Mark43"/>
        <s v="wireLawyer"/>
        <s v="everplans"/>
        <s v="FiscalNote"/>
        <s v="NetLex"/>
        <s v="Juristat"/>
        <s v="Infinote"/>
        <s v="Loudr"/>
        <s v="Anaqua"/>
        <s v="ContractRoom"/>
        <s v="LegalReach"/>
        <s v="Carta (previously eShares)"/>
        <s v="SimpleLegal"/>
        <s v="CaseRails"/>
        <s v="Counselytics"/>
        <s v="Ipselex"/>
        <s v="Apperio"/>
        <s v="ClearContract"/>
        <s v="Casetext"/>
        <s v="DealCircle"/>
        <s v="ipnexus"/>
        <s v="Viewabill"/>
        <s v="Legal Logs"/>
        <s v="Suralink"/>
        <s v="CellBreaker"/>
        <s v="Lexdir"/>
        <s v="CS Disco"/>
        <s v="ClauseMatch"/>
        <s v="ClearView Social"/>
        <s v="ModusP"/>
        <s v="Tyche"/>
        <s v="TenderScout"/>
        <s v="Verinvest Corporation"/>
        <s v="AirHelp"/>
        <s v="Bridge US"/>
        <s v="DATY"/>
        <s v="Tunnel X"/>
        <s v="Capture.it"/>
        <s v="Advocado"/>
        <s v="TrademarkNow"/>
        <s v="LawPath"/>
        <s v="Contract Live"/>
        <s v="Jurispect"/>
        <s v="MisAbogados.com"/>
        <s v="Alt Legal"/>
        <s v="AdviseHub"/>
        <s v="Seal Software"/>
        <s v="Captain Contrat"/>
        <s v="Checkr"/>
        <s v="Fixed (now Lawgix)"/>
        <s v="Otonomos"/>
        <s v="ClaimKit"/>
        <s v="Planned Departure"/>
        <s v="Legal Hero"/>
        <s v="Contract Cloud"/>
        <s v="Heureka Software"/>
        <s v="Lar21"/>
        <s v="Quicklegal"/>
        <s v="RSVP Law"/>
        <s v="Eris Industries (Monax)"/>
        <s v="Audvi"/>
        <s v="CaseHub"/>
        <s v="Brāv"/>
        <s v="MainLaws"/>
        <s v="Lexoo"/>
        <s v="Trustatom"/>
        <s v="Relativity (previously kCura)"/>
        <s v="LawGo"/>
        <s v="Yuristiya"/>
        <s v="Beagle.ai"/>
        <s v="ZeekBeek"/>
        <s v="Termsheet.io"/>
        <s v="Logikcull"/>
        <s v="LawyerFair"/>
        <s v="X2X Community (The Family Community)"/>
        <s v="DivorceSecure"/>
        <s v="Virtual Viewbox"/>
        <s v="Shoobx"/>
        <s v="Swiftcourt"/>
        <s v="JustiServ"/>
        <s v="Reduse"/>
        <s v="LEVERTON"/>
        <s v="Knomos Knowledge Management Inc"/>
        <s v="Immuta"/>
        <s v="PactSafe"/>
        <s v="Ascent Technologies"/>
        <s v="TurboPatent"/>
        <s v="Should I Sign"/>
        <s v="Ironclad"/>
        <s v="jEugene"/>
        <s v="ROSS Intelligence"/>
        <s v="LegalMatters.com"/>
        <s v="LawGeex"/>
        <s v="MyDocSafe"/>
        <s v="Premonition"/>
        <s v="JustLegal"/>
        <s v="CosmoLex"/>
        <s v="Concord"/>
        <s v="LawBooth"/>
        <s v="Stampery"/>
        <s v="Pramata"/>
        <s v="Nventi"/>
        <s v="synergist.io"/>
        <s v="Esquify"/>
        <s v="Resis"/>
        <s v="IP Shark"/>
        <s v="LawTrades"/>
        <s v="avvoka"/>
        <s v="LegalClick"/>
        <s v="LegalSifter"/>
        <s v="Legal Robot"/>
        <s v="Upsolve"/>
        <s v="MeWe.Org (now CoInspect)"/>
        <s v="Legalix"/>
        <s v="Witnex"/>
        <s v="Doxly"/>
        <s v="FairClaim"/>
        <s v="RiskGenius"/>
        <s v="Scrive"/>
        <s v="Legal Inc"/>
        <s v="Court Buddy"/>
        <s v="Legalist"/>
        <s v="Gadfly Legal Technologies"/>
        <s v="Compensation2Go "/>
        <s v="Headnote"/>
        <s v="Luminance"/>
        <s v="Doctrine"/>
        <s v="Clause"/>
        <s v="Libryo"/>
        <s v="My Exit Strategy (now Cake)"/>
        <s v="Юрбюро"/>
        <s v="BurgieLaw"/>
        <s v="Granthika Co."/>
        <s v="Ping"/>
        <s v="openlaws"/>
        <s v="Legal Advice Middle East"/>
        <s v="Legalese"/>
        <s v="Juro"/>
        <s v="Case.one"/>
        <s v="Litify"/>
        <s v="Waymark Tech"/>
        <s v="CrowdJustice"/>
        <s v="Court Innovations"/>
        <s v="Assently"/>
        <s v="Atrium LTS"/>
        <s v="ContratosApp"/>
        <s v="SeedLegals"/>
        <s v="Qodeo"/>
        <s v="The Expert Institute"/>
        <s v="Onna"/>
      </sharedItems>
    </cacheField>
    <cacheField name="Unique ID Lookup" numFmtId="0">
      <sharedItems count="233">
        <s v="FIRM0002"/>
        <s v="FIRM0027"/>
        <s v="FIRM0045"/>
        <s v="FIRM0051"/>
        <s v="FIRM0053"/>
        <s v="FIRM0059"/>
        <s v="FIRM0060"/>
        <s v="FIRM0066"/>
        <s v="FIRM0050"/>
        <s v="FIRM0063"/>
        <s v="FIRM0061"/>
        <s v="FIRM0073"/>
        <s v="FIRM0055"/>
        <s v="FIRM0025"/>
        <s v="FIRM0071"/>
        <s v="FIRM0021"/>
        <s v="FIRM0065"/>
        <s v="FIRM0028"/>
        <s v="FIRM0015"/>
        <s v="FIRM0072"/>
        <s v="FIRM0178"/>
        <s v="FIRM0092"/>
        <s v="FIRM0037"/>
        <s v="FIRM0091"/>
        <s v="FIRM0099"/>
        <s v="FIRM0119"/>
        <s v="FIRM0079"/>
        <s v="FIRM0003"/>
        <s v="FIRM0076"/>
        <s v="FIRM0126"/>
        <s v="FIRM0131"/>
        <s v="FIRM0069"/>
        <s v="FIRM0135"/>
        <s v="FIRM0084"/>
        <s v="FIRM0107"/>
        <s v="FIRM0125"/>
        <s v="FIRM0283"/>
        <s v="FIRM0174"/>
        <s v="FIRM0106"/>
        <s v="FIRM0162"/>
        <s v="FIRM0172"/>
        <s v="FIRM0159"/>
        <s v="FIRM0154"/>
        <s v="FIRM0036"/>
        <s v="FIRM0192"/>
        <s v="FIRM0042"/>
        <s v="FIRM0165"/>
        <s v="FIRM0115"/>
        <s v="FIRM0181"/>
        <s v="FIRM0155"/>
        <s v="FIRM0203"/>
        <s v="FIRM0186"/>
        <s v="FIRM0169"/>
        <s v="FIRM0085"/>
        <s v="FIRM0022"/>
        <s v="FIRM0220"/>
        <s v="FIRM0031"/>
        <s v="FIRM0260"/>
        <s v="FIRM0208"/>
        <s v="FIRM0263"/>
        <s v="FIRM0351"/>
        <s v="FIRM0198"/>
        <s v="FIRM0100"/>
        <s v="FIRM0271"/>
        <s v="FIRM0241"/>
        <s v="FIRM0014"/>
        <s v="FIRM0273"/>
        <s v="FIRM0177"/>
        <s v="FIRM0239"/>
        <s v="FIRM0179"/>
        <s v="FIRM0233"/>
        <s v="FIRM0191"/>
        <s v="FIRM0167"/>
        <s v="FIRM0267"/>
        <s v="FIRM0325"/>
        <s v="FIRM0030"/>
        <s v="FIRM0281"/>
        <s v="FIRM0513"/>
        <s v="FIRM0356"/>
        <s v="FIRM0276"/>
        <s v="FIRM0124"/>
        <s v="FIRM0206"/>
        <s v="FIRM0265"/>
        <s v="FIRM0253"/>
        <s v="FIRM0282"/>
        <s v="FIRM0225"/>
        <s v="FIRM0326"/>
        <s v="FIRM0369"/>
        <s v="FIRM0235"/>
        <s v="FIRM0170"/>
        <s v="FIRM0365"/>
        <s v="FIRM0058"/>
        <s v="FIRM0213"/>
        <s v="FIRM0246"/>
        <s v="FIRM0223"/>
        <s v="FIRM0381"/>
        <s v="FIRM0302"/>
        <s v="FIRM0310"/>
        <s v="FIRM0333"/>
        <s v="FIRM0157"/>
        <s v="FIRM0210"/>
        <s v="FIRM0303"/>
        <s v="FIRM0424"/>
        <s v="FIRM0231"/>
        <s v="FIRM0278"/>
        <s v="FIRM0581"/>
        <s v="FIRM0495"/>
        <s v="FIRM0074"/>
        <s v="FIRM0362"/>
        <s v="FIRM0217"/>
        <s v="FIRM0209"/>
        <s v="FIRM0307"/>
        <s v="FIRM0367"/>
        <s v="FIRM0500"/>
        <s v="FIRM0386"/>
        <s v="FIRM0391"/>
        <s v="FIRM0290"/>
        <s v="FIRM0204"/>
        <s v="FIRM0423"/>
        <s v="FIRM0389"/>
        <s v="FIRM0408"/>
        <s v="FIRM0400"/>
        <s v="FIRM0285"/>
        <s v="FIRM0396"/>
        <s v="FIRM0118"/>
        <s v="FIRM0444"/>
        <s v="FIRM0476"/>
        <s v="FIRM0291"/>
        <s v="FIRM0288"/>
        <s v="FIRM0144"/>
        <s v="FIRM0300"/>
        <s v="FIRM0411"/>
        <s v="FIRM0327"/>
        <s v="FIRM0663"/>
        <s v="FIRM0161"/>
        <s v="FIRM0375"/>
        <s v="FIRM0348"/>
        <s v="FIRM0309"/>
        <s v="FIRM0436"/>
        <s v="FIRM0449"/>
        <s v="FIRM0482"/>
        <s v="FIRM0269"/>
        <s v="FIRM0431"/>
        <s v="FIRM0403"/>
        <s v="FIRM0528"/>
        <s v="FIRM0407"/>
        <s v="FIRM0631"/>
        <s v="FIRM0471"/>
        <s v="FIRM0499"/>
        <s v="FIRM0041"/>
        <s v="FIRM0460"/>
        <s v="FIRM0509"/>
        <s v="FIRM0294"/>
        <s v="FIRM0284"/>
        <s v="FIRM0387"/>
        <s v="FIRM0057"/>
        <s v="FIRM0344"/>
        <s v="FIRM0508"/>
        <s v="FIRM0548"/>
        <s v="FIRM0148"/>
        <s v="FIRM0380"/>
        <s v="FIRM0384"/>
        <s v="FIRM0445"/>
        <s v="FIRM0511"/>
        <s v="FIRM0248"/>
        <s v="FIRM0448"/>
        <s v="FIRM0439"/>
        <s v="FIRM0397"/>
        <s v="FIRM0517"/>
        <s v="FIRM0097"/>
        <s v="FIRM0616"/>
        <s v="FIRM0442"/>
        <s v="FIRM0443"/>
        <s v="FIRM0487"/>
        <s v="FIRM0634"/>
        <s v="FIRM0458"/>
        <s v="FIRM0368"/>
        <s v="FIRM0481"/>
        <s v="FIRM0335"/>
        <s v="FIRM0070"/>
        <s v="FIRM0627"/>
        <s v="FIRM0133"/>
        <s v="FIRM0492"/>
        <s v="FIRM0064"/>
        <s v="FIRM0477"/>
        <s v="FIRM0620"/>
        <s v="FIRM0553"/>
        <s v="FIRM0680"/>
        <s v="FIRM0130"/>
        <s v="FIRM0461"/>
        <s v="FIRM0519"/>
        <s v="FIRM0586"/>
        <s v="FIRM0354"/>
        <s v="FIRM0583"/>
        <s v="FIRM0667"/>
        <s v="FIRM0474"/>
        <s v="FIRM0467"/>
        <s v="FIRM0669"/>
        <s v="FIRM0647"/>
        <s v="FIRM0510"/>
        <s v="FIRM0614"/>
        <s v="FIRM0150"/>
        <s v="FIRM0463"/>
        <s v="FIRM0672"/>
        <s v="FIRM0676"/>
        <s v="FIRM0433"/>
        <s v="FIRM0639"/>
        <s v="FIRM0674"/>
        <s v="FIRM0630"/>
        <s v="FIRM0644"/>
        <s v="FIRM0533"/>
        <s v="FIRM0629"/>
        <s v="FIRM0599"/>
        <s v="FIRM0633"/>
        <s v="FIRM0637"/>
        <s v="FIRM0673"/>
        <s v="FIRM0610"/>
        <s v="FIRM0608"/>
        <s v="FIRM0628"/>
        <s v="FIRM0587"/>
        <s v="FIRM0675"/>
        <s v="FIRM0671"/>
        <s v="FIRM0677"/>
        <s v="FIRM0679"/>
        <s v="FIRM0313"/>
        <s v="FIRM0311"/>
        <s v="FIRM0151"/>
        <s v="FIRM0683"/>
        <s v="FIRM0416"/>
        <s v="FIRM0678"/>
        <s v="FIRM0262"/>
        <s v="FIRM0146"/>
        <s v="FIRM0632"/>
      </sharedItems>
    </cacheField>
    <cacheField name="Round Total ($)" numFmtId="0">
      <sharedItems containsMixedTypes="1" containsNumber="1" minValue="1500" maxValue="233000000"/>
    </cacheField>
    <cacheField name="Deal Type" numFmtId="0">
      <sharedItems/>
    </cacheField>
    <cacheField name="Country" numFmtId="0">
      <sharedItems count="28">
        <s v="USA"/>
        <s v="UK"/>
        <s v="Israel"/>
        <s v="Canada"/>
        <s v="Australia"/>
        <s v="South Africa"/>
        <s v="Italy"/>
        <s v="Spain"/>
        <s v="Argentina"/>
        <s v="Bulgaria"/>
        <s v="Ireland"/>
        <s v="Germany"/>
        <s v="Hong Kong"/>
        <s v="Denmark"/>
        <s v="Czech Republic"/>
        <s v="France"/>
        <s v="Chile"/>
        <s v="Singapore"/>
        <s v="Brazil"/>
        <s v="Russia"/>
        <s v="India"/>
        <s v="Netherlands"/>
        <s v="Poland"/>
        <s v="Mexico"/>
        <s v="Sweden"/>
        <s v="Malaysia"/>
        <s v="Austria"/>
        <s v="UAE"/>
      </sharedItems>
    </cacheField>
    <cacheField name="Head office" numFmtId="0">
      <sharedItems count="88">
        <s v="New York"/>
        <s v="London"/>
        <s v="San Francisco"/>
        <s v="Boston"/>
        <s v="Texas"/>
        <s v="Palo Alto"/>
        <s v="Seattle"/>
        <s v="Illinois"/>
        <s v="California"/>
        <s v="Tel Aviv"/>
        <s v="Toronto"/>
        <s v="Melbourne"/>
        <s v="Virginia"/>
        <s v="Los Angeles"/>
        <s v="Portland"/>
        <s v="Vancouver"/>
        <s v="Cape Town"/>
        <s v="Chicago"/>
        <s v="Washington"/>
        <s v="Massachusetts"/>
        <s v="Oregon"/>
        <s v="Miami"/>
        <s v="Menlo Park"/>
        <s v="Colorado"/>
        <s v="Milano"/>
        <s v="Ontario"/>
        <s v="Austin"/>
        <s v="Atlanta"/>
        <s v="Barcelona"/>
        <s v="Burnaby"/>
        <s v="Stamford"/>
        <s v="Denvar"/>
        <s v="Nashville"/>
        <s v="Durham"/>
        <s v="Las Vegas"/>
        <s v="Santa Monica"/>
        <s v="Buenos Aires"/>
        <s v="Sofia"/>
        <s v="Dublin"/>
        <s v="Idaho"/>
        <s v="Berlin"/>
        <s v="Rome"/>
        <s v="St Louis"/>
        <s v="Hong Kong"/>
        <s v="Copenhagen"/>
        <s v="Columbus"/>
        <s v="Baltimore"/>
        <s v="Utah"/>
        <s v="North Carolina"/>
        <s v="Espina"/>
        <s v="Houston"/>
        <s v="Pennsylvania"/>
        <s v="Praha"/>
        <s v="Greifswald"/>
        <s v="Sydney"/>
        <s v="Paris"/>
        <s v="Santiago"/>
        <s v="Singapore"/>
        <s v="Kansas"/>
        <s v="Cleveland"/>
        <s v="São Paulo"/>
        <s v="Sacramento"/>
        <s v="San Diego"/>
        <s v="Detroit"/>
        <s v="Moscow"/>
        <s v="Delaware"/>
        <s v="Chennai"/>
        <s v="Maine"/>
        <s v="Memphis"/>
        <s v="San Antonio"/>
        <s v="Cambridge"/>
        <s v="Maryland"/>
        <s v="Indianapolis"/>
        <s v="Amsterdam"/>
        <s v="Bedford"/>
        <s v="New Jersey"/>
        <s v="Berkeley"/>
        <s v="Krakow"/>
        <s v="Florida"/>
        <s v="Pittsburgh"/>
        <s v="Mexico City"/>
        <s v="Stockholm"/>
        <s v="Bochum"/>
        <s v="Kuala Lumpur"/>
        <s v="Berkerley"/>
        <s v="Salzburg"/>
        <s v="Dubai"/>
        <s v="Michigan"/>
      </sharedItems>
    </cacheField>
    <cacheField name="Year founded" numFmtId="0">
      <sharedItems containsSemiMixedTypes="0" containsString="0" containsNumber="1" containsInteger="1" minValue="1973" maxValue="2017" count="23">
        <n v="1973"/>
        <n v="1999"/>
        <n v="2003"/>
        <n v="2004"/>
        <n v="2005"/>
        <n v="2006"/>
        <n v="2007"/>
        <n v="1998"/>
        <n v="1995"/>
        <n v="2008"/>
        <n v="2000"/>
        <n v="2010"/>
        <n v="1976"/>
        <n v="2009"/>
        <n v="2012"/>
        <n v="2011"/>
        <n v="2002"/>
        <n v="2013"/>
        <n v="2014"/>
        <n v="2016"/>
        <n v="2001"/>
        <n v="2015"/>
        <n v="2017"/>
      </sharedItems>
    </cacheField>
    <cacheField name="CodeX Category" numFmtId="0">
      <sharedItems count="9">
        <s v="Legal Research"/>
        <s v="Legal Analytics"/>
        <s v="Legal Practice Management"/>
        <s v="Legal Marketplace"/>
        <s v="Legal Document Automation"/>
        <s v="E-Discovery"/>
        <s v="Online Dispute Resolution"/>
        <s v="Legal Education"/>
        <s v="Legal Compli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ibing chen" refreshedDate="43329.729345486114" createdVersion="3" refreshedVersion="3" minRefreshableVersion="3" recordCount="541">
  <cacheSource type="worksheet">
    <worksheetSource ref="A1:K542" sheet="Funding_Startup"/>
  </cacheSource>
  <cacheFields count="11">
    <cacheField name="Deal ID" numFmtId="0">
      <sharedItems count="506">
        <s v="DEAL0001"/>
        <s v="DEAL0002"/>
        <s v="DEAL0003"/>
        <s v="DEAL0004"/>
        <s v="DEAL0005"/>
        <s v="DEAL0006"/>
        <s v="DEAL0007"/>
        <s v="DEAL0008"/>
        <s v="DEAL0009"/>
        <s v="DEAL0010"/>
        <s v="DEAL0011"/>
        <s v="DEAL0012"/>
        <s v="DEAL0013"/>
        <s v="DEAL0014"/>
        <s v="DEAL0015"/>
        <s v="DEAL0016"/>
        <s v="DEAL0017"/>
        <s v="DEAL0018"/>
        <s v="DEAL0019"/>
        <s v="DEAL0020"/>
        <s v="DEAL0021"/>
        <s v="DEAL0022"/>
        <s v="DEAL0023"/>
        <s v="DEAL0024"/>
        <s v="DEAL0025"/>
        <s v="DEAL0026"/>
        <s v="DEAL0027"/>
        <s v="DEAL0028"/>
        <s v="DEAL0029"/>
        <s v="DEAL0030"/>
        <s v="DEAL0031"/>
        <s v="DEAL0032"/>
        <s v="DEAL0033"/>
        <s v="DEAL0034"/>
        <s v="DEAL0035"/>
        <s v="DEAL0036"/>
        <s v="DEAL0037"/>
        <s v="DEAL0038"/>
        <s v="DEAL0039"/>
        <s v="DEAL0040"/>
        <s v="DEAL0041"/>
        <s v="DEAL0042"/>
        <s v="DEAL0043"/>
        <s v="DEAL0044"/>
        <s v="DEAL0045"/>
        <s v="DEAL0046"/>
        <s v="DEAL0047"/>
        <s v="DEAL0048"/>
        <s v="DEAL0049"/>
        <s v="DEAL0050"/>
        <s v="DEAL0051"/>
        <s v="DEAL0052"/>
        <s v="DEAL0053"/>
        <s v="DEAL0054"/>
        <s v="DEAL0055"/>
        <s v="DEAL0056"/>
        <s v="DEAL0057"/>
        <s v="DEAL0058"/>
        <s v="DEAL0059"/>
        <s v="DEAL0060"/>
        <s v="DEAL0061"/>
        <s v="DEAL0062"/>
        <s v="DEAL0063"/>
        <s v="DEAL0064"/>
        <s v="DEAL0065"/>
        <s v="DEAL0066"/>
        <s v="DEAL0067"/>
        <s v="DEAL0068"/>
        <s v="DEAL0069"/>
        <s v="DEAL0070"/>
        <s v="DEAL0071"/>
        <s v="DEAL0072"/>
        <s v="DEAL0073"/>
        <s v="DEAL0074"/>
        <s v="DEAL0075"/>
        <s v="DEAL0076"/>
        <s v="DEAL0077"/>
        <s v="DEAL0078"/>
        <s v="DEAL0079"/>
        <s v="DEAL0080"/>
        <s v="DEAL0081"/>
        <s v="DEAL0082"/>
        <s v="DEAL0083"/>
        <s v="DEAL0084"/>
        <s v="DEAL0085"/>
        <s v="DEAL0086"/>
        <s v="DEAL0087"/>
        <s v="DEAL0088"/>
        <s v="DEAL0089"/>
        <s v="DEAL0090"/>
        <s v="DEAL0091"/>
        <s v="DEAL0092"/>
        <s v="DEAL0093"/>
        <s v="DEAL0094"/>
        <s v="DEAL0095"/>
        <s v="DEAL0096"/>
        <s v="DEAL0097"/>
        <s v="DEAL0098"/>
        <s v="DEAL0099"/>
        <s v="DEAL0100"/>
        <s v="DEAL0101"/>
        <s v="DEAL0102"/>
        <s v="DEAL0103"/>
        <s v="DEAL0104"/>
        <s v="DEAL0105"/>
        <s v="DEAL0106"/>
        <s v="DEAL0107"/>
        <s v="DEAL0108"/>
        <s v="DEAL0109"/>
        <s v="DEAL0110"/>
        <s v="DEAL0111"/>
        <s v="DEAL0112"/>
        <s v="DEAL0113"/>
        <s v="DEAL0114"/>
        <s v="DEAL0115"/>
        <s v="DEAL0116"/>
        <s v="DEAL0117"/>
        <s v="DEAL0118"/>
        <s v="DEAL0119"/>
        <s v="DEAL0120"/>
        <s v="DEAL0121"/>
        <s v="DEAL0122"/>
        <s v="DEAL0123"/>
        <s v="DEAL0124"/>
        <s v="DEAL0125"/>
        <s v="DEAL0126"/>
        <s v="DEAL0127"/>
        <s v="DEAL0128"/>
        <s v="DEAL0129"/>
        <s v="DEAL0130"/>
        <s v="DEAL0131"/>
        <s v="DEAL0132"/>
        <s v="DEAL0133"/>
        <s v="DEAL0134"/>
        <s v="DEAL0135"/>
        <s v="DEAL0136"/>
        <s v="DEAL0137"/>
        <s v="DEAL0138"/>
        <s v="DEAL0139"/>
        <s v="DEAL0140"/>
        <s v="DEAL0141"/>
        <s v="DEAL0142"/>
        <s v="DEAL0143"/>
        <s v="DEAL0144"/>
        <s v="DEAL0145"/>
        <s v="DEAL0146"/>
        <s v="DEAL0147"/>
        <s v="DEAL0148"/>
        <s v="DEAL0149"/>
        <s v="DEAL0150"/>
        <s v="DEAL0151"/>
        <s v="DEAL0152"/>
        <s v="DEAL0153"/>
        <s v="DEAL0154"/>
        <s v="DEAL0155"/>
        <s v="DEAL0156"/>
        <s v="DEAL0157"/>
        <s v="DEAL0158"/>
        <s v="DEAL0159"/>
        <s v="DEAL0160"/>
        <s v="DEAL0161"/>
        <s v="DEAL0162"/>
        <s v="DEAL0163"/>
        <s v="DEAL0164"/>
        <s v="DEAL0165"/>
        <s v="DEAL0166"/>
        <s v="DEAL0167"/>
        <s v="DEAL0168"/>
        <s v="DEAL0169"/>
        <s v="DEAL0170"/>
        <s v="DEAL0171"/>
        <s v="DEAL0172"/>
        <s v="DEAL0173"/>
        <s v="DEAL0174"/>
        <s v="DEAL0175"/>
        <s v="DEAL0176"/>
        <s v="DEAL0177"/>
        <s v="DEAL0178"/>
        <s v="DEAL0179"/>
        <s v="DEAL0180"/>
        <s v="DEAL0181"/>
        <s v="DEAL0182"/>
        <s v="DEAL0183"/>
        <s v="DEAL0184"/>
        <s v="DEAL0185"/>
        <s v="DEAL0186"/>
        <s v="DEAL0187"/>
        <s v="DEAL0188"/>
        <s v="DEAL0189"/>
        <s v="DEAL0190"/>
        <s v="DEAL0191"/>
        <s v="DEAL0192"/>
        <s v="DEAL0193"/>
        <s v="DEAL0194"/>
        <s v="DEAL0195"/>
        <s v="DEAL0196"/>
        <s v="DEAL0197"/>
        <s v="DEAL0198"/>
        <s v="DEAL0199"/>
        <s v="DEAL0200"/>
        <s v="DEAL0201"/>
        <s v="DEAL0202"/>
        <s v="DEAL0203"/>
        <s v="DEAL0204"/>
        <s v="DEAL0205"/>
        <s v="DEAL0206"/>
        <s v="DEAL0207"/>
        <s v="DEAL0208"/>
        <s v="DEAL0209"/>
        <s v="DEAL0210"/>
        <s v="DEAL0211"/>
        <s v="DEAL0212"/>
        <s v="DEAL0213"/>
        <s v="DEAL0214"/>
        <s v="DEAL0215"/>
        <s v="DEAL0216"/>
        <s v="DEAL0217"/>
        <s v="DEAL0218"/>
        <s v="DEAL0219"/>
        <s v="DEAL0220"/>
        <s v="DEAL0221"/>
        <s v="DEAL0222"/>
        <s v="DEAL0223"/>
        <s v="DEAL0224"/>
        <s v="DEAL0225"/>
        <s v="DEAL0226"/>
        <s v="DEAL0227"/>
        <s v="DEAL0228"/>
        <s v="DEAL0229"/>
        <s v="DEAL0230"/>
        <s v="DEAL0231"/>
        <s v="DEAL0232"/>
        <s v="DEAL0233"/>
        <s v="DEAL0234"/>
        <s v="DEAL0235"/>
        <s v="DEAL0236"/>
        <s v="DEAL0237"/>
        <s v="DEAL0238"/>
        <s v="DEAL0239"/>
        <s v="DEAL0240"/>
        <s v="DEAL0241"/>
        <s v="DEAL0242"/>
        <s v="DEAL0243"/>
        <s v="DEAL0244"/>
        <s v="DEAL0245"/>
        <s v="DEAL0246"/>
        <s v="DEAL0247"/>
        <s v="DEAL0248"/>
        <s v="DEAL0249"/>
        <s v="DEAL0250"/>
        <s v="DEAL0251"/>
        <s v="DEAL0252"/>
        <s v="DEAL0253"/>
        <s v="DEAL0254"/>
        <s v="DEAL0255"/>
        <s v="DEAL0256"/>
        <s v="DEAL0257"/>
        <s v="DEAL0258"/>
        <s v="DEAL0259"/>
        <s v="DEAL0260"/>
        <s v="DEAL0261"/>
        <s v="DEAL0262"/>
        <s v="DEAL0263"/>
        <s v="DEAL0264"/>
        <s v="DEAL0265"/>
        <s v="DEAL0266"/>
        <s v="DEAL0267"/>
        <s v="DEAL0268"/>
        <s v="DEAL0269"/>
        <s v="DEAL0270"/>
        <s v="DEAL0271"/>
        <s v="DEAL0272"/>
        <s v="DEAL0273"/>
        <s v="DEAL0274"/>
        <s v="DEAL0275"/>
        <s v="DEAL0276"/>
        <s v="DEAL0277"/>
        <s v="DEAL0278"/>
        <s v="DEAL0279"/>
        <s v="DEAL0280"/>
        <s v="DEAL0281"/>
        <s v="DEAL0282"/>
        <s v="DEAL0283"/>
        <s v="DEAL0284"/>
        <s v="DEAL0285"/>
        <s v="DEAL0286"/>
        <s v="DEAL0287"/>
        <s v="DEAL0288"/>
        <s v="DEAL0289"/>
        <s v="DEAL0290"/>
        <s v="DEAL0291"/>
        <s v="DEAL0292"/>
        <s v="DEAL0293"/>
        <s v="DEAL0294"/>
        <s v="DEAL0295"/>
        <s v="DEAL0296"/>
        <s v="DEAL0297"/>
        <s v="DEAL0298"/>
        <s v="DEAL0299"/>
        <s v="DEAL0300"/>
        <s v="DEAL0301"/>
        <s v="DEAL0302"/>
        <s v="DEAL0303"/>
        <s v="DEAL0304"/>
        <s v="DEAL0305"/>
        <s v="DEAL0306"/>
        <s v="DEAL0307"/>
        <s v="DEAL0308"/>
        <s v="DEAL0309"/>
        <s v="DEAL0310"/>
        <s v="DEAL0311"/>
        <s v="DEAL0312"/>
        <s v="DEAL0313"/>
        <s v="DEAL0314"/>
        <s v="DEAL0315"/>
        <s v="DEAL0316"/>
        <s v="DEAL0317"/>
        <s v="DEAL0318"/>
        <s v="DEAL0319"/>
        <s v="DEAL0320"/>
        <s v="DEAL0321"/>
        <s v="DEAL0322"/>
        <s v="DEAL0323"/>
        <s v="DEAL0324"/>
        <s v="DEAL0325"/>
        <s v="DEAL0326"/>
        <s v="DEAL0327"/>
        <s v="DEAL0328"/>
        <s v="DEAL0329"/>
        <s v="DEAL0330"/>
        <s v="DEAL0331"/>
        <s v="DEAL0332"/>
        <s v="DEAL0333"/>
        <s v="DEAL0334"/>
        <s v="DEAL0335"/>
        <s v="DEAL0336"/>
        <s v="DEAL0337"/>
        <s v="DEAL0338"/>
        <s v="DEAL0339"/>
        <s v="DEAL0340"/>
        <s v="DEAL0341"/>
        <s v="DEAL0342"/>
        <s v="DEAL0343"/>
        <s v="DEAL0344"/>
        <s v="DEAL0345"/>
        <s v="DEAL0346"/>
        <s v="DEAL0347"/>
        <s v="DEAL0348"/>
        <s v="DEAL0349"/>
        <s v="DEAL0350"/>
        <s v="DEAL0351"/>
        <s v="DEAL0352"/>
        <s v="DEAL0353"/>
        <s v="DEAL0354"/>
        <s v="DEAL0355"/>
        <s v="DEAL0356"/>
        <s v="DEAL0357"/>
        <s v="DEAL0358"/>
        <s v="DEAL0359"/>
        <s v="DEAL0360"/>
        <s v="DEAL0361"/>
        <s v="DEAL0362"/>
        <s v="DEAL0363"/>
        <s v="DEAL0364"/>
        <s v="DEAL0365"/>
        <s v="DEAL0366"/>
        <s v="DEAL0367"/>
        <s v="DEAL0368"/>
        <s v="DEAL0369"/>
        <s v="DEAL0370"/>
        <s v="DEAL0371"/>
        <s v="DEAL0372"/>
        <s v="DEAL0373"/>
        <s v="DEAL0374"/>
        <s v="DEAL0375"/>
        <s v="DEAL0376"/>
        <s v="DEAL0377"/>
        <s v="DEAL0378"/>
        <s v="DEAL0379"/>
        <s v="DEAL0380"/>
        <s v="DEAL0381"/>
        <s v="DEAL0382"/>
        <s v="DEAL0383"/>
        <s v="DEAL0384"/>
        <s v="DEAL0385"/>
        <s v="DEAL0386"/>
        <s v="DEAL0387"/>
        <s v="DEAL0388"/>
        <s v="DEAL0389"/>
        <s v="DEAL0390"/>
        <s v="DEAL0391"/>
        <s v="DEAL0392"/>
        <s v="DEAL0393"/>
        <s v="DEAL0394"/>
        <s v="DEAL0395"/>
        <s v="DEAL0396"/>
        <s v="DEAL0397"/>
        <s v="DEAL0398"/>
        <s v="DEAL0399"/>
        <s v="DEAL0400"/>
        <s v="DEAL0401"/>
        <s v="DEAL0402"/>
        <s v="DEAL0403"/>
        <s v="DEAL0404"/>
        <s v="DEAL0405"/>
        <s v="DEAL0406"/>
        <s v="DEAL0407"/>
        <s v="DEAL0408"/>
        <s v="DEAL0409"/>
        <s v="DEAL0410"/>
        <s v="DEAL0411"/>
        <s v="DEAL0412"/>
        <s v="DEAL0413"/>
        <s v="DEAL0414"/>
        <s v="DEAL0415"/>
        <s v="DEAL0416"/>
        <s v="DEAL0417"/>
        <s v="DEAL0418"/>
        <s v="DEAL0419"/>
        <s v="DEAL0420"/>
        <s v="DEAL0421"/>
        <s v="DEAL0422"/>
        <s v="DEAL0423"/>
        <s v="DEAL0424"/>
        <s v="DEAL0425"/>
        <s v="DEAL0426"/>
        <s v="DEAL0427"/>
        <s v="DEAL0428"/>
        <s v="DEAL0429"/>
        <s v="DEAL0430"/>
        <s v="DEAL0431"/>
        <s v="DEAL0432"/>
        <s v="DEAL0433"/>
        <s v="DEAL0434"/>
        <s v="DEAL0435"/>
        <s v="DEAL0436"/>
        <s v="DEAL0437"/>
        <s v="DEAL0438"/>
        <s v="DEAL0439"/>
        <s v="DEAL0440"/>
        <s v="DEAL0441"/>
        <s v="DEAL0442"/>
        <s v="DEAL0443"/>
        <s v="DEAL0444"/>
        <s v="DEAL0445"/>
        <s v="DEAL0446"/>
        <s v="DEAL0447"/>
        <s v="DEAL0448"/>
        <s v="DEAL0449"/>
        <s v="DEAL0450"/>
        <s v="DEAL0451"/>
        <s v="DEAL0452"/>
        <s v="DEAL0453"/>
        <s v="DEAL0454"/>
        <s v="DEAL0455"/>
        <s v="DEAL0456"/>
        <s v="DEAL0457"/>
        <s v="DEAL0458"/>
        <s v="DEAL0459"/>
        <s v="DEAL0460"/>
        <s v="DEAL0461"/>
        <s v="DEAL0462"/>
        <s v="DEAL0463"/>
        <s v="DEAL0464"/>
        <s v="DEAL0465"/>
        <s v="DEAL0466"/>
        <s v="DEAL0467"/>
        <s v="DEAL0468"/>
        <s v="DEAL0469"/>
        <s v="DEAL0470"/>
        <s v="DEAL0471"/>
        <s v="DEAL0472"/>
        <s v="DEAL0473"/>
        <s v="DEAL0474"/>
        <s v="DEAL0475"/>
        <s v="DEAL0476"/>
        <s v="DEAL0477"/>
        <s v="DEAL0478"/>
        <s v="DEAL0479"/>
        <s v="DEAL0480"/>
        <s v="DEAL0481"/>
        <s v="DEAL0482"/>
        <s v="DEAL0483"/>
        <s v="DEAL0484"/>
        <s v="DEAL0485"/>
        <s v="DEAL0486"/>
        <s v="DEAL0487"/>
        <s v="DEAL0488"/>
        <s v="DEAL0489"/>
        <s v="DEAL0490"/>
        <s v="DEAL0491"/>
        <s v="DEAL0492"/>
        <s v="DEAL0493"/>
        <s v="DEAL0494"/>
        <s v="DEAL0495"/>
        <s v="DEAL0496"/>
        <s v="DEAL0497"/>
        <s v="DEAL0498"/>
        <s v="DEAL0499"/>
        <s v="DEAL0500"/>
        <s v="DEAL0501"/>
        <s v="DEAL0502"/>
        <s v="DEAL0503"/>
        <s v="DEAL0504"/>
        <s v="DEAL0505"/>
        <s v="DEAL0506"/>
      </sharedItems>
    </cacheField>
    <cacheField name="Deal Date" numFmtId="14">
      <sharedItems containsSemiMixedTypes="0" containsNonDate="0" containsDate="1" containsString="0" minDate="2000-03-22T00:00:00" maxDate="2018-02-15T00:00:00"/>
    </cacheField>
    <cacheField name="Deal Y" numFmtId="0">
      <sharedItems containsSemiMixedTypes="0" containsString="0" containsNumber="1" containsInteger="1" minValue="2000" maxValue="2018"/>
    </cacheField>
    <cacheField name="Firm" numFmtId="0">
      <sharedItems count="233">
        <s v="LexisNexis"/>
        <s v="Workshare"/>
        <s v="DocuSign"/>
        <s v="XMLAW"/>
        <s v="Gust"/>
        <s v="Brainspace"/>
        <s v="EchoSign (now Adobe eSign)"/>
        <s v="Avvo"/>
        <s v="RiverGlass"/>
        <s v="Pbworks"/>
        <s v="IntellinX"/>
        <s v="TeamPatent"/>
        <s v="PSS Systems"/>
        <s v="LegalZoom"/>
        <s v="Firmex"/>
        <s v="LiveOffice"/>
        <s v="AudioCaseFiles"/>
        <s v="Exari Systems"/>
        <s v="WorkProducts"/>
        <s v="Innography"/>
        <s v="Mimecast"/>
        <s v="RPX Corporation"/>
        <s v="RPost"/>
        <s v="Rocket Lawyer"/>
        <s v="Zapproved"/>
        <s v="Contractually"/>
        <s v="RightsFlow"/>
        <s v="Korbitec"/>
        <s v="Intelligize"/>
        <s v="ExpertBids.com"/>
        <s v="IP Street"/>
        <s v="Brightleaf"/>
        <s v="Manzama"/>
        <s v="Clearpath Immigration"/>
        <s v="Lex Machina"/>
        <s v="Everlaw"/>
        <s v="WordRake"/>
        <s v="JusticeBox"/>
        <s v="Intake 123"/>
        <s v="Clerky"/>
        <s v="iubenda"/>
        <s v="AttorneyFee"/>
        <s v="AfterSteps"/>
        <s v="RealPractice"/>
        <s v="TitanFile"/>
        <s v="BigTime Software"/>
        <s v="Docracy"/>
        <s v="Arachnys"/>
        <s v="PacerPro"/>
        <s v="AgileLaw"/>
        <s v="BleuAcre Systems"/>
        <s v="Quolaw"/>
        <s v="Hire An Esquire"/>
        <s v="Clio"/>
        <s v="vLex"/>
        <s v="eBrevia"/>
        <s v="Catalyst Repository Systems"/>
        <s v="Peppercorn"/>
        <s v="cicayda"/>
        <s v="Ravel Law"/>
        <s v="LegalCrunch"/>
        <s v="AI Patents"/>
        <s v="experdocs (Archevos Corporation)"/>
        <s v="Shake"/>
        <s v="LawKick"/>
        <s v="Microsystems"/>
        <s v="Startup Quest"/>
        <s v="LegalFácil"/>
        <s v="Lawdingo"/>
        <s v="Modria"/>
        <s v="Judicata"/>
        <s v="SupportPay"/>
        <s v="FindMySong"/>
        <s v="RETiDoc"/>
        <s v="Fair and Square"/>
        <s v="Axiom"/>
        <s v="Wevorce"/>
        <s v="Allegory Law"/>
        <s v="LegalTrek"/>
        <s v="UpCounsel"/>
        <s v="elAbogado"/>
        <s v="CaseFlex"/>
        <s v="Reorg Research"/>
        <s v="Mark43"/>
        <s v="wireLawyer"/>
        <s v="everplans"/>
        <s v="FiscalNote"/>
        <s v="NetLex"/>
        <s v="Juristat"/>
        <s v="Infinote"/>
        <s v="Loudr"/>
        <s v="Anaqua"/>
        <s v="ContractRoom"/>
        <s v="LegalReach"/>
        <s v="Carta (previously eShares)"/>
        <s v="SimpleLegal"/>
        <s v="CaseRails"/>
        <s v="Counselytics"/>
        <s v="Ipselex"/>
        <s v="Apperio"/>
        <s v="ClearContract"/>
        <s v="Casetext"/>
        <s v="DealCircle"/>
        <s v="ipnexus"/>
        <s v="Viewabill"/>
        <s v="Legal Logs"/>
        <s v="Suralink"/>
        <s v="CellBreaker"/>
        <s v="Lexdir"/>
        <s v="CS Disco"/>
        <s v="ClauseMatch"/>
        <s v="ClearView Social"/>
        <s v="ModusP"/>
        <s v="Tyche"/>
        <s v="TenderScout"/>
        <s v="Verinvest Corporation"/>
        <s v="AirHelp"/>
        <s v="Bridge US"/>
        <s v="DATY"/>
        <s v="Tunnel X"/>
        <s v="Capture.it"/>
        <s v="Advocado"/>
        <s v="TrademarkNow"/>
        <s v="LawPath"/>
        <s v="Contract Live"/>
        <s v="Jurispect"/>
        <s v="MisAbogados.com"/>
        <s v="Alt Legal"/>
        <s v="AdviseHub"/>
        <s v="Seal Software"/>
        <s v="Captain Contrat"/>
        <s v="Checkr"/>
        <s v="Fixed (now Lawgix)"/>
        <s v="Otonomos"/>
        <s v="ClaimKit"/>
        <s v="Planned Departure"/>
        <s v="Legal Hero"/>
        <s v="Contract Cloud"/>
        <s v="Heureka Software"/>
        <s v="Lar21"/>
        <s v="Quicklegal"/>
        <s v="RSVP Law"/>
        <s v="Eris Industries (Monax)"/>
        <s v="Audvi"/>
        <s v="CaseHub"/>
        <s v="Brāv"/>
        <s v="MainLaws"/>
        <s v="Lexoo"/>
        <s v="Trustatom"/>
        <s v="Relativity (previously kCura)"/>
        <s v="LawGo"/>
        <s v="Yuristiya"/>
        <s v="Beagle.ai"/>
        <s v="ZeekBeek"/>
        <s v="Termsheet.io"/>
        <s v="Logikcull"/>
        <s v="LawyerFair"/>
        <s v="X2X Community (The Family Community)"/>
        <s v="DivorceSecure"/>
        <s v="Virtual Viewbox"/>
        <s v="Shoobx"/>
        <s v="Swiftcourt"/>
        <s v="JustiServ"/>
        <s v="Reduse"/>
        <s v="LEVERTON"/>
        <s v="Knomos Knowledge Management Inc"/>
        <s v="Immuta"/>
        <s v="PactSafe"/>
        <s v="Ascent Technologies"/>
        <s v="TurboPatent"/>
        <s v="Should I Sign"/>
        <s v="Ironclad"/>
        <s v="jEugene"/>
        <s v="ROSS Intelligence"/>
        <s v="LegalMatters.com"/>
        <s v="LawGeex"/>
        <s v="MyDocSafe"/>
        <s v="Premonition"/>
        <s v="JustLegal"/>
        <s v="CosmoLex"/>
        <s v="Concord"/>
        <s v="LawBooth"/>
        <s v="Stampery"/>
        <s v="Pramata"/>
        <s v="Nventi"/>
        <s v="synergist.io"/>
        <s v="Esquify"/>
        <s v="Resis"/>
        <s v="IP Shark"/>
        <s v="LawTrades"/>
        <s v="avvoka"/>
        <s v="LegalClick"/>
        <s v="LegalSifter"/>
        <s v="Legal Robot"/>
        <s v="Upsolve"/>
        <s v="MeWe.Org (now CoInspect)"/>
        <s v="Legalix"/>
        <s v="Witnex"/>
        <s v="Doxly"/>
        <s v="FairClaim"/>
        <s v="RiskGenius"/>
        <s v="Scrive"/>
        <s v="Legal Inc"/>
        <s v="Court Buddy"/>
        <s v="Legalist"/>
        <s v="Gadfly Legal Technologies"/>
        <s v="Compensation2Go "/>
        <s v="Headnote"/>
        <s v="Luminance"/>
        <s v="Doctrine"/>
        <s v="Clause"/>
        <s v="Libryo"/>
        <s v="My Exit Strategy (now Cake)"/>
        <s v="Юрбюро"/>
        <s v="BurgieLaw"/>
        <s v="Granthika Co."/>
        <s v="Ping"/>
        <s v="openlaws"/>
        <s v="Legal Advice Middle East"/>
        <s v="Legalese"/>
        <s v="Juro"/>
        <s v="Case.one"/>
        <s v="Litify"/>
        <s v="Waymark Tech"/>
        <s v="CrowdJustice"/>
        <s v="Court Innovations"/>
        <s v="Assently"/>
        <s v="Atrium LTS"/>
        <s v="ContratosApp"/>
        <s v="SeedLegals"/>
        <s v="Qodeo"/>
        <s v="The Expert Institute"/>
        <s v="Onna"/>
      </sharedItems>
    </cacheField>
    <cacheField name="Unique ID Lookup" numFmtId="0">
      <sharedItems/>
    </cacheField>
    <cacheField name="Round Total ($)" numFmtId="0">
      <sharedItems containsMixedTypes="1" containsNumber="1" minValue="1500" maxValue="233000000"/>
    </cacheField>
    <cacheField name="Deal Type" numFmtId="0">
      <sharedItems count="18">
        <s v="Venture Capital"/>
        <s v="Series A"/>
        <s v="Seed Fund"/>
        <s v="Grant"/>
        <s v="Series B"/>
        <s v="Angel"/>
        <s v="Debt Financing"/>
        <s v="Private Equity"/>
        <s v="Series D"/>
        <s v="Series C"/>
        <s v="Convertible Note"/>
        <s v="Secondary Market"/>
        <s v="Series E"/>
        <s v="Non-equity assistance"/>
        <s v="Series F"/>
        <s v="n/a"/>
        <s v="Post-IPO Equity"/>
        <s v="Equity crowdfunding"/>
      </sharedItems>
    </cacheField>
    <cacheField name="Country" numFmtId="0">
      <sharedItems/>
    </cacheField>
    <cacheField name="Head office" numFmtId="0">
      <sharedItems/>
    </cacheField>
    <cacheField name="Year founded" numFmtId="0">
      <sharedItems containsSemiMixedTypes="0" containsString="0" containsNumber="1" containsInteger="1" minValue="1973" maxValue="2017"/>
    </cacheField>
    <cacheField name="CodeX Category" numFmtId="0">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yibing chen" refreshedDate="43329.731735069443" createdVersion="3" refreshedVersion="3" minRefreshableVersion="3" recordCount="1289">
  <cacheSource type="worksheet">
    <worksheetSource ref="A1:L1290" sheet="Funding Activity - w Investors"/>
  </cacheSource>
  <cacheFields count="12">
    <cacheField name="Deal ID" numFmtId="0">
      <sharedItems count="685">
        <s v="DEAL0001"/>
        <s v="DEAL0002"/>
        <s v="DEAL0003"/>
        <s v="DEAL0004"/>
        <s v="DEAL0005"/>
        <s v="DEAL0006"/>
        <s v="DEAL0007"/>
        <s v="DEAL0008"/>
        <s v="DEAL0009"/>
        <s v="DEAL0010"/>
        <s v="DEAL0011"/>
        <s v="DEAL0012"/>
        <s v="DEAL0013"/>
        <s v="DEAL0014"/>
        <s v="DEAL0015"/>
        <s v="DEAL0016"/>
        <s v="DEAL0017"/>
        <s v="DEAL0018"/>
        <s v="DEAL0019"/>
        <s v="DEAL0020"/>
        <s v="DEAL0021"/>
        <s v="DEAL0022"/>
        <s v="DEAL0023"/>
        <s v="DEAL0024"/>
        <s v="DEAL0025"/>
        <s v="DEAL0026"/>
        <s v="DEAL0027"/>
        <s v="DEAL0028"/>
        <s v="DEAL0029"/>
        <s v="DEAL0030"/>
        <s v="DEAL0031"/>
        <s v="DEAL0032"/>
        <s v="DEAL0033"/>
        <s v="DEAL0034"/>
        <s v="DEAL0035"/>
        <s v="DEAL0036"/>
        <s v="DEAL0037"/>
        <s v="DEAL0038"/>
        <s v="DEAL0039"/>
        <s v="DEAL0040"/>
        <s v="DEAL0041"/>
        <s v="DEAL0042"/>
        <s v="DEAL0043"/>
        <s v="DEAL0044"/>
        <s v="DEAL0045"/>
        <s v="DEAL0046"/>
        <s v="DEAL0047"/>
        <s v="DEAL0048"/>
        <s v="DEAL0049"/>
        <s v="DEAL0050"/>
        <s v="DEAL0051"/>
        <s v="DEAL0052"/>
        <s v="DEAL0053"/>
        <s v="DEAL0054"/>
        <s v="DEAL0055"/>
        <s v="DEAL0056"/>
        <s v="DEAL0057"/>
        <s v="DEAL0058"/>
        <s v="DEAL0059"/>
        <s v="DEAL0060"/>
        <s v="DEAL0061"/>
        <s v="DEAL0062"/>
        <s v="DEAL0063"/>
        <s v="DEAL0064"/>
        <s v="DEAL0065"/>
        <s v="DEAL0066"/>
        <s v="DEAL0067"/>
        <s v="DEAL0068"/>
        <s v="DEAL0069"/>
        <s v="DEAL0070"/>
        <s v="DEAL0071"/>
        <s v="DEAL0072"/>
        <s v="DEAL0073"/>
        <s v="DEAL0074"/>
        <s v="DEAL0075"/>
        <s v="DEAL0076"/>
        <s v="DEAL0077"/>
        <s v="DEAL0078"/>
        <s v="DEAL0079"/>
        <s v="DEAL0080"/>
        <s v="DEAL0081"/>
        <s v="DEAL0082"/>
        <s v="DEAL0083"/>
        <s v="DEAL0084"/>
        <s v="DEAL0085"/>
        <s v="DEAL0086"/>
        <s v="DEAL0087"/>
        <s v="DEAL0088"/>
        <s v="DEAL0089"/>
        <s v="DEAL0090"/>
        <s v="DEAL0091"/>
        <s v="DEAL0092"/>
        <s v="DEAL0093"/>
        <s v="DEAL0094"/>
        <s v="DEAL0095"/>
        <s v="DEAL0096"/>
        <s v="DEAL0097"/>
        <s v="DEAL0098"/>
        <s v="DEAL0099"/>
        <s v="DEAL0100"/>
        <s v="DEAL0101"/>
        <s v="DEAL0102"/>
        <s v="DEAL0103"/>
        <s v="DEAL0104"/>
        <s v="DEAL0105"/>
        <s v="DEAL0106"/>
        <s v="DEAL0107"/>
        <s v="DEAL0108"/>
        <s v="DEAL0109"/>
        <s v="DEAL0110"/>
        <s v="DEAL0111"/>
        <s v="DEAL0112"/>
        <s v="DEAL0113"/>
        <s v="DEAL0114"/>
        <s v="DEAL0115"/>
        <s v="DEAL0116"/>
        <s v="DEAL0117"/>
        <s v="DEAL0118"/>
        <s v="DEAL0119"/>
        <s v="DEAL0120"/>
        <s v="DEAL0121"/>
        <s v="DEAL0122"/>
        <s v="DEAL0123"/>
        <s v="DEAL0124"/>
        <s v="DEAL0125"/>
        <s v="DEAL0126"/>
        <s v="DEAL0127"/>
        <s v="DEAL0128"/>
        <s v="DEAL0129"/>
        <s v="DEAL0130"/>
        <s v="DEAL0131"/>
        <s v="DEAL0132"/>
        <s v="DEAL0133"/>
        <s v="DEAL0134"/>
        <s v="DEAL0135"/>
        <s v="DEAL0136"/>
        <s v="DEAL0137"/>
        <s v="DEAL0138"/>
        <s v="DEAL0139"/>
        <s v="DEAL0140"/>
        <s v="DEAL0141"/>
        <s v="DEAL0142"/>
        <s v="DEAL0143"/>
        <s v="DEAL0144"/>
        <s v="DEAL0145"/>
        <s v="DEAL0146"/>
        <s v="DEAL0147"/>
        <s v="DEAL0148"/>
        <s v="DEAL0149"/>
        <s v="DEAL0150"/>
        <s v="DEAL0151"/>
        <s v="DEAL0152"/>
        <s v="DEAL0153"/>
        <s v="DEAL0154"/>
        <s v="DEAL0155"/>
        <s v="DEAL0156"/>
        <s v="DEAL0157"/>
        <s v="DEAL0158"/>
        <s v="DEAL0159"/>
        <s v="DEAL0160"/>
        <s v="DEAL0161"/>
        <s v="DEAL0162"/>
        <s v="DEAL0163"/>
        <s v="DEAL0164"/>
        <s v="DEAL0165"/>
        <s v="DEAL0166"/>
        <s v="DEAL0167"/>
        <s v="DEAL0168"/>
        <s v="DEAL0169"/>
        <s v="DEAL0170"/>
        <s v="DEAL0171"/>
        <s v="DEAL0172"/>
        <s v="DEAL0173"/>
        <s v="DEAL0174"/>
        <s v="DEAL0175"/>
        <s v="DEAL0176"/>
        <s v="DEAL0177"/>
        <s v="DEAL0178"/>
        <s v="DEAL0179"/>
        <s v="DEAL0180"/>
        <s v="DEAL0181"/>
        <s v="DEAL0182"/>
        <s v="DEAL0183"/>
        <s v="DEAL0184"/>
        <s v="DEAL0185"/>
        <s v="DEAL0186"/>
        <s v="DEAL0187"/>
        <s v="DEAL0188"/>
        <s v="DEAL0189"/>
        <s v="DEAL0190"/>
        <s v="DEAL0191"/>
        <s v="DEAL0192"/>
        <s v="DEAL0193"/>
        <s v="DEAL0194"/>
        <s v="DEAL0195"/>
        <s v="DEAL0196"/>
        <s v="DEAL0197"/>
        <s v="DEAL0198"/>
        <s v="DEAL0199"/>
        <s v="DEAL0200"/>
        <s v="DEAL0201"/>
        <s v="DEAL0202"/>
        <s v="DEAL0203"/>
        <s v="DEAL0204"/>
        <s v="DEAL0205"/>
        <s v="DEAL0206"/>
        <s v="DEAL0207"/>
        <s v="DEAL0208"/>
        <s v="DEAL0209"/>
        <s v="DEAL0210"/>
        <s v="DEAL0211"/>
        <s v="DEAL0212"/>
        <s v="DEAL0213"/>
        <s v="DEAL0214"/>
        <s v="DEAL0215"/>
        <s v="DEAL0216"/>
        <s v="DEAL0217"/>
        <s v="DEAL0218"/>
        <s v="DEAL0219"/>
        <s v="DEAL0220"/>
        <s v="DEAL0221"/>
        <s v="DEAL0222"/>
        <s v="DEAL0223"/>
        <s v="DEAL0224"/>
        <s v="DEAL0225"/>
        <s v="DEAL0226"/>
        <s v="DEAL0227"/>
        <s v="DEAL0228"/>
        <s v="DEAL0229"/>
        <s v="DEAL0230"/>
        <s v="DEAL0231"/>
        <s v="DEAL0232"/>
        <s v="DEAL0233"/>
        <s v="DEAL0234"/>
        <s v="DEAL0235"/>
        <s v="DEAL0236"/>
        <s v="DEAL0237"/>
        <s v="DEAL0238"/>
        <s v="DEAL0239"/>
        <s v="DEAL0240"/>
        <s v="DEAL0241"/>
        <s v="DEAL0242"/>
        <s v="DEAL0243"/>
        <s v="DEAL0244"/>
        <s v="DEAL0245"/>
        <s v="DEAL0246"/>
        <s v="DEAL0247"/>
        <s v="DEAL0248"/>
        <s v="DEAL0249"/>
        <s v="DEAL0250"/>
        <s v="DEAL0251"/>
        <s v="DEAL0252"/>
        <s v="DEAL0253"/>
        <s v="DEAL0254"/>
        <s v="DEAL0255"/>
        <s v="DEAL0256"/>
        <s v="DEAL0257"/>
        <s v="DEAL0258"/>
        <s v="DEAL0259"/>
        <s v="DEAL0260"/>
        <s v="DEAL0261"/>
        <s v="DEAL0262"/>
        <s v="DEAL0263"/>
        <s v="DEAL0264"/>
        <s v="DEAL0265"/>
        <s v="DEAL0266"/>
        <s v="DEAL0267"/>
        <s v="DEAL0268"/>
        <s v="DEAL0269"/>
        <s v="DEAL0270"/>
        <s v="DEAL0271"/>
        <s v="DEAL0272"/>
        <s v="DEAL0273"/>
        <s v="DEAL0274"/>
        <s v="DEAL0275"/>
        <s v="DEAL0276"/>
        <s v="DEAL0277"/>
        <s v="DEAL0278"/>
        <s v="DEAL0279"/>
        <s v="DEAL0280"/>
        <s v="DEAL0281"/>
        <s v="DEAL0282"/>
        <s v="DEAL0283"/>
        <s v="DEAL0284"/>
        <s v="DEAL0285"/>
        <s v="DEAL0286"/>
        <s v="DEAL0287"/>
        <s v="DEAL0288"/>
        <s v="DEAL0289"/>
        <s v="DEAL0290"/>
        <s v="DEAL0291"/>
        <s v="DEAL0292"/>
        <s v="DEAL0293"/>
        <s v="DEAL0294"/>
        <s v="DEAL0295"/>
        <s v="DEAL0296"/>
        <s v="DEAL0297"/>
        <s v="DEAL0298"/>
        <s v="DEAL0299"/>
        <s v="DEAL0300"/>
        <s v="DEAL0301"/>
        <s v="DEAL0302"/>
        <s v="DEAL0303"/>
        <s v="DEAL0304"/>
        <s v="DEAL0305"/>
        <s v="DEAL0306"/>
        <s v="DEAL0307"/>
        <s v="DEAL0308"/>
        <s v="DEAL0309"/>
        <s v="DEAL0310"/>
        <s v="DEAL0311"/>
        <s v="DEAL0312"/>
        <s v="DEAL0313"/>
        <s v="DEAL0314"/>
        <s v="DEAL0315"/>
        <s v="DEAL0316"/>
        <s v="DEAL0317"/>
        <s v="DEAL0318"/>
        <s v="DEAL0319"/>
        <s v="DEAL0320"/>
        <s v="DEAL0321"/>
        <s v="DEAL0322"/>
        <s v="DEAL0323"/>
        <s v="DEAL0324"/>
        <s v="DEAL0325"/>
        <s v="DEAL0326"/>
        <s v="DEAL0327"/>
        <s v="DEAL0328"/>
        <s v="DEAL0329"/>
        <s v="DEAL0330"/>
        <s v="DEAL0331"/>
        <s v="DEAL0332"/>
        <s v="DEAL0333"/>
        <s v="DEAL0334"/>
        <s v="DEAL0335"/>
        <s v="DEAL0336"/>
        <s v="DEAL0337"/>
        <s v="DEAL0338"/>
        <s v="DEAL0339"/>
        <s v="DEAL0340"/>
        <s v="DEAL0341"/>
        <s v="DEAL0342"/>
        <s v="DEAL0343"/>
        <s v="DEAL0344"/>
        <s v="DEAL0345"/>
        <s v="DEAL0346"/>
        <s v="DEAL0347"/>
        <s v="DEAL0348"/>
        <s v="DEAL0349"/>
        <s v="DEAL0350"/>
        <s v="DEAL0351"/>
        <s v="DEAL0352"/>
        <s v="DEAL0353"/>
        <s v="DEAL0354"/>
        <s v="DEAL0355"/>
        <s v="DEAL0356"/>
        <s v="DEAL0357"/>
        <s v="DEAL0358"/>
        <s v="DEAL0359"/>
        <s v="DEAL0360"/>
        <s v="DEAL0361"/>
        <s v="DEAL0362"/>
        <s v="DEAL0363"/>
        <s v="DEAL0364"/>
        <s v="DEAL0365"/>
        <s v="DEAL0366"/>
        <s v="DEAL0367"/>
        <s v="DEAL0368"/>
        <s v="DEAL0369"/>
        <s v="DEAL0370"/>
        <s v="DEAL0371"/>
        <s v="DEAL0372"/>
        <s v="DEAL0373"/>
        <s v="DEAL0374"/>
        <s v="DEAL0375"/>
        <s v="DEAL0376"/>
        <s v="DEAL0377"/>
        <s v="DEAL0378"/>
        <s v="DEAL0379"/>
        <s v="DEAL0380"/>
        <s v="DEAL0381"/>
        <s v="DEAL0382"/>
        <s v="DEAL0383"/>
        <s v="DEAL0384"/>
        <s v="DEAL0385"/>
        <s v="DEAL0386"/>
        <s v="DEAL0387"/>
        <s v="DEAL0388"/>
        <s v="DEAL0389"/>
        <s v="DEAL0390"/>
        <s v="DEAL0391"/>
        <s v="DEAL0392"/>
        <s v="DEAL0393"/>
        <s v="DEAL0394"/>
        <s v="DEAL0395"/>
        <s v="DEAL0396"/>
        <s v="DEAL0397"/>
        <s v="DEAL0398"/>
        <s v="DEAL0399"/>
        <s v="DEAL0400"/>
        <s v="DEAL0401"/>
        <s v="DEAL0402"/>
        <s v="DEAL0403"/>
        <s v="DEAL0404"/>
        <s v="DEAL0405"/>
        <s v="DEAL0406"/>
        <s v="DEAL0407"/>
        <s v="DEAL0408"/>
        <s v="DEAL0409"/>
        <s v="DEAL0410"/>
        <s v="DEAL0411"/>
        <s v="DEAL0412"/>
        <s v="DEAL0413"/>
        <s v="DEAL0414"/>
        <s v="DEAL0415"/>
        <s v="DEAL0416"/>
        <s v="DEAL0417"/>
        <s v="DEAL0418"/>
        <s v="DEAL0419"/>
        <s v="DEAL0420"/>
        <s v="DEAL0421"/>
        <s v="DEAL0422"/>
        <s v="DEAL0423"/>
        <s v="DEAL0424"/>
        <s v="DEAL0425"/>
        <s v="DEAL0426"/>
        <s v="DEAL0427"/>
        <s v="DEAL0428"/>
        <s v="DEAL0429"/>
        <s v="DEAL0430"/>
        <s v="DEAL0431"/>
        <s v="DEAL0432"/>
        <s v="DEAL0433"/>
        <s v="DEAL0434"/>
        <s v="DEAL0435"/>
        <s v="DEAL0436"/>
        <s v="DEAL0437"/>
        <s v="DEAL0438"/>
        <s v="DEAL0439"/>
        <s v="DEAL0440"/>
        <s v="DEAL0441"/>
        <s v="DEAL0442"/>
        <s v="DEAL0443"/>
        <s v="DEAL0444"/>
        <s v="DEAL0445"/>
        <s v="DEAL0446"/>
        <s v="DEAL0447"/>
        <s v="DEAL0448"/>
        <s v="DEAL0449"/>
        <s v="DEAL0450"/>
        <s v="DEAL0451"/>
        <s v="DEAL0452"/>
        <s v="DEAL0453"/>
        <s v="DEAL0454"/>
        <s v="DEAL0455"/>
        <s v="DEAL0456"/>
        <s v="DEAL0457"/>
        <s v="DEAL0458"/>
        <s v="DEAL0459"/>
        <s v="DEAL0460"/>
        <s v="DEAL0461"/>
        <s v="DEAL0462"/>
        <s v="DEAL0463"/>
        <s v="DEAL0464"/>
        <s v="DEAL0465"/>
        <s v="DEAL0466"/>
        <s v="DEAL0467"/>
        <s v="DEAL0468"/>
        <s v="DEAL0469"/>
        <s v="DEAL0470"/>
        <s v="DEAL0471"/>
        <s v="DEAL0472"/>
        <s v="DEAL0473"/>
        <s v="DEAL0474"/>
        <s v="DEAL0475"/>
        <s v="DEAL0476"/>
        <s v="DEAL0477"/>
        <s v="DEAL0478"/>
        <s v="DEAL0479"/>
        <s v="DEAL0480"/>
        <s v="DEAL0481"/>
        <s v="DEAL0482"/>
        <s v="DEAL0483"/>
        <s v="DEAL0484"/>
        <s v="DEAL0485"/>
        <s v="DEAL0486"/>
        <s v="DEAL0487"/>
        <s v="DEAL0488"/>
        <s v="DEAL0489"/>
        <s v="DEAL0490"/>
        <s v="DEAL0491"/>
        <s v="DEAL0492"/>
        <s v="DEAL0493"/>
        <s v="DEAL0494"/>
        <s v="DEAL0495"/>
        <s v="DEAL0496"/>
        <s v="DEAL0497"/>
        <s v="DEAL0498"/>
        <s v="DEAL0499"/>
        <s v="DEAL0500"/>
        <s v="DEAL0501"/>
        <s v="DEAL0502"/>
        <s v="DEAL0503"/>
        <s v="DEAL0504"/>
        <s v="DEAL0505"/>
        <s v="DEAL0506"/>
        <s v="DEAL0507"/>
        <s v="DEAL0508"/>
        <s v="DEAL0509"/>
        <s v="DEAL0510"/>
        <s v="DEAL0511"/>
        <s v="DEAL0512"/>
        <s v="DEAL0513"/>
        <s v="DEAL0514"/>
        <s v="DEAL0515"/>
        <s v="DEAL0516"/>
        <s v="DEAL0517"/>
        <s v="DEAL0518"/>
        <s v="DEAL0519"/>
        <s v="DEAL0520"/>
        <s v="DEAL0521"/>
        <s v="DEAL0522"/>
        <s v="DEAL0523"/>
        <s v="DEAL0524"/>
        <s v="DEAL0525"/>
        <s v="DEAL0526"/>
        <s v="DEAL0527"/>
        <s v="DEAL0528"/>
        <s v="DEAL0529"/>
        <s v="DEAL0530"/>
        <s v="DEAL0531"/>
        <s v="DEAL0532"/>
        <s v="DEAL0533"/>
        <s v="DEAL0534"/>
        <s v="DEAL0535"/>
        <s v="DEAL0536"/>
        <s v="DEAL0537"/>
        <s v="DEAL0538"/>
        <s v="DEAL0539"/>
        <s v="DEAL0540"/>
        <s v="DEAL0541"/>
        <s v="DEAL0542"/>
        <s v="DEAL0543"/>
        <s v="DEAL05447"/>
        <s v="DEAL05448"/>
        <s v="DEAL05449"/>
        <s v="DEAL05450"/>
        <s v="DEAL05451"/>
        <s v="DEAL05452"/>
        <s v="DEAL05453"/>
        <s v="DEAL05454"/>
        <s v="DEAL05455"/>
        <s v="DEAL05456"/>
        <s v="DEAL05457"/>
        <s v="DEAL05458"/>
        <s v="DEAL05459"/>
        <s v="DEAL05460"/>
        <s v="DEAL05461"/>
        <s v="DEAL05462"/>
        <s v="DEAL05463"/>
        <s v="DEAL05464"/>
        <s v="DEAL05465"/>
        <s v="DEAL05466"/>
        <s v="DEAL05467"/>
        <s v="DEAL05468"/>
        <s v="DEAL05469"/>
        <s v="DEAL05470"/>
        <s v="DEAL05471"/>
        <s v="DEAL05472"/>
        <s v="DEAL05473"/>
        <s v="DEAL05474"/>
        <s v="DEAL05475"/>
        <s v="DEAL05476"/>
        <s v="DEAL05477"/>
        <s v="DEAL05478"/>
        <s v="DEAL05479"/>
        <s v="DEAL05480"/>
        <s v="DEAL05481"/>
        <s v="DEAL05482"/>
        <s v="DEAL05483"/>
        <s v="DEAL05484"/>
        <s v="DEAL05485"/>
        <s v="DEAL05486"/>
        <s v="DEAL05487"/>
        <s v="DEAL05488"/>
        <s v="DEAL05489"/>
        <s v="DEAL05490"/>
        <s v="DEAL05491"/>
        <s v="DEAL05492"/>
        <s v="DEAL05493"/>
        <s v="DEAL05494"/>
        <s v="DEAL05495"/>
        <s v="DEAL05496"/>
        <s v="DEAL05497"/>
        <s v="DEAL05498"/>
        <s v="DEAL05499"/>
        <s v="DEAL05500"/>
        <s v="DEAL05501"/>
        <s v="DEAL05502"/>
        <s v="DEAL05503"/>
        <s v="DEAL05504"/>
        <s v="DEAL05505"/>
        <s v="DEAL05506"/>
        <s v="DEAL05507"/>
        <s v="DEAL05508"/>
        <s v="DEAL05509"/>
        <s v="DEAL05510"/>
        <s v="DEAL05511"/>
        <s v="DEAL05512"/>
        <s v="DEAL05513"/>
        <s v="DEAL05514"/>
        <s v="DEAL05515"/>
        <s v="DEAL05516"/>
        <s v="DEAL05517"/>
        <s v="DEAL05518"/>
        <s v="DEAL05519"/>
        <s v="DEAL05520"/>
        <s v="DEAL05521"/>
        <s v="DEAL05522"/>
        <s v="DEAL05523"/>
        <s v="DEAL05524"/>
        <s v="DEAL05525"/>
        <s v="DEAL05526"/>
        <s v="DEAL05527"/>
        <s v="DEAL05528"/>
        <s v="DEAL05529"/>
        <s v="DEAL05530"/>
        <s v="DEAL05531"/>
        <s v="DEAL05532"/>
        <s v="DEAL05533"/>
        <s v="DEAL05534"/>
        <s v="DEAL05535"/>
        <s v="DEAL05536"/>
        <s v="DEAL05537"/>
        <s v="DEAL05538"/>
        <s v="DEAL05539"/>
        <s v="DEAL05540"/>
        <s v="DEAL05541"/>
        <s v="DEAL05542"/>
        <s v="DEAL05543"/>
        <s v="DEAL05544"/>
        <s v="DEAL05545"/>
        <s v="DEAL05546"/>
        <s v="DEAL05547"/>
        <s v="DEAL05548"/>
        <s v="DEAL05549"/>
        <s v="DEAL05550"/>
        <s v="DEAL05551"/>
        <s v="DEAL05552"/>
        <s v="DEAL05553"/>
        <s v="DEAL05554"/>
        <s v="DEAL05555"/>
        <s v="DEAL05556"/>
        <s v="DEAL05557"/>
        <s v="DEAL05558"/>
        <s v="DEAL05559"/>
        <s v="DEAL05560"/>
        <s v="DEAL05561"/>
        <s v="DEAL05562"/>
        <s v="DEAL05563"/>
        <s v="DEAL05564"/>
        <s v="DEAL05565"/>
        <s v="DEAL05566"/>
        <s v="DEAL05567"/>
        <s v="DEAL05568"/>
        <s v="DEAL05569"/>
        <s v="DEAL05570"/>
        <s v="DEAL05571"/>
        <s v="DEAL05572"/>
        <s v="DEAL05573"/>
        <s v="DEAL05574"/>
        <s v="DEAL05575"/>
        <s v="DEAL05576"/>
        <s v="DEAL05577"/>
        <s v="DEAL05578"/>
        <s v="DEAL05579"/>
        <s v="DEAL05580"/>
        <s v="DEAL05581"/>
        <s v="DEAL05582"/>
        <s v="DEAL05583"/>
        <s v="DEAL05584"/>
        <s v="DEAL05585"/>
        <s v="DEAL05586"/>
        <s v="DEAL05587"/>
        <s v="DEAL05588"/>
      </sharedItems>
    </cacheField>
    <cacheField name="Deal Date" numFmtId="0">
      <sharedItems containsDate="1" containsMixedTypes="1" minDate="1995-11-01T00:00:00" maxDate="2018-08-03T00:00:00"/>
    </cacheField>
    <cacheField name="Deal Y" numFmtId="0">
      <sharedItems containsSemiMixedTypes="0" containsString="0" containsNumber="1" containsInteger="1" minValue="1995" maxValue="2018"/>
    </cacheField>
    <cacheField name="Firm" numFmtId="0">
      <sharedItems/>
    </cacheField>
    <cacheField name="Unique ID Lookup" numFmtId="0">
      <sharedItems/>
    </cacheField>
    <cacheField name="Round Total ($)" numFmtId="0">
      <sharedItems containsMixedTypes="1" containsNumber="1" minValue="1500" maxValue="233000000" count="231">
        <n v="30000000"/>
        <s v="above"/>
        <n v="4500000"/>
        <s v="n/a"/>
        <n v="150000"/>
        <n v="4600000"/>
        <n v="1000000"/>
        <n v="1500000"/>
        <n v="2500000"/>
        <n v="3000000"/>
        <n v="10000000"/>
        <n v="350000"/>
        <n v="4000000"/>
        <n v="100000"/>
        <n v="23000000"/>
        <n v="2100000"/>
        <n v="5000000"/>
        <n v="45000000"/>
        <n v="950000"/>
        <n v="12400000"/>
        <n v="250000"/>
        <n v="6000000"/>
        <n v="500000"/>
        <n v="3500000"/>
        <n v="18000000"/>
        <n v="6500000"/>
        <n v="2800000"/>
        <n v="40500"/>
        <n v="650000"/>
        <n v="20000"/>
        <n v="21000000"/>
        <n v="6600000"/>
        <n v="2000000"/>
        <n v="200000"/>
        <n v="847000"/>
        <n v="27000000"/>
        <n v="1100000"/>
        <n v="811100"/>
        <n v="655000"/>
        <n v="1900000"/>
        <n v="66000000"/>
        <n v="18500000"/>
        <n v="300000"/>
        <n v="2700000"/>
        <n v="620000"/>
        <n v="10929.3"/>
        <n v="25000"/>
        <n v="2200000"/>
        <n v="32000000"/>
        <n v="31250"/>
        <n v="55700000"/>
        <n v="28000000"/>
        <n v="10000"/>
        <n v="62000000"/>
        <n v="30000"/>
        <n v="40000"/>
        <n v="1300000"/>
        <n v="850000"/>
        <n v="125000"/>
        <n v="37500"/>
        <n v="25214.399999999998"/>
        <n v="2400000"/>
        <n v="425000"/>
        <n v="550000"/>
        <n v="3900000"/>
        <n v="4800000"/>
        <n v="75000"/>
        <n v="19000000"/>
        <n v="5800000"/>
        <n v="1400000"/>
        <n v="160000"/>
        <n v="6500"/>
        <n v="50000"/>
        <n v="100000000"/>
        <n v="900000"/>
        <n v="1800000"/>
        <n v="240000"/>
        <n v="13000"/>
        <n v="1200000"/>
        <n v="9000000"/>
        <n v="87500"/>
        <n v="25000000"/>
        <n v="690000"/>
        <n v="18750"/>
        <n v="1700000"/>
        <n v="71000"/>
        <n v="200000000"/>
        <n v="565000"/>
        <n v="525000"/>
        <n v="3800000"/>
        <n v="68750"/>
        <n v="375000"/>
        <n v="8100000"/>
        <n v="400000"/>
        <n v="750000"/>
        <n v="218750"/>
        <n v="28000"/>
        <n v="62500"/>
        <n v="85000000"/>
        <n v="219700"/>
        <n v="221000"/>
        <n v="20000000"/>
        <n v="800000"/>
        <n v="421100"/>
        <n v="3300000"/>
        <n v="37500000"/>
        <n v="8400000"/>
        <n v="600000"/>
        <n v="320000"/>
        <n v="413200"/>
        <n v="41300"/>
        <n v="120000"/>
        <n v="257000"/>
        <n v="560000"/>
        <n v="178750"/>
        <n v="172200"/>
        <n v="715000"/>
        <n v="62000"/>
        <n v="3200000"/>
        <n v="7000000"/>
        <n v="1500"/>
        <n v="940000"/>
        <n v="366800"/>
        <n v="15000000"/>
        <n v="125000000"/>
        <n v="276000"/>
        <n v="435000"/>
        <n v="224000"/>
        <n v="233000000"/>
        <n v="625000"/>
        <n v="58099.999999999993"/>
        <n v="6250000"/>
        <n v="627750"/>
        <n v="880000"/>
        <n v="71500000"/>
        <n v="245000"/>
        <n v="925000"/>
        <n v="10800000"/>
        <n v="17000000"/>
        <n v="660000"/>
        <n v="210000"/>
        <n v="1190000"/>
        <n v="4300000"/>
        <n v="923000"/>
        <n v="700000"/>
        <n v="3100000"/>
        <n v="1600000"/>
        <n v="2380000"/>
        <n v="40000000"/>
        <n v="70000000"/>
        <n v="1250000"/>
        <n v="785000"/>
        <n v="6400000"/>
        <n v="18600000"/>
        <n v="12000000"/>
        <n v="1021250"/>
        <n v="12500"/>
        <n v="450000"/>
        <n v="695000"/>
        <n v="370000"/>
        <n v="2300000"/>
        <n v="21000"/>
        <n v="65000"/>
        <n v="228000"/>
        <n v="4100000"/>
        <n v="513000"/>
        <n v="1122145"/>
        <n v="8000000"/>
        <n v="644000"/>
        <n v="793200"/>
        <n v="3700000"/>
        <n v="1150000"/>
        <n v="24000000"/>
        <n v="10500000"/>
        <n v="115000"/>
        <n v="710000"/>
        <n v="12500000"/>
        <n v="543200"/>
        <n v="3750000"/>
        <n v="42000000"/>
        <n v="8700000"/>
        <n v="403000"/>
        <n v="34580"/>
        <n v="3250000"/>
        <n v="38000000"/>
        <n v="5500000"/>
        <n v="5625000"/>
        <n v="11600000"/>
        <n v="3080000"/>
        <n v="182000"/>
        <n v="303800"/>
        <n v="140000"/>
        <n v="420000"/>
        <n v="13000000"/>
        <n v="875000"/>
        <n v="1014999.9999999999"/>
        <n v="8200000"/>
        <n v="125579.99999999999"/>
        <n v="557480"/>
        <n v="1259580"/>
        <n v="639800"/>
        <n v="4900000"/>
        <n v="1959999.9999999998"/>
        <n v="3125000"/>
        <n v="5040000"/>
        <n v="840000"/>
        <n v="75000000"/>
        <n v="506250"/>
        <n v="1485000"/>
        <n v="220000"/>
        <n v="22400000"/>
        <n v="7500000"/>
        <n v="41250000"/>
        <n v="585000"/>
        <n v="520000"/>
        <n v="312500"/>
        <n v="50000000"/>
        <n v="18200000"/>
        <n v="17500000"/>
        <n v="365000"/>
        <n v="3350000"/>
        <n v="16000000"/>
        <n v="248000"/>
        <n v="1240000"/>
        <n v="5900000"/>
        <n v="6100000"/>
        <n v="5300000"/>
        <n v="14000000"/>
        <n v="4200000"/>
        <n v="360000"/>
        <n v="475000"/>
      </sharedItems>
    </cacheField>
    <cacheField name="Participating Investor" numFmtId="0">
      <sharedItems count="642">
        <s v="Actua Corporation"/>
        <s v="Commerce One"/>
        <s v="Kaplan"/>
        <s v="Schoolhouse Partners"/>
        <s v="WR Hambrecht"/>
        <s v="Quester Capital"/>
        <s v="Alliance of Angels"/>
        <s v="n/a"/>
        <s v="Rose Tech Ventures"/>
        <s v="Frazier Technology Ventures"/>
        <s v="Ignition Partners"/>
        <s v="Storm Ventures"/>
        <s v="Berney Harford"/>
        <s v="Sigma Partners"/>
        <s v="Seraph Group"/>
        <s v="Ascend Technology Ventures"/>
        <s v="Elran Technologies"/>
        <s v="SPL Software"/>
        <s v="Intel Capital"/>
        <s v="SPARK VCT"/>
        <s v="Steelpoint Capital Partners"/>
        <s v="Mohr Davidow Ventures"/>
        <s v="Wasabi Ventures"/>
        <s v="Country Insurance &amp; Financial Services"/>
        <s v="Illinois Finance Authority"/>
        <s v="Illinois Ventures"/>
        <s v="RPM Ventures"/>
        <s v="Hercules Capital Inc"/>
        <s v="Polaris Partners"/>
        <s v="Benchmark"/>
        <s v="Summit Partners"/>
        <s v="WestRiver Capital"/>
        <s v="Beacon Equity Partners"/>
        <s v="Azure Capital Partners"/>
        <s v="Cipio Partners"/>
        <s v="FTVentures"/>
        <s v="Granite Ventures"/>
        <s v="NBCUniversal"/>
        <s v="CIT GAP Funds"/>
        <s v="Austin Ventures"/>
        <s v="Covera Ventures"/>
        <s v="Dawn Capital"/>
        <s v="CRV"/>
        <s v="Kleiner Perkins Caufield &amp; Byes"/>
        <s v="LexisNexis"/>
        <s v="Bootup Labs"/>
        <s v="Index Ventures"/>
        <s v="Originate Ventures"/>
        <s v="MH"/>
        <s v="Second Century Ventures"/>
        <s v="REV (Reed Elsevier Ventures)"/>
        <s v="DAG Ventures"/>
        <s v="Foundry Group"/>
        <s v="Investor Growth Capital"/>
        <s v="Salesforce Ventures"/>
        <s v="New Dominion Angels"/>
        <s v="Scale Venture Partners"/>
        <s v="ff Venture Capital"/>
        <s v="Ulu Ventures"/>
        <s v="Akkadian Ventures"/>
        <s v="Y Combinator"/>
        <s v="Boox"/>
        <s v="Institutional Venture Partners"/>
        <s v="Dreamit"/>
        <s v="Agility Capital"/>
        <s v="August Capital"/>
        <s v="Google Ventures"/>
        <s v="Industry Ventures"/>
        <s v="Innovacorp"/>
        <s v="Geneva Venture Partners"/>
        <s v="Howell Capital"/>
        <s v="LTC Partners"/>
        <s v="Runa Capital"/>
        <s v="First Round Capital"/>
        <s v="Quotidian Ventures"/>
        <s v="Vaizra Investments"/>
        <s v="Texas Venture Labs"/>
        <s v="Citrus Ventures"/>
        <s v="Wayra"/>
        <s v="Acton Capital Partners"/>
        <s v="Point Nine Capital"/>
        <s v="Caixa Capital Risc"/>
        <s v="Connecticut Innovations"/>
        <s v="FTV Capital"/>
        <s v="New Enterprise Associates"/>
        <s v="North Bridge Venture Partners &amp; Growth Equity"/>
        <s v="AME Cloud Ventures"/>
        <s v="Costanoa Venture Capital"/>
        <s v="InnoSpring Seed Fund"/>
        <s v="TEEC Angel Fund"/>
        <s v="XSeed Capital"/>
        <s v="Accel Partners"/>
        <s v="Comcast Ventures"/>
        <s v="Rose Park Advisors"/>
        <s v="Sapphire Ventures"/>
        <s v="The Startup Factory"/>
        <s v="Business Growth Fund"/>
        <s v="Scottish Equity Partners"/>
        <s v="StartEngine"/>
        <s v="Insights Venture Partners"/>
        <s v="RRE Ventures"/>
        <s v="Concentric Equity Partners"/>
        <s v="First Angel Network"/>
        <s v="Idyllic Software"/>
        <s v="Start-Up Chile"/>
        <s v="Advanced Technology Ventures"/>
        <s v="Battery Ventures"/>
        <s v="Eigenvalue"/>
        <s v="Kapor Capital"/>
        <s v="Kima Ventures"/>
        <s v="Silas Capital"/>
        <s v="Plug and Play"/>
        <s v="Founders Fund"/>
        <s v="SV Angel"/>
        <s v="TA Ventures"/>
        <s v="TEC Ventures"/>
        <s v="K9 Ventures"/>
        <s v="CultureCom"/>
        <s v="LAUNCHub Ventures"/>
        <s v="NDRC"/>
        <s v="Deciens Capital"/>
        <s v="Fenox Venture Capital"/>
        <s v="Pear Ventures"/>
        <s v="Signatures Capital"/>
        <s v="Streamlined Ventures"/>
        <s v="CT Next"/>
        <s v="3800 Carpenter Realty Corp"/>
        <s v="Eleven"/>
        <s v="AngelPad"/>
        <s v="Cabiedes &amp; Partners"/>
        <s v="FinTech Collective"/>
        <s v="Cue Ball"/>
        <s v="Harvard University"/>
        <s v="Deamit"/>
        <s v="Morgan Stanley"/>
        <s v="Sallfort Privatbank"/>
        <s v="Khosla Ventures"/>
        <s v="Scout Ventures"/>
        <s v="Capital Innovators"/>
        <s v="University of Maryland"/>
        <s v="Arch Grants"/>
        <s v="Jumpstart Ventures"/>
        <s v="General Catalyst"/>
        <s v="Grape Arbor VC"/>
        <s v="Launchpad LA"/>
        <s v="Lowercase Capital"/>
        <s v="Rough Draft Ventures"/>
        <s v="Spark Capital"/>
        <s v="Draper Associates"/>
        <s v="Draper Fisher Jurvetson"/>
        <s v="Elefund"/>
        <s v="Expansion Venture Capital"/>
        <s v="Structure Capital"/>
        <s v="Subtraction Capital"/>
        <s v="XG Ventures"/>
        <s v="Mandel Bhandari LLP"/>
        <s v="Wefunder"/>
        <s v="Zillionize Angel"/>
        <s v="Seedcamp"/>
        <s v="Dorm Room Fund"/>
        <s v="Green Park &amp; Golf Ventures"/>
        <s v="Medina Capital"/>
        <s v="MPG Equity Partners"/>
        <s v="NYC Seed"/>
        <s v="A-Grade Investments"/>
        <s v="BoxGroup"/>
        <s v="Crosslink Capital"/>
        <s v="Red Sea Ventures"/>
        <s v="Susa Ventures"/>
        <s v="Techammer"/>
        <s v="StartLabs"/>
        <s v="StartLabs Research"/>
        <s v="Collaboration Fund"/>
        <s v="Homebrew"/>
        <s v="Shawn Gruver"/>
        <s v="St Louis Economic Development Partnership"/>
        <s v="Bessemer Venture Partners"/>
        <s v="AltalR Capital"/>
        <s v="Atasany Capital"/>
        <s v="Startupbootcamp"/>
        <s v="Eniac Ventures"/>
        <s v="Mesa ventures"/>
        <s v="SoftBank Capital"/>
        <s v="WGI Group"/>
        <s v="Foundation Capital"/>
        <s v="37 Angels"/>
        <s v="645 Ventures"/>
        <s v="BoomStartup"/>
        <s v="NC Idea"/>
        <s v="Permima"/>
        <s v="Aye Capital Partners"/>
        <s v="LiveOak Venture Partners"/>
        <s v="Comerica Bank"/>
        <s v="Z80 Labs Technology Incubator"/>
        <s v="UpWest Labs"/>
        <s v="Work-Bench"/>
        <s v="Xfund"/>
        <s v="Alexander Aghassipour"/>
        <s v="Seed Capital"/>
        <s v="ENISA"/>
        <s v="ICF Group"/>
        <s v="Alchemist Accelerator"/>
        <s v="Cross Creek Advisors"/>
        <s v="Jackson Square Ventures"/>
        <s v="Sands Capital Ventures"/>
        <s v="Sigma West"/>
        <s v="Telstra Ventures"/>
        <s v="Cherubic Ventures"/>
        <s v="Westcott"/>
        <s v="Version One Ventures"/>
        <s v="500 Startups"/>
        <s v="Filas"/>
        <s v="Lventure Group"/>
        <s v="Milestone Venture Partners"/>
        <s v="Caotue Management"/>
        <s v="SharesPost Investment Management"/>
        <s v="Aspect Ventures"/>
        <s v="Broadway Angels"/>
        <s v="The Perkins Fund"/>
        <s v="Balderton Capital"/>
        <s v="Lifeline Ventures"/>
        <s v="Wells Fargo Financial"/>
        <s v="Brook Adcock"/>
        <s v="SparksLabs Global Ventures"/>
        <s v="Techstars"/>
        <s v="Astia Angel"/>
        <s v="FFL Startup Accelerator"/>
        <s v="Entrepreneurs Roundtable Accelerator"/>
        <s v="Toba Capital"/>
        <s v="Microsoft Accelerator"/>
        <s v="Cyberport Hong Kong"/>
        <s v="UpHonest Capital"/>
        <s v="Seven Peaks Ventures"/>
        <s v="Homestead Partners"/>
        <s v="Merus Capital"/>
        <s v="Middle Bridge Partners"/>
        <s v="Slow Ventures"/>
        <s v="Tern Plc"/>
        <s v="EquityZen"/>
        <s v="Seedrs"/>
        <s v="Amplify.LA"/>
        <s v="BBVA Ventures"/>
        <s v="Greenspring Associates"/>
        <s v="Mitsui &amp; Co"/>
        <s v="MKI"/>
        <s v="NTT Finance"/>
        <s v="Propel Venture Partners"/>
        <s v="Recruit Co., Ltd."/>
        <s v="Visa"/>
        <s v="Data Collective"/>
        <s v="Bryant Stibel Investments"/>
        <s v="Enspire Capital"/>
        <s v="Fresh VC"/>
        <s v="Green Visor Capital"/>
        <s v="Middleland Capital"/>
        <s v="QueensBridge Venture Partners"/>
        <s v="Visionnaire Ventures"/>
        <s v="Winklevoss Capital"/>
        <s v="Founders Circle Capital"/>
        <s v="Compound"/>
        <s v="FundersClub"/>
        <s v="Zenstone Venture Capital"/>
        <s v="Haystack"/>
        <s v="Service Provider Capital"/>
        <s v="Union Square Ventures"/>
        <s v="Arsenal Capital Partners"/>
        <s v="Forward Partners"/>
        <s v="Renren Inc"/>
        <s v="K1 Investment Management"/>
        <s v="Formation 8"/>
        <s v="Tom Glocer"/>
        <s v="ICONIQ Capital"/>
        <s v="iNovia Capital"/>
        <s v="Cota Capital"/>
        <s v="Boundary Capital Partners"/>
        <s v="Global Insurance Accelerator"/>
        <s v="Innova Memphis"/>
        <s v="USA"/>
        <s v="Alta Park Capital"/>
        <s v="Bain Capital Ventures"/>
        <s v="Brookside Capital"/>
        <s v="ClearBridge Investments"/>
        <s v="Dell Technologies Capital"/>
        <s v="Generation Investment Management"/>
        <s v="Green Bay Ventures"/>
        <s v="Microsoft"/>
        <s v="Wasatch Advisors"/>
        <s v="Wellington Management"/>
        <s v="Summer@Highland"/>
        <s v="Fenway Summer Ventures"/>
        <s v="Financial Solutions Lab"/>
        <s v="T5 Capital"/>
        <s v="DAH Beteiligungs"/>
        <s v="Mittelständische Beteiligungsgesellschaft Mecklenburg-Vorpommern"/>
        <s v="Canada Media Fund"/>
        <s v="Concrete Venture Capital"/>
        <s v="Blu Venture Investors"/>
        <s v="Conversion Capital"/>
        <s v="J Hunt Holdings"/>
        <s v="Sequoia Apps"/>
        <s v="Acceleprise"/>
        <s v="Elevate Ventures"/>
        <s v="Right Side Capital Management"/>
        <s v="Technology Crossover Ventures"/>
        <s v="Vulcan Capital"/>
        <s v="BluePointe Ventures"/>
        <s v="Menlo Ventures"/>
        <s v="Govtech Fund"/>
        <s v="Innovation Endeavors"/>
        <s v="Urban Us"/>
        <s v="Voyager Capital"/>
        <s v="Anthemis Group"/>
        <s v="Flight Ventures"/>
        <s v="SierraMaya 360"/>
        <s v="Downing Ventures"/>
        <s v="Webb Investment Network"/>
        <s v="Venture Fathers"/>
        <s v="LionBird"/>
        <s v="lool ventures"/>
        <s v="SyndicateRoom"/>
        <s v="Avant Global"/>
        <s v="Deutsche Telekom"/>
        <s v="Alven Capital"/>
        <s v="Arnaud Vaissie"/>
        <s v="Tien Tzuo"/>
        <s v="WTI"/>
        <s v="Adcock Group"/>
        <s v="Macdoch Ventures"/>
        <s v="Angels Den"/>
        <s v="London Co-Investment Fund"/>
        <s v="Qventures"/>
        <s v="Wild Blue Cohort"/>
        <s v="Blockchain Capital"/>
        <s v="Boost VC"/>
        <s v="Argosy Capital"/>
        <s v="Peninsula ventures"/>
        <s v="Volition Capital"/>
        <s v="SkyDeck | Berkeley"/>
        <s v="Rand Capital"/>
        <s v="Rochester Angel Network"/>
        <s v="Hedgewood"/>
        <s v="Andreessen Horowitz"/>
        <s v="Flyover Capital"/>
        <s v="Forefront Venture Capital"/>
        <s v="Techstar Ventures"/>
        <s v="Partech Ventures"/>
        <s v="Mountain Nazca"/>
        <s v="ME Attorney Group"/>
        <s v="GVA Capital"/>
        <s v="Lyne Capital"/>
        <s v="Perle Ventures"/>
        <s v="SF Capital Group"/>
        <s v="IQ Capital Partners"/>
        <s v="Nextlaw Labs"/>
        <s v="Notion"/>
        <s v="Mondroit Capital"/>
        <s v="Bezos Expeditions"/>
        <s v="Goldman Sachs"/>
        <s v="Sound Ventures"/>
        <s v="Yale Law School"/>
        <s v="Aurinvest"/>
        <s v="F3A - Ambition Amorçage Angels @ Bpifrance"/>
        <s v="Dymon Asia Ventures"/>
        <s v="Fenbushi Capital"/>
        <s v="Envelp"/>
        <s v="AEGON"/>
        <s v="Mousse Partners"/>
        <s v="RGAx"/>
        <s v="Transamerica Ventures"/>
        <s v="The Angels' Forum"/>
        <s v="Aspiration Growth"/>
        <s v="Susquehanna Growth Equity"/>
        <s v="The Stephens Group"/>
        <s v="Angel Capital Management"/>
        <s v="New Europe Ventures"/>
        <s v="Upslope Ventures"/>
        <s v="U-Start"/>
        <s v="Widening Venture"/>
        <s v="Wosley Ventures"/>
        <s v="Boris Nordenström"/>
        <s v="Sebastian Siemiatkowski"/>
        <s v="Libra Group"/>
        <s v="OpenView"/>
        <s v="Investitionsbank Berlin"/>
        <s v="M25 Group"/>
        <s v="Editions Lefebvre Sarrut"/>
        <s v="NFX Guild"/>
        <s v="Invoke Capital Partners"/>
        <s v="High Alpha"/>
        <s v="Hyde Park Venture Partners"/>
        <s v="CyLon"/>
        <s v="Otium Capital"/>
        <s v="The Family"/>
        <s v="Business Today"/>
        <s v="Robin Hood Foundation"/>
        <s v="Internet Initiatives Development Fund"/>
        <s v="TinkBig Venture"/>
        <s v="Kiddar Capital"/>
        <s v="EverythingMe"/>
        <s v="Continental Advisors"/>
        <s v="Moneta Ventures"/>
        <s v="AngelList"/>
        <s v="First Ascent Associates"/>
        <s v="Graph Ventures"/>
        <s v="Talis Capital"/>
        <s v="Fil Rouge Capital"/>
        <s v="The Hague Institute for Innovation of Law"/>
        <s v="BWB Ventures"/>
        <s v="Walden International"/>
        <s v="Fortress Investment Group"/>
        <s v="Drive Capital"/>
        <s v="Greycroft"/>
        <s v="Clocktower Technology Ventures"/>
        <s v="Stage Venture Partners"/>
        <s v="The Impact Engine"/>
        <s v="Deep Space Ventures"/>
        <s v="Momentum London"/>
        <s v="Enterprise Ireland"/>
        <s v="Growing Capital"/>
        <s v="8VC"/>
        <s v="Vista Equity Partners"/>
        <s v="Bessemerand Kindred Capital"/>
        <s v="Venrock"/>
        <s v="Thibault Poutrel"/>
        <s v="BELLE Michigan"/>
        <s v="Michigan Angel Fund"/>
        <s v="Northern Michigan Angels"/>
        <s v="Samuel Zell &amp; Robert H. Lurie Institute for Entrepreneurial Studies"/>
        <s v="Wellington Financial"/>
        <s v="Arena Ventures"/>
        <s v="Balance Ventures"/>
        <s v="BEENEXT"/>
        <s v="Binary Capital"/>
        <s v="Box group"/>
        <s v="Brainchild"/>
        <s v="Caffeinated Capital"/>
        <s v="GGV Capital"/>
        <s v="Green Oaks"/>
        <s v="Greylock Partners"/>
        <s v="Initialized Capital"/>
        <s v="Liquid 2 Ventures"/>
        <s v="NEA"/>
        <s v="Oriza Ventures"/>
        <s v="Palapa Ventures"/>
        <s v="Palm Drive Capital"/>
        <s v="Speedinvest"/>
        <s v="Emergence Capital Partners"/>
        <s v="Rincon Venture Partners"/>
        <s v="Avalancha Ventures"/>
        <s v="Bridge Investments"/>
        <s v="Foley Ventures"/>
        <s v="Network Ventures"/>
        <s v="Fika Ventures"/>
        <s v="Anyon Holding"/>
        <s v="DKLM"/>
        <s v="Fieldfisher"/>
        <s v="Troy Collins"/>
        <s v="Will Neale"/>
        <s v="JumpStart Inc"/>
        <s v="NCT Ventures"/>
        <s v="TURN8 Seed Accelerator"/>
        <s v="Force Over Mass"/>
        <s v="Innogy Innovation Hub"/>
        <s v="Finnvera"/>
        <s v="Kerma Ventures"/>
        <s v="Montiko"/>
        <s v="Equipo Ventures"/>
        <s v="GingerBread Capital"/>
        <s v="LDR Ventures"/>
        <s v="LSS Fund 1"/>
        <s v="XFactor Ventures"/>
        <s v="Social Capital"/>
        <s v="Catalyst Fund"/>
        <s v="Continuity Capital"/>
        <s v="Real Ventures"/>
        <s v="Nordic Eye"/>
        <s v="ATL Partners"/>
        <s v="QBE Ventures"/>
        <s v="Arkitekt Ventures"/>
        <s v="Pillar"/>
        <s v="Birchmere Ventures"/>
        <s v="Bpifrance"/>
        <s v="CapHorn Invest"/>
        <s v="Charles River Ventures"/>
        <s v="Spectrum Equity"/>
        <s v="Nauta Capital"/>
        <s v="Anaqua"/>
        <s v="Breyer Capital"/>
        <s v="Amplo"/>
        <s v="Warburg Pincus"/>
        <s v="LegalZoom"/>
        <s v="Vulpes Innovative Technologies"/>
        <s v="Signal Peak Ventures"/>
        <s v="Mercury Fund"/>
        <s v="GPS Ventures"/>
        <s v="T. Rowe Price"/>
        <s v="DFJ Growth"/>
        <s v="Citi Ventures"/>
        <s v="Aleph"/>
        <s v="Alsop Louie Partners"/>
        <s v="Temerity Capital Partners"/>
        <s v="Polsky Center for Entrepreneurship and Innovation"/>
        <s v="Firestartr"/>
        <s v="Middlegame Ventures"/>
        <s v="Walking Ventures"/>
        <s v="Innovate U.K."/>
        <s v="Winton Ventures"/>
        <s v="LocalGlobe"/>
        <s v="Crane Venture Partners"/>
        <s v="Amadeus Capital Partners"/>
        <s v="Episode 1"/>
        <s v="Octopus Ventures"/>
        <s v="Paladin Capital Group"/>
        <s v="Santander InnoVentures"/>
        <s v="June Fund"/>
        <s v="Digital Currency Group"/>
        <s v="Cass Entrepreneurship Fund"/>
        <s v="UK Innovation &amp; Science Seed Fund"/>
        <s v="Newable Private Investing"/>
        <s v="Angel CoFund"/>
        <s v="NVM Private Equity"/>
        <s v="Maven Capital Partners"/>
        <s v="HSBC"/>
        <s v="Albion Capital Group"/>
        <s v="Beacon Capital"/>
        <s v="Promus Ventures"/>
        <s v="Hoxton Ventures"/>
        <s v="Citigroup"/>
        <s v="Startupbootcamp InsurTech London"/>
        <s v="Viola Growth"/>
        <s v="Target Global"/>
        <s v="Playfair Capital"/>
        <s v="Passion Capital"/>
        <s v="Oak Investment Partners"/>
        <s v="EASME - EU Executive Agency for SMEs"/>
        <s v="Scottish Investment Bank"/>
        <s v="Scottish Development International"/>
        <s v="Bluff Point Associates"/>
        <s v="Frontline Ventures"/>
        <s v="Kernel Capital"/>
        <s v="Infinity Capital"/>
        <s v="Ulster Bank Diageo Venture Fund"/>
        <s v="Investec"/>
        <s v="Aquiline Capital Partners"/>
        <s v="COSIMO Ventures"/>
        <s v="Banque Internationale à Luxembourg"/>
        <s v="Rock Health"/>
        <s v="Maersk"/>
        <s v="HVB Unicredit"/>
        <s v="ECCO"/>
        <s v="C5 Capital"/>
        <s v="BMW Group"/>
        <s v="Altria"/>
        <s v="Draper Esprit"/>
        <s v="Tesi"/>
        <s v="Jadeberg Partners"/>
        <s v="FLOOR13"/>
        <s v="Austria Wirtschaftsservice"/>
        <s v="Livag"/>
        <s v="AC &amp; Friends"/>
        <s v="PISEC Group"/>
        <s v="ZEITGEIST MANAGEMENT"/>
        <s v="investiere"/>
        <s v="Zirkonia"/>
        <s v="3wVentures"/>
        <s v="Mundi Ventures"/>
        <s v="Barclays Accelerator"/>
        <s v="Tribal.vc"/>
        <s v="Thomson Reuters"/>
        <s v="Trivest Partners"/>
        <s v="Method Capital"/>
        <s v="Dundee Venture Capita;"/>
        <s v="TCV"/>
        <s v="FLOODGATE"/>
        <s v="Miramar Ventures"/>
        <s v="Checketts Partners Investment Fund"/>
        <s v="Acacia Research"/>
        <s v="Temasek"/>
        <s v="Square 1 Bank"/>
        <s v="Goff Capital"/>
        <s v="Horizon Technology Finance"/>
        <s v="Panorama Point Partners"/>
        <s v="Bluestem Capital"/>
        <s v="Crestline"/>
        <s v="Eight Roads Venture"/>
        <s v="B Capital Group"/>
        <s v="e.ventures"/>
        <s v="Maritech Capital Partners"/>
        <s v="PSP Capital Partners"/>
        <s v="Tumml"/>
        <s v="Mainsal Partners"/>
        <s v="Corazon Capital"/>
        <s v="Chicago Ventures"/>
        <s v="Relativity"/>
        <s v="Senovo Capital Management"/>
        <s v="Harwell Capital"/>
        <s v="U.S. Venture Partners"/>
        <s v="Pioneers Ventures"/>
        <s v="Enchant"/>
        <s v="Royal Street Ventures"/>
        <s v="Missouri Technology Corporation"/>
        <s v="Impanix Capital"/>
        <s v="Aligned Partners"/>
        <s v="Axis Capital Partners"/>
        <s v="Hg"/>
        <s v="Leeds Equity Partners"/>
        <s v="REach"/>
        <s v="Entrepreneur First"/>
        <s v="Fly Ventures"/>
        <s v="Starboard Capital Partners"/>
        <s v="Sorenson Capital"/>
        <s v="Silicon Valley Bank"/>
        <s v="Sandalphon Capital"/>
        <s v="Pritzker Group Venture Capital"/>
        <s v="IrishAngels"/>
        <s v="Great Oaks Venture Capital"/>
        <s v="Caerus Investment Partners"/>
        <s v="Wintrust Ventures"/>
        <s v="Ringleader Ventures"/>
        <s v="Nelnet"/>
        <s v="Meridian Street Capital"/>
        <s v="M25"/>
        <s v="Golden Angels Investors"/>
        <s v="muru-D"/>
        <s v="RCL Accelerator"/>
        <s v="Ludlow Ventures"/>
        <s v="Fifth Wall"/>
        <s v="Realogy Holdings"/>
        <s v="Lennar Corporation"/>
        <s v="Mircrosoft Accelerator"/>
        <s v="Sydney Angels"/>
        <s v="Gilbert + Tobin"/>
        <s v="Industrifonden"/>
        <s v="NFT VENTURES"/>
        <s v="GWC Innovator Fund"/>
        <s v="Velocity Accelerator"/>
        <s v="Ataria Ventures"/>
        <s v="Revel Partners"/>
        <s v="b/a"/>
        <s v="Five Arrows Principal Investments"/>
        <s v="Celtic House Venture Partners"/>
        <s v="GCI Venture Partners"/>
      </sharedItems>
    </cacheField>
    <cacheField name="Deal Type" numFmtId="0">
      <sharedItems count="18">
        <s v="Venture Capital"/>
        <s v="Series A"/>
        <s v="Seed Fund"/>
        <s v="Grant"/>
        <s v="Series B"/>
        <s v="Angel"/>
        <s v="Debt Financing"/>
        <s v="Private Equity"/>
        <s v="Series D"/>
        <s v="Series C"/>
        <s v="Convertible Note"/>
        <s v="Secondary Market"/>
        <s v="Series E"/>
        <s v="Non-equity assistance"/>
        <s v="Series F"/>
        <s v="n/a"/>
        <s v="Post-IPO Equity"/>
        <s v="Equity crowdfunding"/>
      </sharedItems>
    </cacheField>
    <cacheField name="Country" numFmtId="0">
      <sharedItems/>
    </cacheField>
    <cacheField name="Head office" numFmtId="0">
      <sharedItems/>
    </cacheField>
    <cacheField name="Year founded" numFmtId="0">
      <sharedItems containsSemiMixedTypes="0" containsString="0" containsNumber="1" containsInteger="1" minValue="1973" maxValue="2017"/>
    </cacheField>
    <cacheField name="CodeX Category"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1">
  <r>
    <s v="DEAL0001"/>
    <d v="2000-03-22T00:00:00"/>
    <n v="2000"/>
    <x v="0"/>
    <x v="0"/>
    <n v="30000000"/>
    <s v="Venture Capital"/>
    <x v="0"/>
    <x v="0"/>
    <x v="0"/>
    <x v="0"/>
  </r>
  <r>
    <s v="DEAL0002"/>
    <d v="2002-10-03T00:00:00"/>
    <n v="2002"/>
    <x v="1"/>
    <x v="1"/>
    <n v="4500000"/>
    <s v="Series A"/>
    <x v="1"/>
    <x v="1"/>
    <x v="1"/>
    <x v="1"/>
  </r>
  <r>
    <s v="DEAL0003"/>
    <d v="2003-01-01T00:00:00"/>
    <n v="2003"/>
    <x v="2"/>
    <x v="2"/>
    <s v="n/a"/>
    <s v="Seed Fund"/>
    <x v="0"/>
    <x v="2"/>
    <x v="2"/>
    <x v="2"/>
  </r>
  <r>
    <s v="DEAL0004"/>
    <d v="2003-10-01T00:00:00"/>
    <n v="2003"/>
    <x v="3"/>
    <x v="3"/>
    <n v="150000"/>
    <s v="Seed Fund"/>
    <x v="0"/>
    <x v="3"/>
    <x v="2"/>
    <x v="2"/>
  </r>
  <r>
    <s v="DEAL0005"/>
    <d v="2004-01-01T00:00:00"/>
    <n v="2004"/>
    <x v="4"/>
    <x v="4"/>
    <s v="n/a"/>
    <s v="Series A"/>
    <x v="0"/>
    <x v="0"/>
    <x v="3"/>
    <x v="3"/>
  </r>
  <r>
    <s v="DEAL0006"/>
    <d v="2004-06-14T00:00:00"/>
    <n v="2004"/>
    <x v="2"/>
    <x v="2"/>
    <n v="4600000"/>
    <s v="Series A"/>
    <x v="0"/>
    <x v="2"/>
    <x v="2"/>
    <x v="2"/>
  </r>
  <r>
    <s v="DEAL0007"/>
    <d v="2004-12-27T00:00:00"/>
    <n v="2004"/>
    <x v="5"/>
    <x v="5"/>
    <n v="1000000"/>
    <s v="Venture Capital"/>
    <x v="0"/>
    <x v="4"/>
    <x v="4"/>
    <x v="4"/>
  </r>
  <r>
    <s v="DEAL0008"/>
    <d v="2005-06-30T00:00:00"/>
    <n v="2005"/>
    <x v="2"/>
    <x v="2"/>
    <n v="1500000"/>
    <s v="Venture Capital"/>
    <x v="0"/>
    <x v="2"/>
    <x v="2"/>
    <x v="2"/>
  </r>
  <r>
    <s v="DEAL0009"/>
    <d v="2005-10-01T00:00:00"/>
    <n v="2005"/>
    <x v="6"/>
    <x v="6"/>
    <n v="2500000"/>
    <s v="Series A"/>
    <x v="0"/>
    <x v="5"/>
    <x v="4"/>
    <x v="4"/>
  </r>
  <r>
    <s v="DEAL0010"/>
    <d v="2006-01-01T00:00:00"/>
    <n v="2006"/>
    <x v="7"/>
    <x v="7"/>
    <n v="3000000"/>
    <s v="Series A"/>
    <x v="0"/>
    <x v="6"/>
    <x v="5"/>
    <x v="3"/>
  </r>
  <r>
    <s v="DEAL0011"/>
    <d v="2006-01-23T00:00:00"/>
    <n v="2006"/>
    <x v="8"/>
    <x v="8"/>
    <n v="150000"/>
    <s v="Grant"/>
    <x v="0"/>
    <x v="7"/>
    <x v="2"/>
    <x v="1"/>
  </r>
  <r>
    <s v="DEAL0012"/>
    <d v="2006-04-01T00:00:00"/>
    <n v="2006"/>
    <x v="2"/>
    <x v="2"/>
    <n v="10000000"/>
    <s v="Series B"/>
    <x v="0"/>
    <x v="2"/>
    <x v="2"/>
    <x v="2"/>
  </r>
  <r>
    <s v="DEAL0013"/>
    <d v="2006-09-11T00:00:00"/>
    <n v="2006"/>
    <x v="9"/>
    <x v="9"/>
    <n v="350000"/>
    <s v="Angel"/>
    <x v="0"/>
    <x v="8"/>
    <x v="4"/>
    <x v="4"/>
  </r>
  <r>
    <s v="DEAL0014"/>
    <d v="2006-10-25T00:00:00"/>
    <n v="2006"/>
    <x v="10"/>
    <x v="10"/>
    <n v="4000000"/>
    <s v="Series A"/>
    <x v="2"/>
    <x v="9"/>
    <x v="4"/>
    <x v="2"/>
  </r>
  <r>
    <s v="DEAL0015"/>
    <d v="2007-01-01T00:00:00"/>
    <n v="2007"/>
    <x v="11"/>
    <x v="11"/>
    <n v="100000"/>
    <s v="Grant"/>
    <x v="0"/>
    <x v="8"/>
    <x v="5"/>
    <x v="2"/>
  </r>
  <r>
    <s v="DEAL0016"/>
    <d v="2007-01-18T00:00:00"/>
    <n v="2007"/>
    <x v="1"/>
    <x v="1"/>
    <n v="23000000"/>
    <s v="Series B"/>
    <x v="1"/>
    <x v="1"/>
    <x v="1"/>
    <x v="1"/>
  </r>
  <r>
    <s v="DEAL0017"/>
    <d v="2007-02-01T00:00:00"/>
    <n v="2007"/>
    <x v="9"/>
    <x v="9"/>
    <n v="2100000"/>
    <s v="Venture Capital"/>
    <x v="0"/>
    <x v="8"/>
    <x v="4"/>
    <x v="4"/>
  </r>
  <r>
    <s v="DEAL0018"/>
    <d v="2007-02-05T00:00:00"/>
    <n v="2007"/>
    <x v="8"/>
    <x v="8"/>
    <n v="4000000"/>
    <s v="Series A"/>
    <x v="0"/>
    <x v="7"/>
    <x v="2"/>
    <x v="1"/>
  </r>
  <r>
    <s v="DEAL0019"/>
    <d v="2007-03-01T00:00:00"/>
    <n v="2007"/>
    <x v="12"/>
    <x v="12"/>
    <n v="5000000"/>
    <s v="Debt Financing"/>
    <x v="0"/>
    <x v="8"/>
    <x v="3"/>
    <x v="5"/>
  </r>
  <r>
    <s v="DEAL0020"/>
    <d v="2007-03-06T00:00:00"/>
    <n v="2007"/>
    <x v="13"/>
    <x v="13"/>
    <n v="45000000"/>
    <s v="Series A"/>
    <x v="0"/>
    <x v="8"/>
    <x v="1"/>
    <x v="4"/>
  </r>
  <r>
    <s v="DEAL0021"/>
    <d v="2007-04-01T00:00:00"/>
    <n v="2007"/>
    <x v="7"/>
    <x v="7"/>
    <n v="10000000"/>
    <s v="Series B"/>
    <x v="0"/>
    <x v="6"/>
    <x v="6"/>
    <x v="3"/>
  </r>
  <r>
    <s v="DEAL0022"/>
    <d v="2007-04-15T00:00:00"/>
    <n v="2007"/>
    <x v="14"/>
    <x v="14"/>
    <n v="950000"/>
    <s v="Seed Fund"/>
    <x v="3"/>
    <x v="10"/>
    <x v="5"/>
    <x v="2"/>
  </r>
  <r>
    <s v="DEAL0023"/>
    <d v="2007-06-12T00:00:00"/>
    <n v="2007"/>
    <x v="15"/>
    <x v="15"/>
    <s v="n/a"/>
    <s v="Private Equity"/>
    <x v="0"/>
    <x v="8"/>
    <x v="7"/>
    <x v="2"/>
  </r>
  <r>
    <s v="DEAL0024"/>
    <d v="2007-09-01T00:00:00"/>
    <n v="2007"/>
    <x v="2"/>
    <x v="2"/>
    <n v="12400000"/>
    <s v="Series B"/>
    <x v="0"/>
    <x v="2"/>
    <x v="2"/>
    <x v="2"/>
  </r>
  <r>
    <s v="DEAL0025"/>
    <d v="2007-10-01T00:00:00"/>
    <n v="2007"/>
    <x v="16"/>
    <x v="16"/>
    <n v="250000"/>
    <s v="Seed Fund"/>
    <x v="0"/>
    <x v="3"/>
    <x v="5"/>
    <x v="5"/>
  </r>
  <r>
    <s v="DEAL0025"/>
    <d v="2007-10-01T00:00:00"/>
    <n v="2007"/>
    <x v="6"/>
    <x v="6"/>
    <n v="6000000"/>
    <s v="Series B"/>
    <x v="0"/>
    <x v="5"/>
    <x v="4"/>
    <x v="4"/>
  </r>
  <r>
    <s v="DEAL0026"/>
    <d v="2008-04-01T00:00:00"/>
    <n v="2008"/>
    <x v="11"/>
    <x v="11"/>
    <n v="500000"/>
    <s v="Grant"/>
    <x v="0"/>
    <x v="8"/>
    <x v="5"/>
    <x v="2"/>
  </r>
  <r>
    <s v="DEAL0027"/>
    <d v="2008-04-22T00:00:00"/>
    <n v="2008"/>
    <x v="17"/>
    <x v="17"/>
    <n v="10000000"/>
    <s v="Venture Capital"/>
    <x v="4"/>
    <x v="11"/>
    <x v="1"/>
    <x v="4"/>
  </r>
  <r>
    <s v="DEAL0028"/>
    <d v="2008-05-15T00:00:00"/>
    <n v="2008"/>
    <x v="14"/>
    <x v="14"/>
    <n v="3500000"/>
    <s v="Angel"/>
    <x v="3"/>
    <x v="10"/>
    <x v="5"/>
    <x v="2"/>
  </r>
  <r>
    <s v="DEAL0029"/>
    <d v="2008-06-01T00:00:00"/>
    <n v="2008"/>
    <x v="9"/>
    <x v="9"/>
    <n v="3500000"/>
    <s v="Series A"/>
    <x v="0"/>
    <x v="8"/>
    <x v="4"/>
    <x v="4"/>
  </r>
  <r>
    <s v="DEAL0030"/>
    <d v="2008-06-15T00:00:00"/>
    <n v="2008"/>
    <x v="12"/>
    <x v="12"/>
    <n v="18000000"/>
    <s v="Series D"/>
    <x v="0"/>
    <x v="8"/>
    <x v="3"/>
    <x v="5"/>
  </r>
  <r>
    <s v="DEAL0031"/>
    <d v="2008-06-26T00:00:00"/>
    <n v="2008"/>
    <x v="18"/>
    <x v="18"/>
    <n v="100000"/>
    <s v="Venture Capital"/>
    <x v="0"/>
    <x v="12"/>
    <x v="8"/>
    <x v="2"/>
  </r>
  <r>
    <s v="DEAL0032"/>
    <d v="2008-08-01T00:00:00"/>
    <n v="2008"/>
    <x v="19"/>
    <x v="19"/>
    <n v="6500000"/>
    <s v="Series A"/>
    <x v="0"/>
    <x v="4"/>
    <x v="5"/>
    <x v="2"/>
  </r>
  <r>
    <s v="DEAL0033"/>
    <d v="2008-08-08T00:00:00"/>
    <n v="2008"/>
    <x v="20"/>
    <x v="20"/>
    <n v="2800000"/>
    <s v="Seed Fund"/>
    <x v="1"/>
    <x v="1"/>
    <x v="2"/>
    <x v="5"/>
  </r>
  <r>
    <s v="DEAL0034"/>
    <d v="2008-09-03T00:00:00"/>
    <n v="2008"/>
    <x v="20"/>
    <x v="20"/>
    <n v="3000000"/>
    <s v="Series A"/>
    <x v="1"/>
    <x v="1"/>
    <x v="2"/>
    <x v="5"/>
  </r>
  <r>
    <s v="DEAL0035"/>
    <d v="2008-09-17T00:00:00"/>
    <n v="2008"/>
    <x v="21"/>
    <x v="21"/>
    <s v="n/a"/>
    <s v="Series A"/>
    <x v="0"/>
    <x v="2"/>
    <x v="9"/>
    <x v="0"/>
  </r>
  <r>
    <s v="DEAL0035"/>
    <d v="2008-09-17T00:00:00"/>
    <n v="2008"/>
    <x v="21"/>
    <x v="21"/>
    <s v="n/a"/>
    <s v="Series A"/>
    <x v="0"/>
    <x v="2"/>
    <x v="9"/>
    <x v="0"/>
  </r>
  <r>
    <s v="DEAL0036"/>
    <d v="2009-01-01T00:00:00"/>
    <n v="2009"/>
    <x v="22"/>
    <x v="22"/>
    <s v="n/a"/>
    <s v="Angel"/>
    <x v="0"/>
    <x v="13"/>
    <x v="10"/>
    <x v="2"/>
  </r>
  <r>
    <s v="DEAL0037"/>
    <d v="2009-01-08T00:00:00"/>
    <n v="2009"/>
    <x v="23"/>
    <x v="23"/>
    <n v="2100000"/>
    <s v="Venture Capital"/>
    <x v="0"/>
    <x v="2"/>
    <x v="9"/>
    <x v="4"/>
  </r>
  <r>
    <s v="DEAL0038"/>
    <d v="2009-03-03T00:00:00"/>
    <n v="2009"/>
    <x v="24"/>
    <x v="24"/>
    <n v="100000"/>
    <s v="Debt Financing"/>
    <x v="0"/>
    <x v="14"/>
    <x v="9"/>
    <x v="2"/>
  </r>
  <r>
    <s v="DEAL0039"/>
    <d v="2009-05-08T00:00:00"/>
    <n v="2009"/>
    <x v="2"/>
    <x v="2"/>
    <n v="5000000"/>
    <s v="Series B"/>
    <x v="0"/>
    <x v="2"/>
    <x v="2"/>
    <x v="2"/>
  </r>
  <r>
    <s v="DEAL0040"/>
    <d v="2009-06-01T00:00:00"/>
    <n v="2009"/>
    <x v="25"/>
    <x v="25"/>
    <n v="40500"/>
    <s v="Seed Fund"/>
    <x v="3"/>
    <x v="15"/>
    <x v="11"/>
    <x v="4"/>
  </r>
  <r>
    <s v="DEAL0041"/>
    <d v="2009-07-22T00:00:00"/>
    <n v="2009"/>
    <x v="21"/>
    <x v="21"/>
    <s v="n/a"/>
    <s v="Series B"/>
    <x v="0"/>
    <x v="2"/>
    <x v="9"/>
    <x v="0"/>
  </r>
  <r>
    <s v="DEAL0041"/>
    <d v="2009-07-22T00:00:00"/>
    <n v="2009"/>
    <x v="21"/>
    <x v="21"/>
    <s v="n/a"/>
    <s v="Series B"/>
    <x v="0"/>
    <x v="2"/>
    <x v="9"/>
    <x v="0"/>
  </r>
  <r>
    <s v="DEAL0041"/>
    <d v="2009-07-22T00:00:00"/>
    <n v="2009"/>
    <x v="21"/>
    <x v="21"/>
    <s v="n/a"/>
    <s v="Series B"/>
    <x v="0"/>
    <x v="2"/>
    <x v="9"/>
    <x v="0"/>
  </r>
  <r>
    <s v="DEAL0042"/>
    <d v="2009-08-26T00:00:00"/>
    <n v="2009"/>
    <x v="26"/>
    <x v="26"/>
    <n v="1500000"/>
    <s v="Series A"/>
    <x v="0"/>
    <x v="0"/>
    <x v="6"/>
    <x v="4"/>
  </r>
  <r>
    <s v="DEAL0043"/>
    <d v="2009-11-01T00:00:00"/>
    <n v="2009"/>
    <x v="27"/>
    <x v="27"/>
    <s v="n/a"/>
    <s v="Private Equity"/>
    <x v="5"/>
    <x v="16"/>
    <x v="12"/>
    <x v="4"/>
  </r>
  <r>
    <s v="DEAL0044"/>
    <d v="2009-11-18T00:00:00"/>
    <n v="2009"/>
    <x v="2"/>
    <x v="2"/>
    <n v="3000000"/>
    <s v="Series B"/>
    <x v="0"/>
    <x v="2"/>
    <x v="2"/>
    <x v="2"/>
  </r>
  <r>
    <s v="DEAL0045"/>
    <d v="2009-11-20T00:00:00"/>
    <n v="2009"/>
    <x v="9"/>
    <x v="9"/>
    <n v="650000"/>
    <s v="Venture Capital"/>
    <x v="0"/>
    <x v="8"/>
    <x v="4"/>
    <x v="4"/>
  </r>
  <r>
    <s v="DEAL0046"/>
    <d v="2009-12-15T00:00:00"/>
    <n v="2009"/>
    <x v="28"/>
    <x v="28"/>
    <s v="n/a"/>
    <s v="Seed Fund"/>
    <x v="0"/>
    <x v="0"/>
    <x v="6"/>
    <x v="0"/>
  </r>
  <r>
    <s v="DEAL0047"/>
    <d v="2010-01-01T00:00:00"/>
    <n v="2010"/>
    <x v="29"/>
    <x v="29"/>
    <n v="20000"/>
    <s v="Seed Fund"/>
    <x v="0"/>
    <x v="17"/>
    <x v="11"/>
    <x v="3"/>
  </r>
  <r>
    <s v="DEAL0048"/>
    <d v="2010-01-01T00:00:00"/>
    <n v="2010"/>
    <x v="11"/>
    <x v="11"/>
    <n v="150000"/>
    <s v="Grant"/>
    <x v="0"/>
    <x v="8"/>
    <x v="5"/>
    <x v="2"/>
  </r>
  <r>
    <s v="DEAL0049"/>
    <d v="2010-01-25T00:00:00"/>
    <n v="2010"/>
    <x v="20"/>
    <x v="20"/>
    <n v="21000000"/>
    <s v="Series B"/>
    <x v="1"/>
    <x v="1"/>
    <x v="2"/>
    <x v="5"/>
  </r>
  <r>
    <s v="DEAL0050"/>
    <d v="2010-02-08T00:00:00"/>
    <n v="2010"/>
    <x v="30"/>
    <x v="30"/>
    <n v="1500000"/>
    <s v="Venture Capital"/>
    <x v="0"/>
    <x v="18"/>
    <x v="11"/>
    <x v="1"/>
  </r>
  <r>
    <s v="DEAL0051"/>
    <d v="2010-02-22T00:00:00"/>
    <n v="2010"/>
    <x v="19"/>
    <x v="19"/>
    <n v="3000000"/>
    <s v="Series B"/>
    <x v="0"/>
    <x v="4"/>
    <x v="5"/>
    <x v="2"/>
  </r>
  <r>
    <s v="DEAL0052"/>
    <d v="2010-03-17T00:00:00"/>
    <n v="2010"/>
    <x v="7"/>
    <x v="7"/>
    <n v="10000000"/>
    <s v="Series C"/>
    <x v="0"/>
    <x v="2"/>
    <x v="9"/>
    <x v="3"/>
  </r>
  <r>
    <s v="DEAL0053"/>
    <d v="2010-04-01T00:00:00"/>
    <n v="2010"/>
    <x v="31"/>
    <x v="31"/>
    <n v="3000000"/>
    <s v="Venture Capital"/>
    <x v="0"/>
    <x v="19"/>
    <x v="5"/>
    <x v="1"/>
  </r>
  <r>
    <s v="DEAL0054"/>
    <d v="2010-05-03T00:00:00"/>
    <n v="2010"/>
    <x v="23"/>
    <x v="23"/>
    <n v="6600000"/>
    <s v="Series A"/>
    <x v="0"/>
    <x v="2"/>
    <x v="9"/>
    <x v="4"/>
  </r>
  <r>
    <s v="DEAL0055"/>
    <d v="2010-07-08T00:00:00"/>
    <n v="2010"/>
    <x v="2"/>
    <x v="2"/>
    <n v="2000000"/>
    <s v="Debt Financing"/>
    <x v="0"/>
    <x v="2"/>
    <x v="2"/>
    <x v="2"/>
  </r>
  <r>
    <s v="DEAL0056"/>
    <d v="2010-08-31T00:00:00"/>
    <n v="2010"/>
    <x v="28"/>
    <x v="28"/>
    <n v="2100000"/>
    <s v="Venture Capital"/>
    <x v="0"/>
    <x v="0"/>
    <x v="6"/>
    <x v="0"/>
  </r>
  <r>
    <s v="DEAL0057"/>
    <d v="2010-10-01T00:00:00"/>
    <n v="2010"/>
    <x v="32"/>
    <x v="32"/>
    <n v="200000"/>
    <s v="Angel"/>
    <x v="0"/>
    <x v="20"/>
    <x v="11"/>
    <x v="5"/>
  </r>
  <r>
    <s v="DEAL0058"/>
    <d v="2010-11-29T00:00:00"/>
    <n v="2010"/>
    <x v="32"/>
    <x v="32"/>
    <n v="847000"/>
    <s v="Seed Fund"/>
    <x v="0"/>
    <x v="20"/>
    <x v="11"/>
    <x v="5"/>
  </r>
  <r>
    <s v="DEAL0059"/>
    <d v="2010-12-01T00:00:00"/>
    <n v="2010"/>
    <x v="18"/>
    <x v="18"/>
    <s v="n/a"/>
    <s v="Angel"/>
    <x v="0"/>
    <x v="12"/>
    <x v="8"/>
    <x v="2"/>
  </r>
  <r>
    <s v="DEAL0060"/>
    <d v="2010-12-08T00:00:00"/>
    <n v="2010"/>
    <x v="2"/>
    <x v="2"/>
    <n v="27000000"/>
    <s v="Series C"/>
    <x v="0"/>
    <x v="2"/>
    <x v="2"/>
    <x v="2"/>
  </r>
  <r>
    <s v="DEAL0061"/>
    <d v="2011-01-14T00:00:00"/>
    <n v="2011"/>
    <x v="33"/>
    <x v="33"/>
    <n v="1100000"/>
    <s v="Series B"/>
    <x v="0"/>
    <x v="21"/>
    <x v="9"/>
    <x v="4"/>
  </r>
  <r>
    <s v="DEAL0062"/>
    <d v="2011-02-02T00:00:00"/>
    <n v="2011"/>
    <x v="34"/>
    <x v="34"/>
    <n v="811100"/>
    <s v="Seed Fund"/>
    <x v="0"/>
    <x v="22"/>
    <x v="13"/>
    <x v="1"/>
  </r>
  <r>
    <s v="DEAL0063"/>
    <d v="2011-02-17T00:00:00"/>
    <n v="2011"/>
    <x v="35"/>
    <x v="35"/>
    <n v="655000"/>
    <s v="Seed Fund"/>
    <x v="0"/>
    <x v="8"/>
    <x v="11"/>
    <x v="2"/>
  </r>
  <r>
    <s v="DEAL0064"/>
    <d v="2011-04-01T00:00:00"/>
    <n v="2011"/>
    <x v="2"/>
    <x v="2"/>
    <n v="1100000"/>
    <s v="Venture Capital"/>
    <x v="0"/>
    <x v="2"/>
    <x v="2"/>
    <x v="2"/>
  </r>
  <r>
    <s v="DEAL0065"/>
    <d v="2011-04-04T00:00:00"/>
    <n v="2011"/>
    <x v="24"/>
    <x v="24"/>
    <n v="1500000"/>
    <s v="Series B"/>
    <x v="0"/>
    <x v="14"/>
    <x v="9"/>
    <x v="2"/>
  </r>
  <r>
    <s v="DEAL0065"/>
    <d v="2011-04-04T00:00:00"/>
    <n v="2011"/>
    <x v="24"/>
    <x v="24"/>
    <n v="1000000"/>
    <s v="Series A"/>
    <x v="0"/>
    <x v="14"/>
    <x v="9"/>
    <x v="2"/>
  </r>
  <r>
    <s v="DEAL0066"/>
    <d v="2011-04-05T00:00:00"/>
    <n v="2011"/>
    <x v="36"/>
    <x v="36"/>
    <n v="1900000"/>
    <s v="Venture Capital"/>
    <x v="0"/>
    <x v="18"/>
    <x v="14"/>
    <x v="2"/>
  </r>
  <r>
    <s v="DEAL0067"/>
    <d v="2011-05-20T00:00:00"/>
    <n v="2011"/>
    <x v="28"/>
    <x v="28"/>
    <n v="1500000"/>
    <s v="Series A"/>
    <x v="0"/>
    <x v="0"/>
    <x v="6"/>
    <x v="0"/>
  </r>
  <r>
    <s v="DEAL0068"/>
    <d v="2011-05-28T00:00:00"/>
    <n v="2011"/>
    <x v="37"/>
    <x v="37"/>
    <n v="150000"/>
    <s v="Seed Fund"/>
    <x v="0"/>
    <x v="0"/>
    <x v="15"/>
    <x v="6"/>
  </r>
  <r>
    <s v="DEAL0069"/>
    <d v="2011-05-30T00:00:00"/>
    <n v="2011"/>
    <x v="38"/>
    <x v="38"/>
    <n v="100000"/>
    <s v="Seed Fund"/>
    <x v="0"/>
    <x v="23"/>
    <x v="13"/>
    <x v="2"/>
  </r>
  <r>
    <s v="DEAL0070"/>
    <d v="2011-06-01T00:00:00"/>
    <n v="2011"/>
    <x v="39"/>
    <x v="39"/>
    <s v="n/a"/>
    <s v="Seed Fund"/>
    <x v="0"/>
    <x v="8"/>
    <x v="15"/>
    <x v="4"/>
  </r>
  <r>
    <s v="DEAL0071"/>
    <d v="2011-06-13T00:00:00"/>
    <n v="2011"/>
    <x v="40"/>
    <x v="40"/>
    <n v="100000"/>
    <s v="Seed Fund"/>
    <x v="6"/>
    <x v="24"/>
    <x v="15"/>
    <x v="4"/>
  </r>
  <r>
    <s v="DEAL0072"/>
    <d v="2011-07-06T00:00:00"/>
    <n v="2011"/>
    <x v="32"/>
    <x v="32"/>
    <n v="950000"/>
    <s v="Venture Capital"/>
    <x v="0"/>
    <x v="20"/>
    <x v="11"/>
    <x v="5"/>
  </r>
  <r>
    <s v="DEAL0073"/>
    <d v="2011-07-07T00:00:00"/>
    <n v="2011"/>
    <x v="41"/>
    <x v="41"/>
    <n v="250000"/>
    <s v="Seed Fund"/>
    <x v="0"/>
    <x v="8"/>
    <x v="15"/>
    <x v="3"/>
  </r>
  <r>
    <s v="DEAL0074"/>
    <d v="2011-07-24T00:00:00"/>
    <n v="2011"/>
    <x v="13"/>
    <x v="13"/>
    <n v="66000000"/>
    <s v="Series B"/>
    <x v="0"/>
    <x v="8"/>
    <x v="1"/>
    <x v="4"/>
  </r>
  <r>
    <s v="DEAL0075"/>
    <d v="2011-08-10T00:00:00"/>
    <n v="2011"/>
    <x v="42"/>
    <x v="42"/>
    <s v="n/a"/>
    <s v="Seed Fund"/>
    <x v="0"/>
    <x v="0"/>
    <x v="15"/>
    <x v="4"/>
  </r>
  <r>
    <s v="DEAL0076"/>
    <d v="2011-08-10T00:00:00"/>
    <n v="2011"/>
    <x v="43"/>
    <x v="43"/>
    <s v="n/a"/>
    <s v="Debt Financing"/>
    <x v="0"/>
    <x v="8"/>
    <x v="10"/>
    <x v="2"/>
  </r>
  <r>
    <s v="DEAL0077"/>
    <d v="2011-08-11T00:00:00"/>
    <n v="2011"/>
    <x v="23"/>
    <x v="23"/>
    <n v="18500000"/>
    <s v="Series B"/>
    <x v="0"/>
    <x v="2"/>
    <x v="9"/>
    <x v="4"/>
  </r>
  <r>
    <s v="DEAL0078"/>
    <d v="2011-08-29T00:00:00"/>
    <n v="2011"/>
    <x v="44"/>
    <x v="44"/>
    <n v="300000"/>
    <s v="Seed Fund"/>
    <x v="3"/>
    <x v="25"/>
    <x v="15"/>
    <x v="2"/>
  </r>
  <r>
    <s v="DEAL0079"/>
    <d v="2011-10-03T00:00:00"/>
    <n v="2011"/>
    <x v="45"/>
    <x v="45"/>
    <n v="2700000"/>
    <s v="Series A"/>
    <x v="0"/>
    <x v="17"/>
    <x v="16"/>
    <x v="2"/>
  </r>
  <r>
    <s v="DEAL0080"/>
    <d v="2011-11-03T00:00:00"/>
    <n v="2011"/>
    <x v="46"/>
    <x v="46"/>
    <n v="650000"/>
    <s v="Seed Fund"/>
    <x v="0"/>
    <x v="0"/>
    <x v="15"/>
    <x v="4"/>
  </r>
  <r>
    <s v="DEAL0081"/>
    <d v="2011-11-28T00:00:00"/>
    <n v="2011"/>
    <x v="47"/>
    <x v="47"/>
    <s v="n/a"/>
    <s v="Series A"/>
    <x v="1"/>
    <x v="1"/>
    <x v="11"/>
    <x v="2"/>
  </r>
  <r>
    <s v="DEAL0082"/>
    <d v="2011-12-15T00:00:00"/>
    <n v="2011"/>
    <x v="48"/>
    <x v="48"/>
    <n v="620000"/>
    <s v="Seed Fund"/>
    <x v="0"/>
    <x v="2"/>
    <x v="15"/>
    <x v="0"/>
  </r>
  <r>
    <s v="DEAL0083"/>
    <d v="2011-12-20T00:00:00"/>
    <n v="2011"/>
    <x v="49"/>
    <x v="49"/>
    <s v="n/a"/>
    <s v="Seed Fund"/>
    <x v="0"/>
    <x v="26"/>
    <x v="15"/>
    <x v="2"/>
  </r>
  <r>
    <s v="DEAL0084"/>
    <d v="2011-12-24T00:00:00"/>
    <n v="2011"/>
    <x v="37"/>
    <x v="37"/>
    <n v="100000"/>
    <s v="Seed Fund"/>
    <x v="0"/>
    <x v="0"/>
    <x v="15"/>
    <x v="6"/>
  </r>
  <r>
    <s v="DEAL0085"/>
    <d v="2011-12-30T00:00:00"/>
    <n v="2011"/>
    <x v="33"/>
    <x v="33"/>
    <s v="n/a"/>
    <s v="Series B"/>
    <x v="0"/>
    <x v="21"/>
    <x v="9"/>
    <x v="4"/>
  </r>
  <r>
    <s v="DEAL0086"/>
    <d v="2012-01-01T00:00:00"/>
    <n v="2012"/>
    <x v="50"/>
    <x v="50"/>
    <s v="n/a"/>
    <s v="Seed Fund"/>
    <x v="0"/>
    <x v="27"/>
    <x v="14"/>
    <x v="2"/>
  </r>
  <r>
    <s v="DEAL0087"/>
    <d v="2012-01-01T00:00:00"/>
    <n v="2012"/>
    <x v="51"/>
    <x v="51"/>
    <n v="10929.3"/>
    <s v="Seed Fund"/>
    <x v="7"/>
    <x v="28"/>
    <x v="15"/>
    <x v="2"/>
  </r>
  <r>
    <s v="DEAL0088"/>
    <d v="2012-01-10T00:00:00"/>
    <n v="2012"/>
    <x v="52"/>
    <x v="52"/>
    <n v="25000"/>
    <s v="Seed Fund"/>
    <x v="0"/>
    <x v="0"/>
    <x v="15"/>
    <x v="3"/>
  </r>
  <r>
    <s v="DEAL0089"/>
    <d v="2012-01-10T00:00:00"/>
    <n v="2012"/>
    <x v="30"/>
    <x v="30"/>
    <n v="2200000"/>
    <s v="Venture Capital"/>
    <x v="0"/>
    <x v="18"/>
    <x v="11"/>
    <x v="1"/>
  </r>
  <r>
    <s v="DEAL0090"/>
    <d v="2012-01-20T00:00:00"/>
    <n v="2012"/>
    <x v="53"/>
    <x v="53"/>
    <n v="6000000"/>
    <s v="Series B"/>
    <x v="3"/>
    <x v="29"/>
    <x v="9"/>
    <x v="2"/>
  </r>
  <r>
    <s v="DEAL0091"/>
    <d v="2012-01-21T00:00:00"/>
    <n v="2012"/>
    <x v="54"/>
    <x v="54"/>
    <n v="5000000"/>
    <s v="Venture Capital"/>
    <x v="7"/>
    <x v="28"/>
    <x v="7"/>
    <x v="0"/>
  </r>
  <r>
    <s v="DEAL0092"/>
    <d v="2012-03-02T00:00:00"/>
    <n v="2012"/>
    <x v="55"/>
    <x v="55"/>
    <n v="25000"/>
    <s v="Convertible Note"/>
    <x v="0"/>
    <x v="30"/>
    <x v="14"/>
    <x v="1"/>
  </r>
  <r>
    <s v="DEAL0093"/>
    <d v="2012-03-19T00:00:00"/>
    <n v="2012"/>
    <x v="22"/>
    <x v="22"/>
    <n v="2700000"/>
    <s v="Venture Capital"/>
    <x v="0"/>
    <x v="13"/>
    <x v="10"/>
    <x v="2"/>
  </r>
  <r>
    <s v="DEAL0094"/>
    <d v="2012-04-10T00:00:00"/>
    <n v="2012"/>
    <x v="56"/>
    <x v="56"/>
    <n v="32000000"/>
    <s v="Private Equity"/>
    <x v="0"/>
    <x v="31"/>
    <x v="10"/>
    <x v="5"/>
  </r>
  <r>
    <s v="DEAL0095"/>
    <d v="2012-04-19T00:00:00"/>
    <n v="2012"/>
    <x v="57"/>
    <x v="57"/>
    <n v="31250"/>
    <s v="Seed Fund"/>
    <x v="6"/>
    <x v="24"/>
    <x v="14"/>
    <x v="4"/>
  </r>
  <r>
    <s v="DEAL0096"/>
    <d v="2012-06-01T00:00:00"/>
    <n v="2012"/>
    <x v="58"/>
    <x v="58"/>
    <n v="1000000"/>
    <s v="Seed Fund"/>
    <x v="0"/>
    <x v="32"/>
    <x v="14"/>
    <x v="2"/>
  </r>
  <r>
    <s v="DEAL0097"/>
    <d v="2012-07-01T00:00:00"/>
    <n v="2012"/>
    <x v="59"/>
    <x v="59"/>
    <n v="1100000"/>
    <s v="Seed Fund"/>
    <x v="0"/>
    <x v="2"/>
    <x v="14"/>
    <x v="0"/>
  </r>
  <r>
    <s v="DEAL0098"/>
    <d v="2012-07-10T00:00:00"/>
    <n v="2012"/>
    <x v="60"/>
    <x v="60"/>
    <n v="20000"/>
    <s v="Angel"/>
    <x v="0"/>
    <x v="0"/>
    <x v="14"/>
    <x v="4"/>
  </r>
  <r>
    <s v="DEAL0099"/>
    <d v="2012-07-26T00:00:00"/>
    <n v="2012"/>
    <x v="34"/>
    <x v="34"/>
    <n v="2000000"/>
    <s v="Seed Fund"/>
    <x v="0"/>
    <x v="22"/>
    <x v="13"/>
    <x v="1"/>
  </r>
  <r>
    <s v="DEAL0100"/>
    <d v="2012-08-07T00:00:00"/>
    <n v="2012"/>
    <x v="2"/>
    <x v="2"/>
    <n v="55700000"/>
    <s v="Series D"/>
    <x v="0"/>
    <x v="2"/>
    <x v="2"/>
    <x v="2"/>
  </r>
  <r>
    <s v="DEAL0101"/>
    <d v="2012-08-24T00:00:00"/>
    <n v="2012"/>
    <x v="33"/>
    <x v="33"/>
    <n v="200000"/>
    <s v="Series B"/>
    <x v="0"/>
    <x v="21"/>
    <x v="9"/>
    <x v="4"/>
  </r>
  <r>
    <s v="DEAL0102"/>
    <d v="2012-08-27T00:00:00"/>
    <n v="2012"/>
    <x v="61"/>
    <x v="61"/>
    <s v="n/a"/>
    <s v="Seed Fund"/>
    <x v="0"/>
    <x v="33"/>
    <x v="14"/>
    <x v="0"/>
  </r>
  <r>
    <s v="DEAL0103"/>
    <d v="2012-09-12T00:00:00"/>
    <n v="2012"/>
    <x v="1"/>
    <x v="1"/>
    <n v="28000000"/>
    <s v="Debt Financing"/>
    <x v="1"/>
    <x v="1"/>
    <x v="1"/>
    <x v="1"/>
  </r>
  <r>
    <s v="DEAL0104"/>
    <d v="2012-09-20T00:00:00"/>
    <n v="2012"/>
    <x v="62"/>
    <x v="62"/>
    <n v="10000"/>
    <s v="Debt Financing"/>
    <x v="0"/>
    <x v="34"/>
    <x v="13"/>
    <x v="2"/>
  </r>
  <r>
    <s v="DEAL0105"/>
    <d v="2012-09-21T00:00:00"/>
    <n v="2012"/>
    <x v="60"/>
    <x v="60"/>
    <s v="n/a"/>
    <s v="Seed Fund"/>
    <x v="0"/>
    <x v="0"/>
    <x v="14"/>
    <x v="4"/>
  </r>
  <r>
    <s v="DEAL0106"/>
    <d v="2012-09-26T00:00:00"/>
    <n v="2012"/>
    <x v="20"/>
    <x v="20"/>
    <n v="62000000"/>
    <s v="Series B"/>
    <x v="1"/>
    <x v="1"/>
    <x v="2"/>
    <x v="5"/>
  </r>
  <r>
    <s v="DEAL0107"/>
    <d v="2012-09-30T00:00:00"/>
    <n v="2012"/>
    <x v="63"/>
    <x v="63"/>
    <n v="1000000"/>
    <s v="Seed Fund"/>
    <x v="0"/>
    <x v="0"/>
    <x v="14"/>
    <x v="4"/>
  </r>
  <r>
    <s v="DEAL0108"/>
    <d v="2012-10-01T00:00:00"/>
    <n v="2012"/>
    <x v="64"/>
    <x v="64"/>
    <n v="30000"/>
    <s v="Seed Fund"/>
    <x v="0"/>
    <x v="35"/>
    <x v="14"/>
    <x v="3"/>
  </r>
  <r>
    <s v="DEAL0109"/>
    <d v="2012-10-08T00:00:00"/>
    <n v="2012"/>
    <x v="65"/>
    <x v="65"/>
    <s v="n/a"/>
    <s v="Private Equity"/>
    <x v="0"/>
    <x v="7"/>
    <x v="8"/>
    <x v="4"/>
  </r>
  <r>
    <s v="DEAL0110"/>
    <d v="2012-10-11T00:00:00"/>
    <n v="2012"/>
    <x v="33"/>
    <x v="33"/>
    <s v="n/a"/>
    <s v="Series B"/>
    <x v="0"/>
    <x v="21"/>
    <x v="9"/>
    <x v="4"/>
  </r>
  <r>
    <s v="DEAL0111"/>
    <d v="2012-10-11T00:00:00"/>
    <n v="2012"/>
    <x v="44"/>
    <x v="44"/>
    <n v="1100000"/>
    <s v="Seed Fund"/>
    <x v="3"/>
    <x v="25"/>
    <x v="15"/>
    <x v="2"/>
  </r>
  <r>
    <s v="DEAL0112"/>
    <d v="2012-10-20T00:00:00"/>
    <n v="2012"/>
    <x v="66"/>
    <x v="66"/>
    <n v="100000"/>
    <s v="Seed Fund"/>
    <x v="0"/>
    <x v="23"/>
    <x v="14"/>
    <x v="7"/>
  </r>
  <r>
    <s v="DEAL0113"/>
    <d v="2012-10-26T00:00:00"/>
    <n v="2012"/>
    <x v="67"/>
    <x v="67"/>
    <n v="40000"/>
    <s v="Seed Fund"/>
    <x v="8"/>
    <x v="36"/>
    <x v="15"/>
    <x v="4"/>
  </r>
  <r>
    <s v="DEAL0114"/>
    <d v="2012-10-30T00:00:00"/>
    <n v="2012"/>
    <x v="68"/>
    <x v="68"/>
    <s v="n/a"/>
    <s v="Angel"/>
    <x v="0"/>
    <x v="0"/>
    <x v="14"/>
    <x v="3"/>
  </r>
  <r>
    <s v="DEAL0114"/>
    <d v="2012-11-03T00:00:00"/>
    <n v="2012"/>
    <x v="68"/>
    <x v="68"/>
    <n v="100000"/>
    <s v="Seed Fund"/>
    <x v="0"/>
    <x v="0"/>
    <x v="14"/>
    <x v="3"/>
  </r>
  <r>
    <s v="DEAL0115"/>
    <d v="2012-11-15T00:00:00"/>
    <n v="2012"/>
    <x v="69"/>
    <x v="69"/>
    <n v="1300000"/>
    <s v="Angel"/>
    <x v="0"/>
    <x v="8"/>
    <x v="15"/>
    <x v="6"/>
  </r>
  <r>
    <s v="DEAL0116"/>
    <d v="2012-11-27T00:00:00"/>
    <n v="2012"/>
    <x v="51"/>
    <x v="51"/>
    <s v="n/a"/>
    <s v="Seed Fund"/>
    <x v="7"/>
    <x v="28"/>
    <x v="15"/>
    <x v="2"/>
  </r>
  <r>
    <s v="DEAL0117"/>
    <d v="2012-12-11T00:00:00"/>
    <n v="2012"/>
    <x v="70"/>
    <x v="70"/>
    <s v="n/a"/>
    <s v="Venture Capital"/>
    <x v="0"/>
    <x v="2"/>
    <x v="14"/>
    <x v="0"/>
  </r>
  <r>
    <s v="DEAL0117"/>
    <d v="2012-12-11T00:00:00"/>
    <n v="2012"/>
    <x v="70"/>
    <x v="70"/>
    <n v="2000000"/>
    <s v="Venture Capital"/>
    <x v="0"/>
    <x v="2"/>
    <x v="14"/>
    <x v="0"/>
  </r>
  <r>
    <s v="DEAL0118"/>
    <d v="2013-01-01T00:00:00"/>
    <n v="2013"/>
    <x v="58"/>
    <x v="58"/>
    <n v="2000000"/>
    <s v="Series A"/>
    <x v="0"/>
    <x v="32"/>
    <x v="14"/>
    <x v="2"/>
  </r>
  <r>
    <s v="DEAL0119"/>
    <d v="2013-01-01T00:00:00"/>
    <n v="2013"/>
    <x v="71"/>
    <x v="71"/>
    <s v="n/a"/>
    <s v="Seed Fund"/>
    <x v="0"/>
    <x v="8"/>
    <x v="15"/>
    <x v="4"/>
  </r>
  <r>
    <s v="DEAL0119"/>
    <d v="2013-01-01T00:00:00"/>
    <n v="2013"/>
    <x v="71"/>
    <x v="71"/>
    <s v="n/a"/>
    <s v="Seed Fund"/>
    <x v="0"/>
    <x v="8"/>
    <x v="15"/>
    <x v="4"/>
  </r>
  <r>
    <s v="DEAL0120"/>
    <d v="2013-01-03T00:00:00"/>
    <n v="2013"/>
    <x v="46"/>
    <x v="46"/>
    <n v="200000"/>
    <s v="Venture Capital"/>
    <x v="0"/>
    <x v="0"/>
    <x v="15"/>
    <x v="4"/>
  </r>
  <r>
    <s v="DEAL0121"/>
    <d v="2013-01-09T00:00:00"/>
    <n v="2013"/>
    <x v="35"/>
    <x v="35"/>
    <n v="850000"/>
    <s v="Venture Capital"/>
    <x v="0"/>
    <x v="8"/>
    <x v="11"/>
    <x v="2"/>
  </r>
  <r>
    <s v="DEAL0122"/>
    <d v="2013-01-13T00:00:00"/>
    <n v="2013"/>
    <x v="72"/>
    <x v="72"/>
    <n v="125000"/>
    <s v="Seed Fund"/>
    <x v="0"/>
    <x v="13"/>
    <x v="15"/>
    <x v="4"/>
  </r>
  <r>
    <s v="DEAL0123"/>
    <d v="2013-01-24T00:00:00"/>
    <n v="2013"/>
    <x v="73"/>
    <x v="73"/>
    <n v="37500"/>
    <s v="Seed Fund"/>
    <x v="9"/>
    <x v="37"/>
    <x v="14"/>
    <x v="4"/>
  </r>
  <r>
    <s v="DEAL0124"/>
    <d v="2013-02-01T00:00:00"/>
    <n v="2013"/>
    <x v="74"/>
    <x v="74"/>
    <s v="n/a"/>
    <s v="Seed Fund"/>
    <x v="10"/>
    <x v="38"/>
    <x v="17"/>
    <x v="6"/>
  </r>
  <r>
    <s v="DEAL0125"/>
    <d v="2013-02-01T00:00:00"/>
    <n v="2013"/>
    <x v="51"/>
    <x v="51"/>
    <n v="25214.399999999998"/>
    <s v="Convertible Note"/>
    <x v="7"/>
    <x v="28"/>
    <x v="15"/>
    <x v="2"/>
  </r>
  <r>
    <s v="DEAL0126"/>
    <d v="2013-02-06T00:00:00"/>
    <n v="2013"/>
    <x v="75"/>
    <x v="75"/>
    <n v="28000000"/>
    <s v="Venture Capital"/>
    <x v="0"/>
    <x v="0"/>
    <x v="10"/>
    <x v="3"/>
  </r>
  <r>
    <s v="DEAL0127"/>
    <d v="2013-02-07T00:00:00"/>
    <n v="2013"/>
    <x v="33"/>
    <x v="33"/>
    <s v="n/a"/>
    <s v="Series B"/>
    <x v="0"/>
    <x v="21"/>
    <x v="9"/>
    <x v="4"/>
  </r>
  <r>
    <s v="DEAL0128"/>
    <d v="2013-02-13T00:00:00"/>
    <n v="2013"/>
    <x v="34"/>
    <x v="34"/>
    <n v="2400000"/>
    <s v="Venture Capital"/>
    <x v="0"/>
    <x v="22"/>
    <x v="13"/>
    <x v="1"/>
  </r>
  <r>
    <s v="DEAL0129"/>
    <d v="2013-02-28T00:00:00"/>
    <n v="2013"/>
    <x v="55"/>
    <x v="55"/>
    <n v="425000"/>
    <s v="Seed Fund"/>
    <x v="0"/>
    <x v="30"/>
    <x v="14"/>
    <x v="1"/>
  </r>
  <r>
    <s v="DEAL0130"/>
    <d v="2013-03-01T00:00:00"/>
    <n v="2013"/>
    <x v="76"/>
    <x v="76"/>
    <s v="n/a"/>
    <s v="Convertible Note"/>
    <x v="0"/>
    <x v="39"/>
    <x v="14"/>
    <x v="4"/>
  </r>
  <r>
    <s v="DEAL0130"/>
    <d v="2013-03-01T00:00:00"/>
    <n v="2013"/>
    <x v="76"/>
    <x v="76"/>
    <s v="n/a"/>
    <s v="Convertible Note"/>
    <x v="0"/>
    <x v="39"/>
    <x v="14"/>
    <x v="4"/>
  </r>
  <r>
    <s v="DEAL0130"/>
    <d v="2013-03-01T00:00:00"/>
    <n v="2013"/>
    <x v="76"/>
    <x v="76"/>
    <s v="n/a"/>
    <s v="Convertible Note"/>
    <x v="0"/>
    <x v="39"/>
    <x v="14"/>
    <x v="4"/>
  </r>
  <r>
    <s v="DEAL0130"/>
    <d v="2013-03-01T00:00:00"/>
    <n v="2013"/>
    <x v="76"/>
    <x v="76"/>
    <s v="n/a"/>
    <s v="Convertible Note"/>
    <x v="0"/>
    <x v="39"/>
    <x v="14"/>
    <x v="4"/>
  </r>
  <r>
    <s v="DEAL0130"/>
    <d v="2013-03-01T00:00:00"/>
    <n v="2013"/>
    <x v="76"/>
    <x v="76"/>
    <s v="n/a"/>
    <s v="Convertible Note"/>
    <x v="0"/>
    <x v="39"/>
    <x v="14"/>
    <x v="4"/>
  </r>
  <r>
    <s v="DEAL0130"/>
    <d v="2013-03-01T00:00:00"/>
    <n v="2013"/>
    <x v="76"/>
    <x v="76"/>
    <s v="n/a"/>
    <s v="Convertible Note"/>
    <x v="0"/>
    <x v="39"/>
    <x v="14"/>
    <x v="4"/>
  </r>
  <r>
    <s v="DEAL0131"/>
    <d v="2013-03-25T00:00:00"/>
    <n v="2013"/>
    <x v="55"/>
    <x v="55"/>
    <n v="10000"/>
    <s v="Grant"/>
    <x v="0"/>
    <x v="30"/>
    <x v="14"/>
    <x v="1"/>
  </r>
  <r>
    <s v="DEAL0132"/>
    <d v="2013-03-27T00:00:00"/>
    <n v="2013"/>
    <x v="77"/>
    <x v="77"/>
    <n v="550000"/>
    <s v="Seed Fund"/>
    <x v="0"/>
    <x v="0"/>
    <x v="15"/>
    <x v="1"/>
  </r>
  <r>
    <s v="DEAL0133"/>
    <d v="2013-04-01T00:00:00"/>
    <n v="2013"/>
    <x v="78"/>
    <x v="78"/>
    <n v="31250"/>
    <s v="Seed Fund"/>
    <x v="11"/>
    <x v="40"/>
    <x v="17"/>
    <x v="2"/>
  </r>
  <r>
    <s v="DEAL0134"/>
    <d v="2013-04-01T00:00:00"/>
    <n v="2013"/>
    <x v="9"/>
    <x v="9"/>
    <n v="3900000"/>
    <s v="Venture Capital"/>
    <x v="0"/>
    <x v="8"/>
    <x v="4"/>
    <x v="4"/>
  </r>
  <r>
    <s v="DEAL0135"/>
    <d v="2013-04-01T00:00:00"/>
    <n v="2013"/>
    <x v="71"/>
    <x v="71"/>
    <n v="100000"/>
    <s v="Seed Fund"/>
    <x v="0"/>
    <x v="8"/>
    <x v="15"/>
    <x v="4"/>
  </r>
  <r>
    <s v="DEAL0136"/>
    <d v="2013-04-01T00:00:00"/>
    <n v="2013"/>
    <x v="79"/>
    <x v="79"/>
    <n v="100000"/>
    <s v="Seed Fund"/>
    <x v="0"/>
    <x v="2"/>
    <x v="14"/>
    <x v="3"/>
  </r>
  <r>
    <s v="DEAL0137"/>
    <d v="2013-04-14T00:00:00"/>
    <n v="2013"/>
    <x v="80"/>
    <x v="80"/>
    <n v="500000"/>
    <s v="Seed Fund"/>
    <x v="7"/>
    <x v="28"/>
    <x v="11"/>
    <x v="3"/>
  </r>
  <r>
    <s v="DEAL0138"/>
    <d v="2013-04-29T00:00:00"/>
    <n v="2013"/>
    <x v="81"/>
    <x v="81"/>
    <n v="250000"/>
    <s v="Seed Fund"/>
    <x v="0"/>
    <x v="0"/>
    <x v="14"/>
    <x v="0"/>
  </r>
  <r>
    <s v="DEAL0139"/>
    <d v="2013-04-29T00:00:00"/>
    <n v="2013"/>
    <x v="82"/>
    <x v="82"/>
    <s v="n/a"/>
    <s v="Seed Fund"/>
    <x v="0"/>
    <x v="0"/>
    <x v="14"/>
    <x v="2"/>
  </r>
  <r>
    <s v="DEAL0140"/>
    <d v="2013-05-01T00:00:00"/>
    <n v="2013"/>
    <x v="55"/>
    <x v="55"/>
    <n v="25000"/>
    <s v="Seed Fund"/>
    <x v="0"/>
    <x v="30"/>
    <x v="14"/>
    <x v="1"/>
  </r>
  <r>
    <s v="DEAL0141"/>
    <d v="2013-05-01T00:00:00"/>
    <n v="2013"/>
    <x v="34"/>
    <x v="34"/>
    <n v="4800000"/>
    <s v="Series A"/>
    <x v="0"/>
    <x v="22"/>
    <x v="13"/>
    <x v="1"/>
  </r>
  <r>
    <s v="DEAL0142"/>
    <d v="2013-05-01T00:00:00"/>
    <n v="2013"/>
    <x v="83"/>
    <x v="83"/>
    <n v="75000"/>
    <s v="Grant"/>
    <x v="0"/>
    <x v="0"/>
    <x v="14"/>
    <x v="5"/>
  </r>
  <r>
    <s v="DEAL0143"/>
    <d v="2013-05-09T00:00:00"/>
    <n v="2013"/>
    <x v="33"/>
    <x v="33"/>
    <n v="1100000"/>
    <s v="Convertible Note"/>
    <x v="0"/>
    <x v="21"/>
    <x v="9"/>
    <x v="4"/>
  </r>
  <r>
    <s v="DEAL0144"/>
    <d v="2013-05-10T00:00:00"/>
    <n v="2013"/>
    <x v="84"/>
    <x v="84"/>
    <s v="n/a"/>
    <s v="Seed Fund"/>
    <x v="0"/>
    <x v="0"/>
    <x v="14"/>
    <x v="3"/>
  </r>
  <r>
    <s v="DEAL0145"/>
    <d v="2013-05-13T00:00:00"/>
    <n v="2013"/>
    <x v="23"/>
    <x v="23"/>
    <n v="19000000"/>
    <s v="Series C"/>
    <x v="0"/>
    <x v="2"/>
    <x v="9"/>
    <x v="4"/>
  </r>
  <r>
    <s v="DEAL0146"/>
    <d v="2013-05-28T00:00:00"/>
    <n v="2013"/>
    <x v="70"/>
    <x v="70"/>
    <n v="5800000"/>
    <s v="Series A"/>
    <x v="0"/>
    <x v="2"/>
    <x v="14"/>
    <x v="0"/>
  </r>
  <r>
    <s v="DEAL0147"/>
    <d v="2013-05-28T00:00:00"/>
    <n v="2013"/>
    <x v="64"/>
    <x v="64"/>
    <n v="20000"/>
    <s v="Seed Fund"/>
    <x v="0"/>
    <x v="35"/>
    <x v="14"/>
    <x v="3"/>
  </r>
  <r>
    <s v="DEAL0148"/>
    <d v="2013-06-01T00:00:00"/>
    <n v="2013"/>
    <x v="85"/>
    <x v="85"/>
    <n v="1400000"/>
    <s v="Seed Fund"/>
    <x v="0"/>
    <x v="0"/>
    <x v="14"/>
    <x v="4"/>
  </r>
  <r>
    <s v="DEAL0149"/>
    <d v="2013-06-01T00:00:00"/>
    <n v="2013"/>
    <x v="86"/>
    <x v="86"/>
    <n v="25000"/>
    <s v="Convertible Note"/>
    <x v="0"/>
    <x v="18"/>
    <x v="17"/>
    <x v="1"/>
  </r>
  <r>
    <s v="DEAL0150"/>
    <d v="2013-06-03T00:00:00"/>
    <n v="2013"/>
    <x v="87"/>
    <x v="87"/>
    <n v="37500"/>
    <s v="Seed Fund"/>
    <x v="6"/>
    <x v="41"/>
    <x v="17"/>
    <x v="2"/>
  </r>
  <r>
    <s v="DEAL0151"/>
    <d v="2013-06-12T00:00:00"/>
    <n v="2013"/>
    <x v="72"/>
    <x v="72"/>
    <n v="125000"/>
    <s v="Seed Fund"/>
    <x v="0"/>
    <x v="13"/>
    <x v="15"/>
    <x v="4"/>
  </r>
  <r>
    <s v="DEAL0152"/>
    <d v="2013-06-28T00:00:00"/>
    <n v="2013"/>
    <x v="88"/>
    <x v="88"/>
    <n v="160000"/>
    <s v="Seed Fund"/>
    <x v="0"/>
    <x v="42"/>
    <x v="14"/>
    <x v="1"/>
  </r>
  <r>
    <s v="DEAL0153"/>
    <d v="2013-07-01T00:00:00"/>
    <n v="2013"/>
    <x v="86"/>
    <x v="86"/>
    <n v="6500"/>
    <s v="Grant"/>
    <x v="0"/>
    <x v="18"/>
    <x v="17"/>
    <x v="1"/>
  </r>
  <r>
    <s v="DEAL0154"/>
    <d v="2013-07-01T00:00:00"/>
    <n v="2013"/>
    <x v="89"/>
    <x v="89"/>
    <n v="1500000"/>
    <s v="Seed Fund"/>
    <x v="0"/>
    <x v="8"/>
    <x v="15"/>
    <x v="4"/>
  </r>
  <r>
    <s v="DEAL0155"/>
    <d v="2013-07-01T00:00:00"/>
    <n v="2013"/>
    <x v="88"/>
    <x v="88"/>
    <n v="50000"/>
    <s v="Grant"/>
    <x v="0"/>
    <x v="42"/>
    <x v="14"/>
    <x v="1"/>
  </r>
  <r>
    <s v="DEAL0156"/>
    <d v="2013-07-01T00:00:00"/>
    <n v="2013"/>
    <x v="69"/>
    <x v="69"/>
    <n v="5000000"/>
    <s v="Series A"/>
    <x v="0"/>
    <x v="8"/>
    <x v="15"/>
    <x v="6"/>
  </r>
  <r>
    <s v="DEAL0157"/>
    <d v="2013-07-15T00:00:00"/>
    <n v="2013"/>
    <x v="58"/>
    <x v="58"/>
    <n v="1000000"/>
    <s v="Venture Capital"/>
    <x v="0"/>
    <x v="32"/>
    <x v="14"/>
    <x v="2"/>
  </r>
  <r>
    <s v="DEAL0158"/>
    <d v="2013-07-15T00:00:00"/>
    <n v="2013"/>
    <x v="90"/>
    <x v="90"/>
    <n v="200000"/>
    <s v="Convertible Note"/>
    <x v="0"/>
    <x v="2"/>
    <x v="17"/>
    <x v="4"/>
  </r>
  <r>
    <s v="DEAL0159"/>
    <d v="2013-07-15T00:00:00"/>
    <n v="2013"/>
    <x v="83"/>
    <x v="83"/>
    <n v="2000000"/>
    <s v="Seed Fund"/>
    <x v="0"/>
    <x v="0"/>
    <x v="14"/>
    <x v="5"/>
  </r>
  <r>
    <s v="DEAL0160"/>
    <d v="2013-07-17T00:00:00"/>
    <n v="2013"/>
    <x v="91"/>
    <x v="91"/>
    <n v="100000000"/>
    <s v="Private Equity"/>
    <x v="0"/>
    <x v="3"/>
    <x v="3"/>
    <x v="2"/>
  </r>
  <r>
    <s v="DEAL0161"/>
    <d v="2013-07-31T00:00:00"/>
    <n v="2013"/>
    <x v="92"/>
    <x v="92"/>
    <n v="850000"/>
    <s v="Angel"/>
    <x v="0"/>
    <x v="8"/>
    <x v="14"/>
    <x v="4"/>
  </r>
  <r>
    <s v="DEAL0162"/>
    <d v="2013-08-05T00:00:00"/>
    <n v="2013"/>
    <x v="93"/>
    <x v="93"/>
    <n v="900000"/>
    <s v="Seed Fund"/>
    <x v="0"/>
    <x v="2"/>
    <x v="14"/>
    <x v="3"/>
  </r>
  <r>
    <s v="DEAL0163"/>
    <d v="2013-08-13T00:00:00"/>
    <n v="2013"/>
    <x v="94"/>
    <x v="94"/>
    <n v="1800000"/>
    <s v="Seed Fund"/>
    <x v="0"/>
    <x v="5"/>
    <x v="14"/>
    <x v="4"/>
  </r>
  <r>
    <s v="DEAL0164"/>
    <d v="2013-08-21T00:00:00"/>
    <n v="2013"/>
    <x v="77"/>
    <x v="77"/>
    <n v="240000"/>
    <s v="Convertible Note"/>
    <x v="0"/>
    <x v="0"/>
    <x v="15"/>
    <x v="1"/>
  </r>
  <r>
    <s v="DEAL0165"/>
    <d v="2013-08-27T00:00:00"/>
    <n v="2013"/>
    <x v="95"/>
    <x v="95"/>
    <s v="n/a"/>
    <s v="Seed Fund"/>
    <x v="0"/>
    <x v="8"/>
    <x v="17"/>
    <x v="1"/>
  </r>
  <r>
    <s v="DEAL0165"/>
    <d v="2013-08-27T00:00:00"/>
    <n v="2013"/>
    <x v="95"/>
    <x v="95"/>
    <s v="n/a"/>
    <s v="Seed Fund"/>
    <x v="0"/>
    <x v="8"/>
    <x v="17"/>
    <x v="1"/>
  </r>
  <r>
    <s v="DEAL0165"/>
    <d v="2013-08-27T00:00:00"/>
    <n v="2013"/>
    <x v="95"/>
    <x v="95"/>
    <s v="n/a"/>
    <s v="Seed Fund"/>
    <x v="0"/>
    <x v="8"/>
    <x v="17"/>
    <x v="1"/>
  </r>
  <r>
    <s v="DEAL0166"/>
    <d v="2013-09-01T00:00:00"/>
    <n v="2013"/>
    <x v="96"/>
    <x v="96"/>
    <n v="550000"/>
    <s v="Convertible Note"/>
    <x v="0"/>
    <x v="0"/>
    <x v="17"/>
    <x v="4"/>
  </r>
  <r>
    <s v="DEAL0167"/>
    <d v="2013-09-01T00:00:00"/>
    <n v="2013"/>
    <x v="97"/>
    <x v="97"/>
    <n v="100000"/>
    <s v="Seed Fund"/>
    <x v="0"/>
    <x v="0"/>
    <x v="17"/>
    <x v="1"/>
  </r>
  <r>
    <s v="DEAL0168"/>
    <d v="2013-09-05T00:00:00"/>
    <n v="2013"/>
    <x v="98"/>
    <x v="98"/>
    <n v="13000"/>
    <s v="Seed Fund"/>
    <x v="12"/>
    <x v="43"/>
    <x v="17"/>
    <x v="0"/>
  </r>
  <r>
    <s v="DEAL0169"/>
    <d v="2013-09-06T00:00:00"/>
    <n v="2013"/>
    <x v="99"/>
    <x v="99"/>
    <s v="n/a"/>
    <s v="Seed Fund"/>
    <x v="1"/>
    <x v="1"/>
    <x v="15"/>
    <x v="1"/>
  </r>
  <r>
    <s v="DEAL0170"/>
    <d v="2013-09-11T00:00:00"/>
    <n v="2013"/>
    <x v="86"/>
    <x v="86"/>
    <n v="1200000"/>
    <s v="Seed Fund"/>
    <x v="0"/>
    <x v="18"/>
    <x v="17"/>
    <x v="1"/>
  </r>
  <r>
    <s v="DEAL0171"/>
    <d v="2013-09-12T00:00:00"/>
    <n v="2013"/>
    <x v="5"/>
    <x v="5"/>
    <n v="9000000"/>
    <s v="Series C"/>
    <x v="0"/>
    <x v="4"/>
    <x v="4"/>
    <x v="4"/>
  </r>
  <r>
    <s v="DEAL0172"/>
    <d v="2013-09-19T00:00:00"/>
    <n v="2013"/>
    <x v="100"/>
    <x v="100"/>
    <s v="n/a"/>
    <s v="Seed Fund"/>
    <x v="0"/>
    <x v="7"/>
    <x v="14"/>
    <x v="4"/>
  </r>
  <r>
    <s v="DEAL0173"/>
    <d v="2013-09-20T00:00:00"/>
    <n v="2013"/>
    <x v="96"/>
    <x v="96"/>
    <n v="20000"/>
    <s v="Seed Fund"/>
    <x v="0"/>
    <x v="0"/>
    <x v="17"/>
    <x v="4"/>
  </r>
  <r>
    <s v="DEAL0174"/>
    <d v="2013-10-01T00:00:00"/>
    <n v="2013"/>
    <x v="101"/>
    <x v="101"/>
    <n v="1800000"/>
    <s v="Seed Fund"/>
    <x v="0"/>
    <x v="2"/>
    <x v="17"/>
    <x v="0"/>
  </r>
  <r>
    <s v="DEAL0175"/>
    <d v="2013-10-01T00:00:00"/>
    <n v="2013"/>
    <x v="37"/>
    <x v="37"/>
    <s v="n/a"/>
    <s v="Seed Fund"/>
    <x v="0"/>
    <x v="0"/>
    <x v="15"/>
    <x v="6"/>
  </r>
  <r>
    <s v="DEAL0176"/>
    <d v="2013-10-01T00:00:00"/>
    <n v="2013"/>
    <x v="78"/>
    <x v="78"/>
    <n v="87500"/>
    <s v="Seed Fund"/>
    <x v="11"/>
    <x v="40"/>
    <x v="17"/>
    <x v="2"/>
  </r>
  <r>
    <s v="DEAL0177"/>
    <d v="2013-10-02T00:00:00"/>
    <n v="2013"/>
    <x v="79"/>
    <x v="79"/>
    <n v="1500000"/>
    <s v="Seed Fund"/>
    <x v="0"/>
    <x v="2"/>
    <x v="14"/>
    <x v="3"/>
  </r>
  <r>
    <s v="DEAL0178"/>
    <d v="2013-10-03T00:00:00"/>
    <n v="2013"/>
    <x v="88"/>
    <x v="88"/>
    <n v="50000"/>
    <s v="Grant"/>
    <x v="0"/>
    <x v="42"/>
    <x v="14"/>
    <x v="1"/>
  </r>
  <r>
    <s v="DEAL0179"/>
    <d v="2013-10-11T00:00:00"/>
    <n v="2013"/>
    <x v="64"/>
    <x v="64"/>
    <n v="150000"/>
    <s v="Seed Fund"/>
    <x v="0"/>
    <x v="35"/>
    <x v="14"/>
    <x v="3"/>
  </r>
  <r>
    <s v="DEAL0180"/>
    <d v="2013-10-14T00:00:00"/>
    <n v="2013"/>
    <x v="55"/>
    <x v="55"/>
    <n v="30000"/>
    <s v="Grant"/>
    <x v="0"/>
    <x v="30"/>
    <x v="14"/>
    <x v="1"/>
  </r>
  <r>
    <s v="DEAL0181"/>
    <d v="2013-10-17T00:00:00"/>
    <n v="2013"/>
    <x v="91"/>
    <x v="91"/>
    <n v="25000000"/>
    <s v="Private Equity"/>
    <x v="0"/>
    <x v="3"/>
    <x v="6"/>
    <x v="2"/>
  </r>
  <r>
    <s v="DEAL0182"/>
    <d v="2013-10-21T00:00:00"/>
    <n v="2013"/>
    <x v="58"/>
    <x v="58"/>
    <n v="1000000"/>
    <s v="Debt Financing"/>
    <x v="0"/>
    <x v="32"/>
    <x v="14"/>
    <x v="2"/>
  </r>
  <r>
    <s v="DEAL0183"/>
    <d v="2013-10-30T00:00:00"/>
    <n v="2013"/>
    <x v="68"/>
    <x v="68"/>
    <n v="690000"/>
    <s v="Angel"/>
    <x v="0"/>
    <x v="0"/>
    <x v="14"/>
    <x v="3"/>
  </r>
  <r>
    <s v="DEAL0183"/>
    <d v="2013-10-30T00:00:00"/>
    <n v="2013"/>
    <x v="68"/>
    <x v="68"/>
    <s v="n/a"/>
    <s v="Angel"/>
    <x v="0"/>
    <x v="0"/>
    <x v="14"/>
    <x v="3"/>
  </r>
  <r>
    <s v="DEAL0184"/>
    <d v="2013-11-01T00:00:00"/>
    <n v="2013"/>
    <x v="102"/>
    <x v="102"/>
    <n v="18750"/>
    <s v="Seed Fund"/>
    <x v="13"/>
    <x v="44"/>
    <x v="17"/>
    <x v="4"/>
  </r>
  <r>
    <s v="DEAL0185"/>
    <d v="2013-11-01T00:00:00"/>
    <n v="2013"/>
    <x v="103"/>
    <x v="103"/>
    <n v="900000"/>
    <s v="Seed Fund"/>
    <x v="12"/>
    <x v="43"/>
    <x v="14"/>
    <x v="3"/>
  </r>
  <r>
    <s v="DEAL0186"/>
    <d v="2013-11-14T00:00:00"/>
    <n v="2013"/>
    <x v="104"/>
    <x v="104"/>
    <n v="1100000"/>
    <s v="Venture Capital"/>
    <x v="0"/>
    <x v="45"/>
    <x v="14"/>
    <x v="1"/>
  </r>
  <r>
    <s v="DEAL0187"/>
    <d v="2013-11-20T00:00:00"/>
    <n v="2013"/>
    <x v="63"/>
    <x v="63"/>
    <n v="1000000"/>
    <s v="Seed Fund"/>
    <x v="0"/>
    <x v="0"/>
    <x v="14"/>
    <x v="4"/>
  </r>
  <r>
    <s v="DEAL0188"/>
    <d v="2013-11-21T00:00:00"/>
    <n v="2013"/>
    <x v="76"/>
    <x v="76"/>
    <n v="1700000"/>
    <s v="Seed Fund"/>
    <x v="0"/>
    <x v="39"/>
    <x v="14"/>
    <x v="4"/>
  </r>
  <r>
    <s v="DEAL0189"/>
    <d v="2013-12-01T00:00:00"/>
    <n v="2013"/>
    <x v="52"/>
    <x v="52"/>
    <n v="350000"/>
    <s v="Seed Fund"/>
    <x v="0"/>
    <x v="0"/>
    <x v="15"/>
    <x v="3"/>
  </r>
  <r>
    <s v="DEAL0190"/>
    <d v="2013-12-31T00:00:00"/>
    <n v="2013"/>
    <x v="33"/>
    <x v="33"/>
    <s v="n/a"/>
    <s v="Venture Capital"/>
    <x v="0"/>
    <x v="21"/>
    <x v="9"/>
    <x v="4"/>
  </r>
  <r>
    <s v="DEAL0191"/>
    <d v="2014-01-01T00:00:00"/>
    <n v="2014"/>
    <x v="105"/>
    <x v="105"/>
    <n v="100000"/>
    <s v="Convertible Note"/>
    <x v="0"/>
    <x v="46"/>
    <x v="14"/>
    <x v="2"/>
  </r>
  <r>
    <s v="DEAL0192"/>
    <d v="2014-01-01T00:00:00"/>
    <n v="2014"/>
    <x v="106"/>
    <x v="106"/>
    <s v="n/a"/>
    <s v="Seed Fund"/>
    <x v="0"/>
    <x v="47"/>
    <x v="18"/>
    <x v="4"/>
  </r>
  <r>
    <s v="DEAL0193"/>
    <d v="2014-01-05T00:00:00"/>
    <n v="2014"/>
    <x v="107"/>
    <x v="107"/>
    <n v="71000"/>
    <s v="Grant"/>
    <x v="0"/>
    <x v="48"/>
    <x v="14"/>
    <x v="5"/>
  </r>
  <r>
    <s v="DEAL0194"/>
    <d v="2014-01-07T00:00:00"/>
    <n v="2014"/>
    <x v="13"/>
    <x v="13"/>
    <n v="200000000"/>
    <s v="Secondary Market"/>
    <x v="0"/>
    <x v="8"/>
    <x v="1"/>
    <x v="4"/>
  </r>
  <r>
    <s v="DEAL0195"/>
    <d v="2014-01-08T00:00:00"/>
    <n v="2014"/>
    <x v="30"/>
    <x v="30"/>
    <n v="565000"/>
    <s v="Debt Financing"/>
    <x v="0"/>
    <x v="18"/>
    <x v="11"/>
    <x v="1"/>
  </r>
  <r>
    <s v="DEAL0196"/>
    <d v="2014-01-08T00:00:00"/>
    <n v="2014"/>
    <x v="108"/>
    <x v="108"/>
    <n v="525000"/>
    <s v="Venture Capital"/>
    <x v="7"/>
    <x v="49"/>
    <x v="17"/>
    <x v="3"/>
  </r>
  <r>
    <s v="DEAL0197"/>
    <d v="2014-01-15T00:00:00"/>
    <n v="2014"/>
    <x v="109"/>
    <x v="109"/>
    <n v="2000000"/>
    <s v="Venture Capital"/>
    <x v="0"/>
    <x v="50"/>
    <x v="14"/>
    <x v="2"/>
  </r>
  <r>
    <s v="DEAL0198"/>
    <d v="2014-01-28T00:00:00"/>
    <n v="2014"/>
    <x v="33"/>
    <x v="33"/>
    <s v="n/a"/>
    <s v="Convertible Note"/>
    <x v="0"/>
    <x v="21"/>
    <x v="9"/>
    <x v="4"/>
  </r>
  <r>
    <s v="DEAL0199"/>
    <d v="2014-01-30T00:00:00"/>
    <n v="2014"/>
    <x v="19"/>
    <x v="19"/>
    <n v="3500000"/>
    <s v="Series B"/>
    <x v="0"/>
    <x v="4"/>
    <x v="5"/>
    <x v="2"/>
  </r>
  <r>
    <s v="DEAL0199"/>
    <d v="2014-01-30T00:00:00"/>
    <n v="2014"/>
    <x v="19"/>
    <x v="19"/>
    <n v="3500000"/>
    <s v="Debt Financing"/>
    <x v="0"/>
    <x v="4"/>
    <x v="5"/>
    <x v="2"/>
  </r>
  <r>
    <s v="DEAL0200"/>
    <d v="2014-01-31T00:00:00"/>
    <n v="2014"/>
    <x v="58"/>
    <x v="58"/>
    <n v="3800000"/>
    <s v="Series B"/>
    <x v="0"/>
    <x v="32"/>
    <x v="14"/>
    <x v="2"/>
  </r>
  <r>
    <s v="DEAL0201"/>
    <d v="2014-02-01T00:00:00"/>
    <n v="2014"/>
    <x v="110"/>
    <x v="110"/>
    <n v="68750"/>
    <s v="Seed Fund"/>
    <x v="1"/>
    <x v="1"/>
    <x v="14"/>
    <x v="4"/>
  </r>
  <r>
    <s v="DEAL0202"/>
    <d v="2014-02-01T00:00:00"/>
    <n v="2014"/>
    <x v="111"/>
    <x v="111"/>
    <n v="375000"/>
    <s v="Venture Capital"/>
    <x v="0"/>
    <x v="0"/>
    <x v="17"/>
    <x v="2"/>
  </r>
  <r>
    <s v="DEAL0203"/>
    <d v="2014-02-01T00:00:00"/>
    <n v="2014"/>
    <x v="112"/>
    <x v="112"/>
    <s v="n/a"/>
    <s v="Seed Fund"/>
    <x v="0"/>
    <x v="5"/>
    <x v="17"/>
    <x v="0"/>
  </r>
  <r>
    <s v="DEAL0204"/>
    <d v="2014-02-03T00:00:00"/>
    <n v="2014"/>
    <x v="59"/>
    <x v="59"/>
    <n v="8100000"/>
    <s v="Series A"/>
    <x v="0"/>
    <x v="2"/>
    <x v="14"/>
    <x v="0"/>
  </r>
  <r>
    <s v="DEAL0205"/>
    <d v="2014-02-11T00:00:00"/>
    <n v="2014"/>
    <x v="33"/>
    <x v="33"/>
    <n v="400000"/>
    <s v="Debt Financing"/>
    <x v="0"/>
    <x v="21"/>
    <x v="9"/>
    <x v="4"/>
  </r>
  <r>
    <s v="DEAL0206"/>
    <d v="2014-02-11T00:00:00"/>
    <n v="2014"/>
    <x v="102"/>
    <x v="102"/>
    <n v="750000"/>
    <s v="Series A"/>
    <x v="13"/>
    <x v="44"/>
    <x v="18"/>
    <x v="4"/>
  </r>
  <r>
    <s v="DEAL0207"/>
    <d v="2014-02-14T00:00:00"/>
    <n v="2014"/>
    <x v="108"/>
    <x v="108"/>
    <n v="218750"/>
    <s v="Convertible Note"/>
    <x v="7"/>
    <x v="49"/>
    <x v="17"/>
    <x v="3"/>
  </r>
  <r>
    <s v="DEAL0208"/>
    <d v="2014-02-19T00:00:00"/>
    <n v="2014"/>
    <x v="113"/>
    <x v="113"/>
    <n v="28000"/>
    <s v="Seed Fund"/>
    <x v="0"/>
    <x v="0"/>
    <x v="18"/>
    <x v="0"/>
  </r>
  <r>
    <s v="DEAL0209"/>
    <d v="2014-03-01T00:00:00"/>
    <n v="2014"/>
    <x v="78"/>
    <x v="78"/>
    <n v="62500"/>
    <s v="Convertible Note"/>
    <x v="11"/>
    <x v="40"/>
    <x v="17"/>
    <x v="2"/>
  </r>
  <r>
    <s v="DEAL0210"/>
    <d v="2014-03-01T00:00:00"/>
    <n v="2014"/>
    <x v="114"/>
    <x v="114"/>
    <n v="62500"/>
    <s v="Seed Fund"/>
    <x v="10"/>
    <x v="38"/>
    <x v="17"/>
    <x v="2"/>
  </r>
  <r>
    <s v="DEAL0211"/>
    <d v="2014-03-04T00:00:00"/>
    <n v="2014"/>
    <x v="2"/>
    <x v="2"/>
    <n v="85000000"/>
    <s v="Series E"/>
    <x v="0"/>
    <x v="2"/>
    <x v="2"/>
    <x v="2"/>
  </r>
  <r>
    <s v="DEAL0212"/>
    <d v="2014-03-05T00:00:00"/>
    <n v="2014"/>
    <x v="82"/>
    <x v="82"/>
    <n v="1300000"/>
    <s v="Seed Fund"/>
    <x v="0"/>
    <x v="0"/>
    <x v="14"/>
    <x v="2"/>
  </r>
  <r>
    <s v="DEAL0213"/>
    <d v="2014-03-10T00:00:00"/>
    <n v="2014"/>
    <x v="76"/>
    <x v="76"/>
    <s v="n/a"/>
    <s v="Convertible Note"/>
    <x v="0"/>
    <x v="39"/>
    <x v="14"/>
    <x v="4"/>
  </r>
  <r>
    <s v="DEAL0214"/>
    <d v="2014-03-12T00:00:00"/>
    <n v="2014"/>
    <x v="115"/>
    <x v="115"/>
    <n v="219700"/>
    <s v="Debt Financing"/>
    <x v="0"/>
    <x v="51"/>
    <x v="17"/>
    <x v="2"/>
  </r>
  <r>
    <s v="DEAL0215"/>
    <d v="2014-03-14T00:00:00"/>
    <n v="2014"/>
    <x v="116"/>
    <x v="116"/>
    <n v="221000"/>
    <s v="Seed Fund"/>
    <x v="0"/>
    <x v="0"/>
    <x v="17"/>
    <x v="4"/>
  </r>
  <r>
    <s v="DEAL0216"/>
    <d v="2014-03-25T00:00:00"/>
    <n v="2014"/>
    <x v="53"/>
    <x v="53"/>
    <n v="20000000"/>
    <s v="Series C"/>
    <x v="3"/>
    <x v="29"/>
    <x v="9"/>
    <x v="2"/>
  </r>
  <r>
    <s v="DEAL0217"/>
    <d v="2014-03-26T00:00:00"/>
    <n v="2014"/>
    <x v="117"/>
    <x v="117"/>
    <n v="800000"/>
    <s v="Seed Fund"/>
    <x v="0"/>
    <x v="2"/>
    <x v="15"/>
    <x v="3"/>
  </r>
  <r>
    <s v="DEAL0218"/>
    <d v="2014-03-26T00:00:00"/>
    <n v="2014"/>
    <x v="55"/>
    <x v="55"/>
    <n v="100000"/>
    <s v="Grant"/>
    <x v="0"/>
    <x v="30"/>
    <x v="14"/>
    <x v="1"/>
  </r>
  <r>
    <s v="DEAL0219"/>
    <d v="2014-03-28T00:00:00"/>
    <n v="2014"/>
    <x v="33"/>
    <x v="33"/>
    <s v="n/a"/>
    <s v="Debt Financing"/>
    <x v="0"/>
    <x v="21"/>
    <x v="9"/>
    <x v="4"/>
  </r>
  <r>
    <s v="DEAL0220"/>
    <d v="2014-03-31T00:00:00"/>
    <n v="2014"/>
    <x v="87"/>
    <x v="87"/>
    <n v="375000"/>
    <s v="Seed Fund"/>
    <x v="6"/>
    <x v="41"/>
    <x v="17"/>
    <x v="2"/>
  </r>
  <r>
    <s v="DEAL0221"/>
    <d v="2014-04-01T00:00:00"/>
    <n v="2014"/>
    <x v="118"/>
    <x v="118"/>
    <n v="62500"/>
    <s v="Seed Fund"/>
    <x v="14"/>
    <x v="52"/>
    <x v="18"/>
    <x v="0"/>
  </r>
  <r>
    <s v="DEAL0222"/>
    <d v="2014-04-01T00:00:00"/>
    <n v="2014"/>
    <x v="9"/>
    <x v="9"/>
    <n v="421100"/>
    <s v="Debt Financing"/>
    <x v="0"/>
    <x v="8"/>
    <x v="4"/>
    <x v="4"/>
  </r>
  <r>
    <s v="DEAL0222"/>
    <d v="2014-04-01T00:00:00"/>
    <n v="2014"/>
    <x v="9"/>
    <x v="9"/>
    <n v="1800000"/>
    <s v="Venture Capital"/>
    <x v="0"/>
    <x v="8"/>
    <x v="4"/>
    <x v="4"/>
  </r>
  <r>
    <s v="DEAL0223"/>
    <d v="2014-04-01T00:00:00"/>
    <n v="2014"/>
    <x v="119"/>
    <x v="119"/>
    <n v="350000"/>
    <s v="Seed Fund"/>
    <x v="0"/>
    <x v="0"/>
    <x v="17"/>
    <x v="2"/>
  </r>
  <r>
    <s v="DEAL0224"/>
    <d v="2014-04-04T00:00:00"/>
    <n v="2014"/>
    <x v="120"/>
    <x v="120"/>
    <n v="750000"/>
    <s v="Seed Fund"/>
    <x v="3"/>
    <x v="10"/>
    <x v="9"/>
    <x v="2"/>
  </r>
  <r>
    <s v="DEAL0225"/>
    <d v="2014-04-07T00:00:00"/>
    <n v="2014"/>
    <x v="55"/>
    <x v="55"/>
    <n v="10000"/>
    <s v="Grant"/>
    <x v="0"/>
    <x v="30"/>
    <x v="14"/>
    <x v="1"/>
  </r>
  <r>
    <s v="DEAL0226"/>
    <d v="2014-04-07T00:00:00"/>
    <n v="2014"/>
    <x v="30"/>
    <x v="30"/>
    <n v="3300000"/>
    <s v="Debt Financing"/>
    <x v="0"/>
    <x v="18"/>
    <x v="11"/>
    <x v="1"/>
  </r>
  <r>
    <s v="DEAL0227"/>
    <d v="2014-04-11T00:00:00"/>
    <n v="2014"/>
    <x v="88"/>
    <x v="88"/>
    <n v="100000"/>
    <s v="Grant"/>
    <x v="0"/>
    <x v="42"/>
    <x v="14"/>
    <x v="1"/>
  </r>
  <r>
    <s v="DEAL0228"/>
    <d v="2014-04-15T00:00:00"/>
    <n v="2014"/>
    <x v="7"/>
    <x v="7"/>
    <n v="37500000"/>
    <s v="Series D"/>
    <x v="0"/>
    <x v="2"/>
    <x v="9"/>
    <x v="3"/>
  </r>
  <r>
    <s v="DEAL0229"/>
    <d v="2014-04-22T00:00:00"/>
    <n v="2014"/>
    <x v="85"/>
    <x v="85"/>
    <n v="2100000"/>
    <s v="Seed Fund"/>
    <x v="0"/>
    <x v="0"/>
    <x v="14"/>
    <x v="4"/>
  </r>
  <r>
    <s v="DEAL0230"/>
    <d v="2014-04-30T00:00:00"/>
    <n v="2014"/>
    <x v="99"/>
    <x v="99"/>
    <n v="500000"/>
    <s v="Seed Fund"/>
    <x v="1"/>
    <x v="1"/>
    <x v="15"/>
    <x v="1"/>
  </r>
  <r>
    <s v="DEAL0231"/>
    <d v="2014-05-01T00:00:00"/>
    <n v="2014"/>
    <x v="121"/>
    <x v="121"/>
    <n v="62500"/>
    <s v="Seed Fund"/>
    <x v="11"/>
    <x v="53"/>
    <x v="18"/>
    <x v="3"/>
  </r>
  <r>
    <s v="DEAL0232"/>
    <d v="2014-05-01T00:00:00"/>
    <n v="2014"/>
    <x v="2"/>
    <x v="2"/>
    <s v="n/a"/>
    <s v="Secondary Market"/>
    <x v="0"/>
    <x v="2"/>
    <x v="2"/>
    <x v="2"/>
  </r>
  <r>
    <s v="DEAL0233"/>
    <d v="2014-05-01T00:00:00"/>
    <n v="2014"/>
    <x v="71"/>
    <x v="71"/>
    <n v="1100000"/>
    <s v="Seed Fund"/>
    <x v="0"/>
    <x v="8"/>
    <x v="15"/>
    <x v="4"/>
  </r>
  <r>
    <s v="DEAL0234"/>
    <d v="2014-05-07T00:00:00"/>
    <n v="2014"/>
    <x v="122"/>
    <x v="122"/>
    <n v="3500000"/>
    <s v="Series A"/>
    <x v="0"/>
    <x v="0"/>
    <x v="14"/>
    <x v="4"/>
  </r>
  <r>
    <s v="DEAL0235"/>
    <d v="2014-05-07T00:00:00"/>
    <n v="2014"/>
    <x v="1"/>
    <x v="1"/>
    <n v="8400000"/>
    <s v="Series A"/>
    <x v="1"/>
    <x v="1"/>
    <x v="1"/>
    <x v="1"/>
  </r>
  <r>
    <s v="DEAL0236"/>
    <d v="2014-05-12T00:00:00"/>
    <n v="2014"/>
    <x v="123"/>
    <x v="123"/>
    <n v="600000"/>
    <s v="Venture Capital"/>
    <x v="4"/>
    <x v="54"/>
    <x v="14"/>
    <x v="4"/>
  </r>
  <r>
    <s v="DEAL0237"/>
    <d v="2014-05-14T00:00:00"/>
    <n v="2014"/>
    <x v="92"/>
    <x v="92"/>
    <n v="320000"/>
    <s v="Angel"/>
    <x v="0"/>
    <x v="8"/>
    <x v="14"/>
    <x v="4"/>
  </r>
  <r>
    <s v="DEAL0238"/>
    <d v="2014-05-16T00:00:00"/>
    <n v="2014"/>
    <x v="124"/>
    <x v="124"/>
    <n v="1400000"/>
    <s v="Venture Capital"/>
    <x v="15"/>
    <x v="55"/>
    <x v="11"/>
    <x v="4"/>
  </r>
  <r>
    <s v="DEAL0239"/>
    <d v="2014-06-01T00:00:00"/>
    <n v="2014"/>
    <x v="110"/>
    <x v="110"/>
    <n v="100000"/>
    <s v="Seed Fund"/>
    <x v="1"/>
    <x v="1"/>
    <x v="14"/>
    <x v="4"/>
  </r>
  <r>
    <s v="DEAL0240"/>
    <d v="2014-06-01T00:00:00"/>
    <n v="2014"/>
    <x v="52"/>
    <x v="52"/>
    <s v="n/a"/>
    <s v="Angel"/>
    <x v="0"/>
    <x v="0"/>
    <x v="15"/>
    <x v="3"/>
  </r>
  <r>
    <s v="DEAL0241"/>
    <d v="2014-06-01T00:00:00"/>
    <n v="2014"/>
    <x v="125"/>
    <x v="125"/>
    <s v="n/a"/>
    <s v="Venture Capital"/>
    <x v="0"/>
    <x v="2"/>
    <x v="18"/>
    <x v="1"/>
  </r>
  <r>
    <s v="DEAL0242"/>
    <d v="2014-06-01T00:00:00"/>
    <n v="2014"/>
    <x v="126"/>
    <x v="126"/>
    <n v="40000"/>
    <s v="Seed Fund"/>
    <x v="16"/>
    <x v="56"/>
    <x v="18"/>
    <x v="3"/>
  </r>
  <r>
    <s v="DEAL0243"/>
    <d v="2014-06-02T00:00:00"/>
    <n v="2014"/>
    <x v="127"/>
    <x v="127"/>
    <n v="40000"/>
    <s v="Seed Fund"/>
    <x v="0"/>
    <x v="0"/>
    <x v="17"/>
    <x v="2"/>
  </r>
  <r>
    <s v="DEAL0244"/>
    <d v="2014-06-05T00:00:00"/>
    <n v="2014"/>
    <x v="45"/>
    <x v="45"/>
    <n v="413200"/>
    <s v="Debt Financing"/>
    <x v="0"/>
    <x v="17"/>
    <x v="17"/>
    <x v="2"/>
  </r>
  <r>
    <s v="DEAL0245"/>
    <d v="2014-06-13T00:00:00"/>
    <n v="2014"/>
    <x v="128"/>
    <x v="128"/>
    <s v="n/a"/>
    <s v="Seed Fund"/>
    <x v="0"/>
    <x v="8"/>
    <x v="17"/>
    <x v="3"/>
  </r>
  <r>
    <s v="DEAL0246"/>
    <d v="2014-06-24T00:00:00"/>
    <n v="2014"/>
    <x v="129"/>
    <x v="129"/>
    <n v="4000000"/>
    <s v="Venture Capital"/>
    <x v="0"/>
    <x v="8"/>
    <x v="11"/>
    <x v="2"/>
  </r>
  <r>
    <s v="DEAL0247"/>
    <d v="2014-06-30T00:00:00"/>
    <n v="2014"/>
    <x v="130"/>
    <x v="130"/>
    <s v="n/a"/>
    <s v="Non-equity assistance"/>
    <x v="15"/>
    <x v="55"/>
    <x v="18"/>
    <x v="4"/>
  </r>
  <r>
    <s v="DEAL0248"/>
    <d v="2014-07-01T00:00:00"/>
    <n v="2014"/>
    <x v="98"/>
    <x v="98"/>
    <n v="41300"/>
    <s v="Seed Fund"/>
    <x v="12"/>
    <x v="43"/>
    <x v="17"/>
    <x v="0"/>
  </r>
  <r>
    <s v="DEAL0249"/>
    <d v="2014-07-16T00:00:00"/>
    <n v="2014"/>
    <x v="131"/>
    <x v="131"/>
    <n v="120000"/>
    <s v="Seed Fund"/>
    <x v="0"/>
    <x v="2"/>
    <x v="18"/>
    <x v="4"/>
  </r>
  <r>
    <s v="DEAL0250"/>
    <d v="2014-07-17T00:00:00"/>
    <n v="2014"/>
    <x v="32"/>
    <x v="32"/>
    <n v="1300000"/>
    <s v="Series A"/>
    <x v="0"/>
    <x v="20"/>
    <x v="11"/>
    <x v="5"/>
  </r>
  <r>
    <s v="DEAL0251"/>
    <d v="2014-07-22T00:00:00"/>
    <n v="2014"/>
    <x v="88"/>
    <x v="88"/>
    <n v="257000"/>
    <s v="Seed Fund"/>
    <x v="0"/>
    <x v="42"/>
    <x v="14"/>
    <x v="1"/>
  </r>
  <r>
    <s v="DEAL0252"/>
    <d v="2014-07-24T00:00:00"/>
    <n v="2014"/>
    <x v="132"/>
    <x v="132"/>
    <n v="1200000"/>
    <s v="Seed Fund"/>
    <x v="0"/>
    <x v="2"/>
    <x v="17"/>
    <x v="3"/>
  </r>
  <r>
    <s v="DEAL0253"/>
    <d v="2014-07-29T00:00:00"/>
    <n v="2014"/>
    <x v="129"/>
    <x v="129"/>
    <s v="n/a"/>
    <s v="Venture Capital"/>
    <x v="0"/>
    <x v="8"/>
    <x v="11"/>
    <x v="2"/>
  </r>
  <r>
    <s v="DEAL0254"/>
    <d v="2014-07-30T00:00:00"/>
    <n v="2014"/>
    <x v="133"/>
    <x v="133"/>
    <n v="150000"/>
    <s v="Seed Fund"/>
    <x v="17"/>
    <x v="57"/>
    <x v="19"/>
    <x v="4"/>
  </r>
  <r>
    <s v="DEAL0255"/>
    <d v="2014-07-31T00:00:00"/>
    <n v="2014"/>
    <x v="76"/>
    <x v="76"/>
    <n v="1700000"/>
    <s v="Debt Financing"/>
    <x v="0"/>
    <x v="39"/>
    <x v="14"/>
    <x v="4"/>
  </r>
  <r>
    <s v="DEAL0256"/>
    <d v="2014-08-01T00:00:00"/>
    <n v="2014"/>
    <x v="2"/>
    <x v="2"/>
    <s v="n/a"/>
    <s v="Secondary Market"/>
    <x v="0"/>
    <x v="2"/>
    <x v="2"/>
    <x v="2"/>
  </r>
  <r>
    <s v="DEAL0257"/>
    <d v="2014-08-14T00:00:00"/>
    <n v="2014"/>
    <x v="132"/>
    <x v="132"/>
    <n v="1200000"/>
    <s v="Seed Fund"/>
    <x v="0"/>
    <x v="2"/>
    <x v="17"/>
    <x v="3"/>
  </r>
  <r>
    <s v="DEAL0258"/>
    <d v="2014-08-26T00:00:00"/>
    <n v="2014"/>
    <x v="134"/>
    <x v="134"/>
    <n v="560000"/>
    <s v="Seed Fund"/>
    <x v="0"/>
    <x v="58"/>
    <x v="18"/>
    <x v="4"/>
  </r>
  <r>
    <s v="DEAL0259"/>
    <d v="2014-09-01T00:00:00"/>
    <n v="2014"/>
    <x v="78"/>
    <x v="78"/>
    <n v="178750"/>
    <s v="Seed Fund"/>
    <x v="11"/>
    <x v="40"/>
    <x v="17"/>
    <x v="2"/>
  </r>
  <r>
    <s v="DEAL0260"/>
    <d v="2014-09-04T00:00:00"/>
    <n v="2014"/>
    <x v="135"/>
    <x v="135"/>
    <n v="172200"/>
    <s v="Seed Fund"/>
    <x v="1"/>
    <x v="1"/>
    <x v="17"/>
    <x v="4"/>
  </r>
  <r>
    <s v="DEAL0261"/>
    <d v="2014-09-30T00:00:00"/>
    <n v="2014"/>
    <x v="136"/>
    <x v="136"/>
    <n v="715000"/>
    <s v="Seed Fund"/>
    <x v="0"/>
    <x v="0"/>
    <x v="17"/>
    <x v="3"/>
  </r>
  <r>
    <s v="DEAL0262"/>
    <d v="2014-10-01T00:00:00"/>
    <n v="2014"/>
    <x v="137"/>
    <x v="137"/>
    <s v="n/a"/>
    <s v="Seed Fund"/>
    <x v="0"/>
    <x v="13"/>
    <x v="17"/>
    <x v="4"/>
  </r>
  <r>
    <s v="DEAL0263"/>
    <d v="2014-10-01T00:00:00"/>
    <n v="2014"/>
    <x v="138"/>
    <x v="138"/>
    <n v="500000"/>
    <s v="Convertible Note"/>
    <x v="0"/>
    <x v="59"/>
    <x v="18"/>
    <x v="2"/>
  </r>
  <r>
    <s v="DEAL0264"/>
    <d v="2014-10-01T00:00:00"/>
    <n v="2014"/>
    <x v="139"/>
    <x v="139"/>
    <n v="62000"/>
    <s v="Grant"/>
    <x v="18"/>
    <x v="60"/>
    <x v="18"/>
    <x v="4"/>
  </r>
  <r>
    <s v="DEAL0265"/>
    <d v="2014-10-01T00:00:00"/>
    <n v="2014"/>
    <x v="140"/>
    <x v="140"/>
    <n v="200000"/>
    <s v="Seed Fund"/>
    <x v="0"/>
    <x v="61"/>
    <x v="18"/>
    <x v="3"/>
  </r>
  <r>
    <s v="DEAL0266"/>
    <d v="2014-10-01T00:00:00"/>
    <n v="2014"/>
    <x v="141"/>
    <x v="141"/>
    <n v="250000"/>
    <s v="Seed Fund"/>
    <x v="0"/>
    <x v="8"/>
    <x v="17"/>
    <x v="3"/>
  </r>
  <r>
    <s v="DEAL0267"/>
    <d v="2014-10-06T00:00:00"/>
    <n v="2014"/>
    <x v="2"/>
    <x v="2"/>
    <n v="30000000"/>
    <s v="Series E"/>
    <x v="0"/>
    <x v="2"/>
    <x v="2"/>
    <x v="2"/>
  </r>
  <r>
    <s v="DEAL0268"/>
    <d v="2014-10-07T00:00:00"/>
    <n v="2014"/>
    <x v="142"/>
    <x v="142"/>
    <s v="n/a"/>
    <s v="Seed Fund"/>
    <x v="1"/>
    <x v="1"/>
    <x v="18"/>
    <x v="4"/>
  </r>
  <r>
    <s v="DEAL0269"/>
    <d v="2014-10-14T00:00:00"/>
    <n v="2014"/>
    <x v="131"/>
    <x v="131"/>
    <n v="9000000"/>
    <s v="Series A"/>
    <x v="0"/>
    <x v="2"/>
    <x v="18"/>
    <x v="4"/>
  </r>
  <r>
    <s v="DEAL0270"/>
    <d v="2014-10-15T00:00:00"/>
    <n v="2014"/>
    <x v="90"/>
    <x v="90"/>
    <n v="400000"/>
    <s v="Seed Fund"/>
    <x v="0"/>
    <x v="2"/>
    <x v="17"/>
    <x v="4"/>
  </r>
  <r>
    <s v="DEAL0271"/>
    <d v="2014-10-24T00:00:00"/>
    <n v="2014"/>
    <x v="22"/>
    <x v="22"/>
    <n v="3200000"/>
    <s v="Venture Capital"/>
    <x v="0"/>
    <x v="13"/>
    <x v="10"/>
    <x v="2"/>
  </r>
  <r>
    <s v="DEAL0272"/>
    <d v="2014-11-01T00:00:00"/>
    <n v="2014"/>
    <x v="143"/>
    <x v="143"/>
    <s v="n/a"/>
    <s v="Seed Fund"/>
    <x v="0"/>
    <x v="62"/>
    <x v="18"/>
    <x v="5"/>
  </r>
  <r>
    <s v="DEAL0273"/>
    <d v="2014-11-10T00:00:00"/>
    <n v="2014"/>
    <x v="13"/>
    <x v="13"/>
    <s v="n/a"/>
    <s v="Venture Capital"/>
    <x v="0"/>
    <x v="8"/>
    <x v="1"/>
    <x v="4"/>
  </r>
  <r>
    <s v="DEAL0274"/>
    <d v="2014-11-19T00:00:00"/>
    <n v="2014"/>
    <x v="86"/>
    <x v="86"/>
    <n v="7000000"/>
    <s v="Series A"/>
    <x v="0"/>
    <x v="18"/>
    <x v="17"/>
    <x v="1"/>
  </r>
  <r>
    <s v="DEAL0275"/>
    <d v="2014-11-20T00:00:00"/>
    <n v="2014"/>
    <x v="109"/>
    <x v="109"/>
    <n v="10000000"/>
    <s v="Series B"/>
    <x v="0"/>
    <x v="50"/>
    <x v="14"/>
    <x v="2"/>
  </r>
  <r>
    <s v="DEAL0276"/>
    <d v="2014-11-25T00:00:00"/>
    <n v="2014"/>
    <x v="55"/>
    <x v="55"/>
    <n v="1500000"/>
    <s v="Seed Fund"/>
    <x v="0"/>
    <x v="30"/>
    <x v="14"/>
    <x v="1"/>
  </r>
  <r>
    <s v="DEAL0277"/>
    <d v="2014-12-01T00:00:00"/>
    <n v="2014"/>
    <x v="144"/>
    <x v="144"/>
    <s v="n/a"/>
    <s v="Seed Fund"/>
    <x v="1"/>
    <x v="1"/>
    <x v="14"/>
    <x v="3"/>
  </r>
  <r>
    <s v="DEAL0278"/>
    <d v="2014-12-01T00:00:00"/>
    <n v="2014"/>
    <x v="2"/>
    <x v="2"/>
    <s v="n/a"/>
    <s v="Secondary Market"/>
    <x v="0"/>
    <x v="2"/>
    <x v="2"/>
    <x v="2"/>
  </r>
  <r>
    <s v="DEAL0279"/>
    <d v="2014-12-09T00:00:00"/>
    <n v="2014"/>
    <x v="79"/>
    <x v="79"/>
    <n v="2400000"/>
    <s v="Seed Fund"/>
    <x v="0"/>
    <x v="2"/>
    <x v="14"/>
    <x v="3"/>
  </r>
  <r>
    <s v="DEAL0280"/>
    <d v="2014-12-22T00:00:00"/>
    <n v="2014"/>
    <x v="77"/>
    <x v="77"/>
    <n v="200000"/>
    <s v="Seed Fund"/>
    <x v="0"/>
    <x v="0"/>
    <x v="15"/>
    <x v="1"/>
  </r>
  <r>
    <s v="DEAL0281"/>
    <d v="2014-12-23T00:00:00"/>
    <n v="2014"/>
    <x v="85"/>
    <x v="85"/>
    <n v="2500000"/>
    <s v="Seed Fund"/>
    <x v="0"/>
    <x v="0"/>
    <x v="14"/>
    <x v="4"/>
  </r>
  <r>
    <s v="DEAL0282"/>
    <d v="2014-12-31T00:00:00"/>
    <n v="2014"/>
    <x v="145"/>
    <x v="145"/>
    <n v="1500"/>
    <s v="Seed Fund"/>
    <x v="0"/>
    <x v="63"/>
    <x v="18"/>
    <x v="6"/>
  </r>
  <r>
    <s v="DEAL0283"/>
    <d v="2015-01-01T00:00:00"/>
    <n v="2015"/>
    <x v="78"/>
    <x v="78"/>
    <n v="125000"/>
    <s v="Convertible Note"/>
    <x v="11"/>
    <x v="40"/>
    <x v="17"/>
    <x v="2"/>
  </r>
  <r>
    <s v="DEAL0284"/>
    <d v="2015-01-01T00:00:00"/>
    <n v="2015"/>
    <x v="146"/>
    <x v="146"/>
    <n v="20000"/>
    <s v="Private Equity"/>
    <x v="1"/>
    <x v="1"/>
    <x v="6"/>
    <x v="3"/>
  </r>
  <r>
    <s v="DEAL0285"/>
    <d v="2015-01-02T00:00:00"/>
    <n v="2015"/>
    <x v="107"/>
    <x v="107"/>
    <n v="100000"/>
    <s v="Convertible Note"/>
    <x v="0"/>
    <x v="48"/>
    <x v="15"/>
    <x v="5"/>
  </r>
  <r>
    <s v="DEAL0286"/>
    <d v="2015-01-03T00:00:00"/>
    <n v="2015"/>
    <x v="140"/>
    <x v="140"/>
    <n v="750000"/>
    <s v="Angel"/>
    <x v="0"/>
    <x v="61"/>
    <x v="18"/>
    <x v="3"/>
  </r>
  <r>
    <s v="DEAL0287"/>
    <d v="2015-01-05T00:00:00"/>
    <n v="2015"/>
    <x v="94"/>
    <x v="94"/>
    <n v="7000000"/>
    <s v="Series A"/>
    <x v="0"/>
    <x v="5"/>
    <x v="14"/>
    <x v="4"/>
  </r>
  <r>
    <s v="DEAL0288"/>
    <d v="2015-01-05T00:00:00"/>
    <n v="2015"/>
    <x v="134"/>
    <x v="134"/>
    <n v="940000"/>
    <s v="Series A"/>
    <x v="0"/>
    <x v="58"/>
    <x v="20"/>
    <x v="4"/>
  </r>
  <r>
    <s v="DEAL0289"/>
    <d v="2015-01-05T00:00:00"/>
    <n v="2015"/>
    <x v="88"/>
    <x v="88"/>
    <n v="1200000"/>
    <s v="Seed Fund"/>
    <x v="0"/>
    <x v="42"/>
    <x v="14"/>
    <x v="1"/>
  </r>
  <r>
    <s v="DEAL0290"/>
    <d v="2015-01-16T00:00:00"/>
    <n v="2015"/>
    <x v="147"/>
    <x v="147"/>
    <n v="366800"/>
    <s v="Seed Fund"/>
    <x v="1"/>
    <x v="1"/>
    <x v="18"/>
    <x v="3"/>
  </r>
  <r>
    <s v="DEAL0291"/>
    <d v="2015-01-20T00:00:00"/>
    <n v="2015"/>
    <x v="148"/>
    <x v="148"/>
    <n v="100000"/>
    <s v="Seed Fund"/>
    <x v="3"/>
    <x v="15"/>
    <x v="18"/>
    <x v="4"/>
  </r>
  <r>
    <s v="DEAL0292"/>
    <d v="2015-02-02T00:00:00"/>
    <n v="2015"/>
    <x v="86"/>
    <x v="86"/>
    <n v="10000000"/>
    <s v="Series B"/>
    <x v="0"/>
    <x v="18"/>
    <x v="17"/>
    <x v="1"/>
  </r>
  <r>
    <s v="DEAL0293"/>
    <d v="2015-02-02T00:00:00"/>
    <n v="2015"/>
    <x v="24"/>
    <x v="24"/>
    <n v="15000000"/>
    <s v="Series C"/>
    <x v="0"/>
    <x v="14"/>
    <x v="9"/>
    <x v="2"/>
  </r>
  <r>
    <s v="DEAL0294"/>
    <d v="2015-02-03T00:00:00"/>
    <n v="2015"/>
    <x v="101"/>
    <x v="101"/>
    <n v="7000000"/>
    <s v="Series A"/>
    <x v="0"/>
    <x v="2"/>
    <x v="17"/>
    <x v="0"/>
  </r>
  <r>
    <s v="DEAL0295"/>
    <d v="2015-02-03T00:00:00"/>
    <n v="2015"/>
    <x v="132"/>
    <x v="132"/>
    <n v="650000"/>
    <s v="Seed Fund"/>
    <x v="0"/>
    <x v="2"/>
    <x v="17"/>
    <x v="3"/>
  </r>
  <r>
    <s v="DEAL0296"/>
    <d v="2015-02-03T00:00:00"/>
    <n v="2015"/>
    <x v="149"/>
    <x v="149"/>
    <n v="125000000"/>
    <s v="Venture Capital"/>
    <x v="0"/>
    <x v="17"/>
    <x v="17"/>
    <x v="5"/>
  </r>
  <r>
    <s v="DEAL0297"/>
    <d v="2015-02-13T00:00:00"/>
    <n v="2015"/>
    <x v="150"/>
    <x v="150"/>
    <s v="n/a"/>
    <s v="Convertible Note"/>
    <x v="0"/>
    <x v="0"/>
    <x v="18"/>
    <x v="3"/>
  </r>
  <r>
    <s v="DEAL0298"/>
    <d v="2015-02-23T00:00:00"/>
    <n v="2015"/>
    <x v="97"/>
    <x v="97"/>
    <n v="750000"/>
    <s v="Debt Financing"/>
    <x v="0"/>
    <x v="0"/>
    <x v="6"/>
    <x v="1"/>
  </r>
  <r>
    <s v="DEAL0299"/>
    <d v="2015-02-23T00:00:00"/>
    <n v="2015"/>
    <x v="151"/>
    <x v="151"/>
    <n v="100000"/>
    <s v="Angel"/>
    <x v="19"/>
    <x v="64"/>
    <x v="18"/>
    <x v="3"/>
  </r>
  <r>
    <s v="DEAL0300"/>
    <d v="2015-03-01T00:00:00"/>
    <n v="2015"/>
    <x v="152"/>
    <x v="152"/>
    <n v="300000"/>
    <s v="Seed Fund"/>
    <x v="3"/>
    <x v="25"/>
    <x v="17"/>
    <x v="1"/>
  </r>
  <r>
    <s v="DEAL0301"/>
    <d v="2015-03-09T00:00:00"/>
    <n v="2015"/>
    <x v="153"/>
    <x v="153"/>
    <n v="150000"/>
    <s v="Debt Financing"/>
    <x v="0"/>
    <x v="65"/>
    <x v="14"/>
    <x v="3"/>
  </r>
  <r>
    <s v="DEAL0302"/>
    <d v="2015-03-20T00:00:00"/>
    <n v="2015"/>
    <x v="154"/>
    <x v="154"/>
    <n v="100000"/>
    <s v="Seed Fund"/>
    <x v="20"/>
    <x v="66"/>
    <x v="17"/>
    <x v="4"/>
  </r>
  <r>
    <s v="DEAL0303"/>
    <d v="2015-03-24T00:00:00"/>
    <n v="2015"/>
    <x v="155"/>
    <x v="155"/>
    <n v="4000000"/>
    <s v="Seed Fund"/>
    <x v="0"/>
    <x v="2"/>
    <x v="3"/>
    <x v="2"/>
  </r>
  <r>
    <s v="DEAL0304"/>
    <d v="2015-03-25T00:00:00"/>
    <n v="2015"/>
    <x v="125"/>
    <x v="125"/>
    <n v="2000000"/>
    <s v="Seed Fund"/>
    <x v="0"/>
    <x v="2"/>
    <x v="18"/>
    <x v="1"/>
  </r>
  <r>
    <s v="DEAL0305"/>
    <d v="2015-03-31T00:00:00"/>
    <n v="2015"/>
    <x v="153"/>
    <x v="153"/>
    <n v="276000"/>
    <s v="Debt Financing"/>
    <x v="0"/>
    <x v="65"/>
    <x v="14"/>
    <x v="3"/>
  </r>
  <r>
    <s v="DEAL0306"/>
    <d v="2015-04-01T00:00:00"/>
    <n v="2015"/>
    <x v="111"/>
    <x v="111"/>
    <n v="435000"/>
    <s v="Venture Capital"/>
    <x v="0"/>
    <x v="0"/>
    <x v="17"/>
    <x v="2"/>
  </r>
  <r>
    <s v="DEAL0307"/>
    <d v="2015-04-01T00:00:00"/>
    <n v="2015"/>
    <x v="2"/>
    <x v="2"/>
    <s v="n/a"/>
    <s v="Secondary Market"/>
    <x v="0"/>
    <x v="2"/>
    <x v="2"/>
    <x v="2"/>
  </r>
  <r>
    <s v="DEAL0308"/>
    <d v="2015-04-01T00:00:00"/>
    <n v="2015"/>
    <x v="138"/>
    <x v="138"/>
    <n v="750000"/>
    <s v="Debt Financing"/>
    <x v="0"/>
    <x v="59"/>
    <x v="18"/>
    <x v="2"/>
  </r>
  <r>
    <s v="DEAL0309"/>
    <d v="2015-04-01T00:00:00"/>
    <n v="2015"/>
    <x v="156"/>
    <x v="156"/>
    <n v="224000"/>
    <s v="Seed Fund"/>
    <x v="1"/>
    <x v="1"/>
    <x v="17"/>
    <x v="3"/>
  </r>
  <r>
    <s v="DEAL0310"/>
    <d v="2015-04-01T00:00:00"/>
    <n v="2015"/>
    <x v="113"/>
    <x v="113"/>
    <n v="40000"/>
    <s v="Seed Fund"/>
    <x v="0"/>
    <x v="0"/>
    <x v="18"/>
    <x v="0"/>
  </r>
  <r>
    <s v="DEAL0311"/>
    <d v="2015-04-01T00:00:00"/>
    <n v="2015"/>
    <x v="157"/>
    <x v="157"/>
    <n v="150000"/>
    <s v="Seed Fund"/>
    <x v="0"/>
    <x v="67"/>
    <x v="18"/>
    <x v="3"/>
  </r>
  <r>
    <s v="DEAL0312"/>
    <d v="2015-04-04T00:00:00"/>
    <n v="2015"/>
    <x v="158"/>
    <x v="158"/>
    <n v="25000"/>
    <s v="Seed Fund"/>
    <x v="0"/>
    <x v="68"/>
    <x v="21"/>
    <x v="6"/>
  </r>
  <r>
    <s v="DEAL0313"/>
    <d v="2015-04-08T00:00:00"/>
    <n v="2015"/>
    <x v="159"/>
    <x v="159"/>
    <s v="n/a"/>
    <s v="Venture Capital"/>
    <x v="0"/>
    <x v="69"/>
    <x v="11"/>
    <x v="2"/>
  </r>
  <r>
    <s v="DEAL0314"/>
    <d v="2015-04-11T00:00:00"/>
    <n v="2015"/>
    <x v="133"/>
    <x v="133"/>
    <n v="18750"/>
    <s v="Seed Fund"/>
    <x v="17"/>
    <x v="57"/>
    <x v="19"/>
    <x v="4"/>
  </r>
  <r>
    <s v="DEAL0315"/>
    <d v="2015-04-16T00:00:00"/>
    <n v="2015"/>
    <x v="160"/>
    <x v="160"/>
    <s v="n/a"/>
    <s v="Convertible Note"/>
    <x v="0"/>
    <x v="3"/>
    <x v="17"/>
    <x v="4"/>
  </r>
  <r>
    <s v="DEAL0316"/>
    <d v="2015-04-17T00:00:00"/>
    <n v="2015"/>
    <x v="100"/>
    <x v="100"/>
    <s v="n/a"/>
    <s v="Seed Fund"/>
    <x v="0"/>
    <x v="7"/>
    <x v="14"/>
    <x v="4"/>
  </r>
  <r>
    <s v="DEAL0317"/>
    <d v="2015-04-20T00:00:00"/>
    <n v="2015"/>
    <x v="107"/>
    <x v="107"/>
    <n v="100000"/>
    <s v="Seed Fund"/>
    <x v="0"/>
    <x v="48"/>
    <x v="18"/>
    <x v="5"/>
  </r>
  <r>
    <s v="DEAL0318"/>
    <d v="2015-05-12T00:00:00"/>
    <n v="2015"/>
    <x v="2"/>
    <x v="2"/>
    <n v="233000000"/>
    <s v="Series F"/>
    <x v="0"/>
    <x v="2"/>
    <x v="2"/>
    <x v="2"/>
  </r>
  <r>
    <s v="DEAL0319"/>
    <d v="2015-05-18T00:00:00"/>
    <n v="2015"/>
    <x v="161"/>
    <x v="161"/>
    <n v="625000"/>
    <s v="Seed Fund"/>
    <x v="13"/>
    <x v="44"/>
    <x v="17"/>
    <x v="6"/>
  </r>
  <r>
    <s v="DEAL0318"/>
    <d v="2015-05-27T00:00:00"/>
    <n v="2015"/>
    <x v="2"/>
    <x v="2"/>
    <n v="45000000"/>
    <s v="Series F"/>
    <x v="0"/>
    <x v="2"/>
    <x v="2"/>
    <x v="2"/>
  </r>
  <r>
    <s v="DEAL0300"/>
    <d v="2015-06-01T00:00:00"/>
    <n v="2015"/>
    <x v="152"/>
    <x v="152"/>
    <s v="n/a"/>
    <s v="Venture Capital"/>
    <x v="3"/>
    <x v="25"/>
    <x v="17"/>
    <x v="1"/>
  </r>
  <r>
    <s v="DEAL0320"/>
    <d v="2015-06-01T00:00:00"/>
    <n v="2015"/>
    <x v="162"/>
    <x v="162"/>
    <s v="n/a"/>
    <s v="Venture Capital"/>
    <x v="0"/>
    <x v="3"/>
    <x v="18"/>
    <x v="3"/>
  </r>
  <r>
    <s v="DEAL0321"/>
    <d v="2015-06-01T00:00:00"/>
    <n v="2015"/>
    <x v="163"/>
    <x v="163"/>
    <s v="n/a"/>
    <s v="Series A"/>
    <x v="1"/>
    <x v="70"/>
    <x v="18"/>
    <x v="2"/>
  </r>
  <r>
    <s v="DEAL0322"/>
    <d v="2015-06-04T00:00:00"/>
    <n v="2015"/>
    <x v="135"/>
    <x v="135"/>
    <n v="58099.999999999993"/>
    <s v="Seed Fund"/>
    <x v="1"/>
    <x v="1"/>
    <x v="17"/>
    <x v="4"/>
  </r>
  <r>
    <s v="DEAL0323"/>
    <d v="2015-06-11T00:00:00"/>
    <n v="2015"/>
    <x v="71"/>
    <x v="71"/>
    <n v="1500000"/>
    <s v="Seed Fund"/>
    <x v="0"/>
    <x v="8"/>
    <x v="15"/>
    <x v="4"/>
  </r>
  <r>
    <s v="DEAL0324"/>
    <d v="2015-06-11T00:00:00"/>
    <n v="2015"/>
    <x v="153"/>
    <x v="153"/>
    <n v="150000"/>
    <s v="Debt Financing"/>
    <x v="0"/>
    <x v="65"/>
    <x v="14"/>
    <x v="3"/>
  </r>
  <r>
    <s v="DEAL0325"/>
    <d v="2015-06-29T00:00:00"/>
    <n v="2015"/>
    <x v="164"/>
    <x v="164"/>
    <n v="6250000"/>
    <s v="Angel"/>
    <x v="11"/>
    <x v="40"/>
    <x v="14"/>
    <x v="4"/>
  </r>
  <r>
    <s v="DEAL0326"/>
    <d v="2015-07-01T00:00:00"/>
    <n v="2015"/>
    <x v="121"/>
    <x v="121"/>
    <n v="500000"/>
    <s v="Seed Fund"/>
    <x v="11"/>
    <x v="53"/>
    <x v="18"/>
    <x v="3"/>
  </r>
  <r>
    <s v="DEAL0327"/>
    <d v="2015-07-01T00:00:00"/>
    <n v="2015"/>
    <x v="165"/>
    <x v="165"/>
    <n v="627750"/>
    <s v="Angel"/>
    <x v="3"/>
    <x v="15"/>
    <x v="18"/>
    <x v="0"/>
  </r>
  <r>
    <s v="DEAL0328"/>
    <d v="2015-07-08T00:00:00"/>
    <n v="2015"/>
    <x v="107"/>
    <x v="107"/>
    <n v="125000"/>
    <s v="Convertible Note"/>
    <x v="0"/>
    <x v="48"/>
    <x v="9"/>
    <x v="5"/>
  </r>
  <r>
    <s v="DEAL0329"/>
    <d v="2015-07-10T00:00:00"/>
    <n v="2015"/>
    <x v="152"/>
    <x v="152"/>
    <s v="n/a"/>
    <s v="Venture Capital"/>
    <x v="3"/>
    <x v="25"/>
    <x v="17"/>
    <x v="1"/>
  </r>
  <r>
    <s v="DEAL0329"/>
    <d v="2015-07-10T00:00:00"/>
    <n v="2015"/>
    <x v="152"/>
    <x v="152"/>
    <s v="n/a"/>
    <s v="Venture Capital"/>
    <x v="3"/>
    <x v="25"/>
    <x v="17"/>
    <x v="1"/>
  </r>
  <r>
    <s v="DEAL0330"/>
    <d v="2015-07-13T00:00:00"/>
    <n v="2015"/>
    <x v="138"/>
    <x v="138"/>
    <s v="n/a"/>
    <s v="Venture Capital"/>
    <x v="0"/>
    <x v="59"/>
    <x v="18"/>
    <x v="2"/>
  </r>
  <r>
    <s v="DEAL0331"/>
    <d v="2015-07-16T00:00:00"/>
    <n v="2015"/>
    <x v="166"/>
    <x v="166"/>
    <n v="1500000"/>
    <s v="Seed Fund"/>
    <x v="0"/>
    <x v="71"/>
    <x v="18"/>
    <x v="1"/>
  </r>
  <r>
    <s v="DEAL0332"/>
    <d v="2015-07-20T00:00:00"/>
    <n v="2015"/>
    <x v="69"/>
    <x v="69"/>
    <n v="5800000"/>
    <s v="Series B"/>
    <x v="0"/>
    <x v="8"/>
    <x v="15"/>
    <x v="6"/>
  </r>
  <r>
    <s v="DEAL0333"/>
    <d v="2015-07-21T00:00:00"/>
    <n v="2015"/>
    <x v="167"/>
    <x v="167"/>
    <n v="880000"/>
    <s v="Seed Fund"/>
    <x v="0"/>
    <x v="72"/>
    <x v="17"/>
    <x v="4"/>
  </r>
  <r>
    <s v="DEAL0334"/>
    <d v="2015-07-28T00:00:00"/>
    <n v="2015"/>
    <x v="7"/>
    <x v="7"/>
    <n v="71500000"/>
    <s v="Series E"/>
    <x v="0"/>
    <x v="2"/>
    <x v="9"/>
    <x v="3"/>
  </r>
  <r>
    <s v="DEAL0335"/>
    <d v="2015-07-28T00:00:00"/>
    <n v="2015"/>
    <x v="79"/>
    <x v="79"/>
    <n v="10000000"/>
    <s v="Series A"/>
    <x v="0"/>
    <x v="2"/>
    <x v="14"/>
    <x v="3"/>
  </r>
  <r>
    <s v="DEAL0336"/>
    <d v="2015-08-01T00:00:00"/>
    <n v="2015"/>
    <x v="168"/>
    <x v="168"/>
    <n v="245000"/>
    <s v="Convertible Note"/>
    <x v="0"/>
    <x v="17"/>
    <x v="21"/>
    <x v="4"/>
  </r>
  <r>
    <s v="DEAL0337"/>
    <d v="2015-08-01T00:00:00"/>
    <n v="2015"/>
    <x v="138"/>
    <x v="138"/>
    <n v="925000"/>
    <s v="Non-equity assistance"/>
    <x v="0"/>
    <x v="59"/>
    <x v="18"/>
    <x v="2"/>
  </r>
  <r>
    <s v="DEAL0338"/>
    <d v="2015-08-03T00:00:00"/>
    <n v="2015"/>
    <x v="83"/>
    <x v="83"/>
    <n v="10800000"/>
    <s v="Series A"/>
    <x v="0"/>
    <x v="0"/>
    <x v="14"/>
    <x v="5"/>
  </r>
  <r>
    <s v="DEAL0339"/>
    <d v="2015-08-04T00:00:00"/>
    <n v="2015"/>
    <x v="169"/>
    <x v="169"/>
    <n v="2000000"/>
    <s v="Seed Fund"/>
    <x v="0"/>
    <x v="6"/>
    <x v="9"/>
    <x v="2"/>
  </r>
  <r>
    <s v="DEAL0340"/>
    <d v="2015-08-13T00:00:00"/>
    <n v="2015"/>
    <x v="94"/>
    <x v="94"/>
    <n v="17000000"/>
    <s v="Series B"/>
    <x v="0"/>
    <x v="5"/>
    <x v="14"/>
    <x v="4"/>
  </r>
  <r>
    <s v="DEAL0341"/>
    <d v="2015-08-19T00:00:00"/>
    <n v="2015"/>
    <x v="170"/>
    <x v="170"/>
    <s v="n/a"/>
    <s v="Angel"/>
    <x v="0"/>
    <x v="0"/>
    <x v="21"/>
    <x v="3"/>
  </r>
  <r>
    <s v="DEAL0342"/>
    <d v="2015-08-21T00:00:00"/>
    <n v="2015"/>
    <x v="144"/>
    <x v="144"/>
    <s v="n/a"/>
    <s v="Seed Fund"/>
    <x v="1"/>
    <x v="1"/>
    <x v="21"/>
    <x v="3"/>
  </r>
  <r>
    <s v="DEAL0343"/>
    <d v="2015-08-25T00:00:00"/>
    <n v="2015"/>
    <x v="9"/>
    <x v="9"/>
    <n v="600000"/>
    <s v="Venture Capital"/>
    <x v="0"/>
    <x v="8"/>
    <x v="4"/>
    <x v="4"/>
  </r>
  <r>
    <s v="DEAL0344"/>
    <d v="2015-09-01T00:00:00"/>
    <n v="2015"/>
    <x v="171"/>
    <x v="171"/>
    <n v="3000000"/>
    <s v="Seed Fund"/>
    <x v="0"/>
    <x v="2"/>
    <x v="18"/>
    <x v="4"/>
  </r>
  <r>
    <s v="DEAL0345"/>
    <d v="2015-09-01T00:00:00"/>
    <n v="2015"/>
    <x v="172"/>
    <x v="172"/>
    <n v="120000"/>
    <s v="Seed Fund"/>
    <x v="0"/>
    <x v="0"/>
    <x v="18"/>
    <x v="1"/>
  </r>
  <r>
    <s v="DEAL0346"/>
    <d v="2015-09-01T00:00:00"/>
    <n v="2015"/>
    <x v="173"/>
    <x v="173"/>
    <n v="120000"/>
    <s v="Seed Fund"/>
    <x v="0"/>
    <x v="2"/>
    <x v="18"/>
    <x v="0"/>
  </r>
  <r>
    <s v="DEAL0347"/>
    <d v="2015-09-01T00:00:00"/>
    <n v="2015"/>
    <x v="76"/>
    <x v="76"/>
    <s v="n/a"/>
    <s v="Convertible Note"/>
    <x v="0"/>
    <x v="39"/>
    <x v="14"/>
    <x v="4"/>
  </r>
  <r>
    <s v="DEAL0347"/>
    <d v="2015-09-01T00:00:00"/>
    <n v="2015"/>
    <x v="76"/>
    <x v="76"/>
    <s v="n/a"/>
    <s v="Convertible Note"/>
    <x v="0"/>
    <x v="39"/>
    <x v="14"/>
    <x v="4"/>
  </r>
  <r>
    <s v="DEAL0348"/>
    <d v="2015-09-02T00:00:00"/>
    <n v="2015"/>
    <x v="174"/>
    <x v="174"/>
    <n v="660000"/>
    <s v="Angel"/>
    <x v="21"/>
    <x v="73"/>
    <x v="17"/>
    <x v="4"/>
  </r>
  <r>
    <s v="DEAL0349"/>
    <d v="2015-10-01T00:00:00"/>
    <n v="2015"/>
    <x v="175"/>
    <x v="175"/>
    <s v="n/a"/>
    <s v="Seed Fund"/>
    <x v="2"/>
    <x v="9"/>
    <x v="18"/>
    <x v="4"/>
  </r>
  <r>
    <s v="DEAL0349"/>
    <d v="2015-10-01T00:00:00"/>
    <n v="2015"/>
    <x v="175"/>
    <x v="175"/>
    <s v="n/a"/>
    <s v="Seed Fund"/>
    <x v="2"/>
    <x v="9"/>
    <x v="18"/>
    <x v="4"/>
  </r>
  <r>
    <s v="DEAL0350"/>
    <d v="2015-10-01T00:00:00"/>
    <n v="2015"/>
    <x v="176"/>
    <x v="176"/>
    <n v="210000"/>
    <s v="Angel"/>
    <x v="1"/>
    <x v="74"/>
    <x v="17"/>
    <x v="4"/>
  </r>
  <r>
    <s v="DEAL0351"/>
    <d v="2015-10-03T00:00:00"/>
    <n v="2015"/>
    <x v="177"/>
    <x v="177"/>
    <n v="3000000"/>
    <s v="Seed Fund"/>
    <x v="0"/>
    <x v="21"/>
    <x v="18"/>
    <x v="1"/>
  </r>
  <r>
    <s v="DEAL0352"/>
    <d v="2015-10-04T00:00:00"/>
    <n v="2015"/>
    <x v="173"/>
    <x v="173"/>
    <s v="n/a"/>
    <s v="Seed Fund"/>
    <x v="0"/>
    <x v="2"/>
    <x v="18"/>
    <x v="0"/>
  </r>
  <r>
    <s v="DEAL0353"/>
    <d v="2015-10-05T00:00:00"/>
    <n v="2015"/>
    <x v="178"/>
    <x v="178"/>
    <n v="250000"/>
    <s v="Seed Fund"/>
    <x v="0"/>
    <x v="4"/>
    <x v="17"/>
    <x v="3"/>
  </r>
  <r>
    <s v="DEAL0354"/>
    <d v="2015-10-08T00:00:00"/>
    <n v="2015"/>
    <x v="179"/>
    <x v="179"/>
    <n v="350000"/>
    <s v="Debt Financing"/>
    <x v="0"/>
    <x v="75"/>
    <x v="17"/>
    <x v="2"/>
  </r>
  <r>
    <s v="DEAL0355"/>
    <d v="2015-10-09T00:00:00"/>
    <n v="2015"/>
    <x v="2"/>
    <x v="2"/>
    <s v="n/a"/>
    <s v="Series F"/>
    <x v="0"/>
    <x v="2"/>
    <x v="2"/>
    <x v="2"/>
  </r>
  <r>
    <s v="DEAL0355"/>
    <d v="2015-10-09T00:00:00"/>
    <n v="2015"/>
    <x v="2"/>
    <x v="2"/>
    <s v="n/a"/>
    <s v="Series F"/>
    <x v="0"/>
    <x v="2"/>
    <x v="2"/>
    <x v="2"/>
  </r>
  <r>
    <s v="DEAL0356"/>
    <d v="2015-10-14T00:00:00"/>
    <n v="2015"/>
    <x v="180"/>
    <x v="180"/>
    <n v="2700000"/>
    <s v="Venture Capital"/>
    <x v="0"/>
    <x v="2"/>
    <x v="21"/>
    <x v="4"/>
  </r>
  <r>
    <s v="DEAL0357"/>
    <d v="2015-10-14T00:00:00"/>
    <n v="2015"/>
    <x v="181"/>
    <x v="181"/>
    <n v="250000"/>
    <s v="Seed Fund"/>
    <x v="3"/>
    <x v="25"/>
    <x v="21"/>
    <x v="3"/>
  </r>
  <r>
    <s v="DEAL0358"/>
    <d v="2015-10-26T00:00:00"/>
    <n v="2015"/>
    <x v="123"/>
    <x v="123"/>
    <n v="1300000"/>
    <s v="Venture Capital"/>
    <x v="4"/>
    <x v="54"/>
    <x v="17"/>
    <x v="4"/>
  </r>
  <r>
    <s v="DEAL0359"/>
    <d v="2015-11-02T00:00:00"/>
    <n v="2015"/>
    <x v="147"/>
    <x v="147"/>
    <n v="1190000"/>
    <s v="Seed Fund"/>
    <x v="1"/>
    <x v="1"/>
    <x v="18"/>
    <x v="3"/>
  </r>
  <r>
    <s v="DEAL0360"/>
    <d v="2015-11-04T00:00:00"/>
    <n v="2015"/>
    <x v="177"/>
    <x v="177"/>
    <n v="2000000"/>
    <s v="Seed Fund"/>
    <x v="0"/>
    <x v="21"/>
    <x v="18"/>
    <x v="1"/>
  </r>
  <r>
    <s v="DEAL0361"/>
    <d v="2015-11-11T00:00:00"/>
    <n v="2015"/>
    <x v="167"/>
    <x v="167"/>
    <n v="320000"/>
    <s v="Seed Fund"/>
    <x v="0"/>
    <x v="72"/>
    <x v="17"/>
    <x v="4"/>
  </r>
  <r>
    <s v="DEAL0362"/>
    <d v="2015-11-15T00:00:00"/>
    <n v="2015"/>
    <x v="129"/>
    <x v="129"/>
    <n v="9000000"/>
    <s v="Venture Capital"/>
    <x v="0"/>
    <x v="8"/>
    <x v="11"/>
    <x v="2"/>
  </r>
  <r>
    <s v="DEAL0363"/>
    <d v="2015-11-18T00:00:00"/>
    <n v="2015"/>
    <x v="182"/>
    <x v="182"/>
    <n v="600000"/>
    <s v="Seed Fund"/>
    <x v="0"/>
    <x v="8"/>
    <x v="21"/>
    <x v="4"/>
  </r>
  <r>
    <s v="DEAL0364"/>
    <d v="2015-11-24T00:00:00"/>
    <n v="2015"/>
    <x v="167"/>
    <x v="167"/>
    <n v="1000000"/>
    <s v="Convertible Note"/>
    <x v="0"/>
    <x v="72"/>
    <x v="17"/>
    <x v="4"/>
  </r>
  <r>
    <s v="DEAL0365"/>
    <d v="2015-12-15T00:00:00"/>
    <n v="2015"/>
    <x v="183"/>
    <x v="183"/>
    <n v="10000000"/>
    <s v="Series A"/>
    <x v="0"/>
    <x v="8"/>
    <x v="4"/>
    <x v="1"/>
  </r>
  <r>
    <s v="DEAL0365"/>
    <d v="2015-12-16T00:00:00"/>
    <n v="2015"/>
    <x v="184"/>
    <x v="184"/>
    <s v="n/a"/>
    <s v="Non-equity assistance"/>
    <x v="0"/>
    <x v="76"/>
    <x v="18"/>
    <x v="1"/>
  </r>
  <r>
    <s v="DEAL0366"/>
    <d v="2015-12-18T00:00:00"/>
    <n v="2015"/>
    <x v="185"/>
    <x v="185"/>
    <s v="n/a"/>
    <s v="Non-equity assistance"/>
    <x v="11"/>
    <x v="40"/>
    <x v="21"/>
    <x v="2"/>
  </r>
  <r>
    <s v="DEAL0367"/>
    <d v="2015-12-21T00:00:00"/>
    <n v="2015"/>
    <x v="111"/>
    <x v="111"/>
    <n v="500000"/>
    <s v="Seed Fund"/>
    <x v="0"/>
    <x v="0"/>
    <x v="17"/>
    <x v="2"/>
  </r>
  <r>
    <s v="DEAL0368"/>
    <d v="2015-12-31T00:00:00"/>
    <n v="2015"/>
    <x v="92"/>
    <x v="92"/>
    <n v="750000"/>
    <s v="Angel"/>
    <x v="0"/>
    <x v="8"/>
    <x v="14"/>
    <x v="4"/>
  </r>
  <r>
    <s v="DEAL0369"/>
    <d v="2016-01-01T00:00:00"/>
    <n v="2016"/>
    <x v="186"/>
    <x v="186"/>
    <n v="500000"/>
    <s v="Angel"/>
    <x v="0"/>
    <x v="17"/>
    <x v="21"/>
    <x v="4"/>
  </r>
  <r>
    <s v="DEAL0370"/>
    <d v="2016-01-01T00:00:00"/>
    <n v="2016"/>
    <x v="187"/>
    <x v="187"/>
    <n v="150000"/>
    <s v="Seed Fund"/>
    <x v="22"/>
    <x v="77"/>
    <x v="18"/>
    <x v="2"/>
  </r>
  <r>
    <s v="DEAL0371"/>
    <d v="2016-01-01T00:00:00"/>
    <n v="2016"/>
    <x v="173"/>
    <x v="173"/>
    <n v="4300000"/>
    <s v="Seed Fund"/>
    <x v="0"/>
    <x v="2"/>
    <x v="18"/>
    <x v="0"/>
  </r>
  <r>
    <s v="DEAL0372"/>
    <d v="2016-01-13T00:00:00"/>
    <n v="2016"/>
    <x v="188"/>
    <x v="188"/>
    <n v="550000"/>
    <s v="Seed Fund"/>
    <x v="0"/>
    <x v="13"/>
    <x v="11"/>
    <x v="0"/>
  </r>
  <r>
    <s v="DEAL0373"/>
    <d v="2016-01-14T00:00:00"/>
    <n v="2016"/>
    <x v="35"/>
    <x v="35"/>
    <n v="8100000"/>
    <s v="Series A"/>
    <x v="0"/>
    <x v="8"/>
    <x v="11"/>
    <x v="2"/>
  </r>
  <r>
    <s v="DEAL0374"/>
    <d v="2016-01-15T00:00:00"/>
    <n v="2016"/>
    <x v="111"/>
    <x v="111"/>
    <n v="923000"/>
    <s v="Seed Fund"/>
    <x v="0"/>
    <x v="0"/>
    <x v="17"/>
    <x v="2"/>
  </r>
  <r>
    <s v="DEAL0375"/>
    <d v="2016-01-17T00:00:00"/>
    <n v="2016"/>
    <x v="132"/>
    <x v="132"/>
    <n v="700000"/>
    <s v="Seed Fund"/>
    <x v="0"/>
    <x v="2"/>
    <x v="17"/>
    <x v="3"/>
  </r>
  <r>
    <s v="DEAL0376"/>
    <d v="2016-01-27T00:00:00"/>
    <n v="2016"/>
    <x v="134"/>
    <x v="134"/>
    <n v="1800000"/>
    <s v="Series A"/>
    <x v="0"/>
    <x v="58"/>
    <x v="18"/>
    <x v="4"/>
  </r>
  <r>
    <s v="DEAL0377"/>
    <d v="2016-01-27T00:00:00"/>
    <n v="2016"/>
    <x v="76"/>
    <x v="76"/>
    <n v="3100000"/>
    <s v="Series A"/>
    <x v="0"/>
    <x v="39"/>
    <x v="14"/>
    <x v="4"/>
  </r>
  <r>
    <s v="DEAL0378"/>
    <d v="2016-02-01T00:00:00"/>
    <n v="2016"/>
    <x v="142"/>
    <x v="142"/>
    <s v="n/a"/>
    <s v="Seed Fund"/>
    <x v="1"/>
    <x v="1"/>
    <x v="19"/>
    <x v="4"/>
  </r>
  <r>
    <s v="DEAL0378"/>
    <d v="2016-02-01T00:00:00"/>
    <n v="2016"/>
    <x v="142"/>
    <x v="142"/>
    <s v="n/a"/>
    <s v="Seed Fund"/>
    <x v="1"/>
    <x v="1"/>
    <x v="19"/>
    <x v="4"/>
  </r>
  <r>
    <s v="DEAL0379"/>
    <d v="2016-02-01T00:00:00"/>
    <n v="2016"/>
    <x v="126"/>
    <x v="126"/>
    <n v="150000"/>
    <s v="Seed Fund"/>
    <x v="16"/>
    <x v="56"/>
    <x v="18"/>
    <x v="3"/>
  </r>
  <r>
    <s v="DEAL0380"/>
    <d v="2016-02-01T00:00:00"/>
    <n v="2016"/>
    <x v="157"/>
    <x v="157"/>
    <n v="1000000"/>
    <s v="Seed Fund"/>
    <x v="0"/>
    <x v="67"/>
    <x v="18"/>
    <x v="3"/>
  </r>
  <r>
    <s v="DEAL0381"/>
    <d v="2016-02-02T00:00:00"/>
    <n v="2016"/>
    <x v="86"/>
    <x v="86"/>
    <n v="10000000"/>
    <s v="Series C"/>
    <x v="0"/>
    <x v="18"/>
    <x v="17"/>
    <x v="1"/>
  </r>
  <r>
    <s v="DEAL0382"/>
    <d v="2016-02-02T00:00:00"/>
    <n v="2016"/>
    <x v="165"/>
    <x v="165"/>
    <s v="n/a"/>
    <s v="Non-equity assistance"/>
    <x v="3"/>
    <x v="15"/>
    <x v="18"/>
    <x v="0"/>
  </r>
  <r>
    <s v="DEAL0382"/>
    <d v="2016-02-02T00:00:00"/>
    <n v="2016"/>
    <x v="165"/>
    <x v="165"/>
    <s v="n/a"/>
    <s v="Non-equity assistance"/>
    <x v="3"/>
    <x v="15"/>
    <x v="18"/>
    <x v="0"/>
  </r>
  <r>
    <s v="DEAL0383"/>
    <d v="2016-02-04T00:00:00"/>
    <n v="2016"/>
    <x v="189"/>
    <x v="189"/>
    <s v="n/a"/>
    <s v="Venture Capital"/>
    <x v="0"/>
    <x v="0"/>
    <x v="18"/>
    <x v="3"/>
  </r>
  <r>
    <s v="DEAL0384"/>
    <d v="2016-02-08T00:00:00"/>
    <n v="2016"/>
    <x v="190"/>
    <x v="190"/>
    <n v="210000"/>
    <s v="Seed Fund"/>
    <x v="1"/>
    <x v="1"/>
    <x v="21"/>
    <x v="2"/>
  </r>
  <r>
    <s v="DEAL0385"/>
    <d v="2016-02-10T00:00:00"/>
    <n v="2016"/>
    <x v="191"/>
    <x v="191"/>
    <s v="n/a"/>
    <s v="Convertible Note"/>
    <x v="0"/>
    <x v="78"/>
    <x v="21"/>
    <x v="3"/>
  </r>
  <r>
    <s v="DEAL0386"/>
    <d v="2016-02-16T00:00:00"/>
    <n v="2016"/>
    <x v="140"/>
    <x v="140"/>
    <s v="n/a"/>
    <s v="Seed Fund"/>
    <x v="0"/>
    <x v="61"/>
    <x v="18"/>
    <x v="3"/>
  </r>
  <r>
    <s v="DEAL0387"/>
    <d v="2016-02-18T00:00:00"/>
    <n v="2016"/>
    <x v="58"/>
    <x v="58"/>
    <n v="2200000"/>
    <s v="Series B"/>
    <x v="0"/>
    <x v="32"/>
    <x v="14"/>
    <x v="2"/>
  </r>
  <r>
    <s v="DEAL0388"/>
    <d v="2016-03-16T00:00:00"/>
    <n v="2016"/>
    <x v="192"/>
    <x v="192"/>
    <n v="1600000"/>
    <s v="Seed Fund"/>
    <x v="0"/>
    <x v="79"/>
    <x v="17"/>
    <x v="1"/>
  </r>
  <r>
    <s v="DEAL0389"/>
    <d v="2016-03-22T00:00:00"/>
    <n v="2016"/>
    <x v="99"/>
    <x v="99"/>
    <n v="2380000"/>
    <s v="Seed Fund"/>
    <x v="1"/>
    <x v="1"/>
    <x v="15"/>
    <x v="1"/>
  </r>
  <r>
    <s v="DEAL0390"/>
    <d v="2016-03-23T00:00:00"/>
    <n v="2016"/>
    <x v="131"/>
    <x v="131"/>
    <n v="40000000"/>
    <s v="Series B"/>
    <x v="0"/>
    <x v="2"/>
    <x v="18"/>
    <x v="4"/>
  </r>
  <r>
    <s v="DEAL0391"/>
    <d v="2016-03-31T00:00:00"/>
    <n v="2016"/>
    <x v="142"/>
    <x v="142"/>
    <n v="70000000"/>
    <s v="Grant"/>
    <x v="1"/>
    <x v="1"/>
    <x v="19"/>
    <x v="4"/>
  </r>
  <r>
    <s v="DEAL0392"/>
    <d v="2016-03-31T00:00:00"/>
    <n v="2016"/>
    <x v="193"/>
    <x v="193"/>
    <s v="n/a"/>
    <s v="Seed Fund"/>
    <x v="0"/>
    <x v="2"/>
    <x v="17"/>
    <x v="1"/>
  </r>
  <r>
    <s v="DEAL0393"/>
    <d v="2016-04-27T00:00:00"/>
    <n v="2016"/>
    <x v="83"/>
    <x v="83"/>
    <n v="27000000"/>
    <s v="Series B"/>
    <x v="0"/>
    <x v="0"/>
    <x v="14"/>
    <x v="5"/>
  </r>
  <r>
    <s v="DEAL0394"/>
    <d v="2016-05-01T00:00:00"/>
    <n v="2016"/>
    <x v="194"/>
    <x v="194"/>
    <n v="20000"/>
    <s v="Grant"/>
    <x v="0"/>
    <x v="0"/>
    <x v="19"/>
    <x v="4"/>
  </r>
  <r>
    <s v="DEAL0395"/>
    <d v="2016-05-12T00:00:00"/>
    <n v="2016"/>
    <x v="130"/>
    <x v="130"/>
    <n v="1250000"/>
    <s v="Seed Fund"/>
    <x v="15"/>
    <x v="55"/>
    <x v="17"/>
    <x v="4"/>
  </r>
  <r>
    <s v="DEAL0396"/>
    <d v="2016-05-16T00:00:00"/>
    <n v="2016"/>
    <x v="85"/>
    <x v="85"/>
    <n v="3200000"/>
    <s v="Venture Capital"/>
    <x v="0"/>
    <x v="0"/>
    <x v="14"/>
    <x v="4"/>
  </r>
  <r>
    <s v="DEAL0397"/>
    <d v="2016-05-18T00:00:00"/>
    <n v="2016"/>
    <x v="133"/>
    <x v="133"/>
    <s v="n/a"/>
    <s v="Seed Fund"/>
    <x v="17"/>
    <x v="57"/>
    <x v="19"/>
    <x v="4"/>
  </r>
  <r>
    <s v="DEAL0397"/>
    <d v="2016-05-18T00:00:00"/>
    <n v="2016"/>
    <x v="133"/>
    <x v="133"/>
    <s v="n/a"/>
    <s v="Seed Fund"/>
    <x v="17"/>
    <x v="57"/>
    <x v="19"/>
    <x v="4"/>
  </r>
  <r>
    <s v="DEAL0398"/>
    <d v="2016-06-01T00:00:00"/>
    <n v="2016"/>
    <x v="195"/>
    <x v="195"/>
    <n v="785000"/>
    <s v="Angel"/>
    <x v="0"/>
    <x v="8"/>
    <x v="18"/>
    <x v="8"/>
  </r>
  <r>
    <s v="DEAL0399"/>
    <d v="2016-06-02T00:00:00"/>
    <n v="2016"/>
    <x v="196"/>
    <x v="196"/>
    <n v="75000"/>
    <s v="Seed Fund"/>
    <x v="23"/>
    <x v="80"/>
    <x v="18"/>
    <x v="4"/>
  </r>
  <r>
    <s v="DEAL0400"/>
    <d v="2016-06-15T00:00:00"/>
    <n v="2016"/>
    <x v="197"/>
    <x v="197"/>
    <n v="250000"/>
    <s v="Angel"/>
    <x v="0"/>
    <x v="78"/>
    <x v="19"/>
    <x v="0"/>
  </r>
  <r>
    <s v="DEAL0401"/>
    <d v="2016-06-30T00:00:00"/>
    <n v="2016"/>
    <x v="85"/>
    <x v="85"/>
    <n v="6400000"/>
    <s v="Series A"/>
    <x v="0"/>
    <x v="0"/>
    <x v="14"/>
    <x v="4"/>
  </r>
  <r>
    <s v="DEAL0402"/>
    <d v="2016-07-01T00:00:00"/>
    <n v="2016"/>
    <x v="71"/>
    <x v="71"/>
    <s v="n/a"/>
    <s v="Venture Capital"/>
    <x v="0"/>
    <x v="8"/>
    <x v="15"/>
    <x v="4"/>
  </r>
  <r>
    <s v="DEAL0403"/>
    <d v="2016-07-26T00:00:00"/>
    <n v="2016"/>
    <x v="198"/>
    <x v="198"/>
    <n v="500000"/>
    <s v="Venture Capital"/>
    <x v="0"/>
    <x v="72"/>
    <x v="18"/>
    <x v="2"/>
  </r>
  <r>
    <s v="DEAL0404"/>
    <d v="2016-07-26T00:00:00"/>
    <n v="2016"/>
    <x v="14"/>
    <x v="14"/>
    <s v="n/a"/>
    <s v="Private Equity"/>
    <x v="3"/>
    <x v="10"/>
    <x v="5"/>
    <x v="2"/>
  </r>
  <r>
    <s v="DEAL0405"/>
    <d v="2016-07-31T00:00:00"/>
    <n v="2016"/>
    <x v="199"/>
    <x v="199"/>
    <n v="125000"/>
    <s v="Seed Fund"/>
    <x v="0"/>
    <x v="13"/>
    <x v="18"/>
    <x v="6"/>
  </r>
  <r>
    <s v="DEAL0405"/>
    <d v="2016-08-01T00:00:00"/>
    <n v="2016"/>
    <x v="82"/>
    <x v="82"/>
    <s v="n/a"/>
    <s v="Venture Capital"/>
    <x v="0"/>
    <x v="0"/>
    <x v="14"/>
    <x v="2"/>
  </r>
  <r>
    <s v="DEAL0406"/>
    <d v="2016-08-01T00:00:00"/>
    <n v="2016"/>
    <x v="200"/>
    <x v="200"/>
    <s v="n/a"/>
    <s v="Venture Capital"/>
    <x v="0"/>
    <x v="58"/>
    <x v="21"/>
    <x v="1"/>
  </r>
  <r>
    <s v="DEAL0407"/>
    <d v="2016-08-02T00:00:00"/>
    <n v="2016"/>
    <x v="109"/>
    <x v="109"/>
    <n v="18600000"/>
    <s v="Series C"/>
    <x v="0"/>
    <x v="50"/>
    <x v="14"/>
    <x v="2"/>
  </r>
  <r>
    <s v="DEAL0408"/>
    <d v="2016-08-03T00:00:00"/>
    <n v="2016"/>
    <x v="116"/>
    <x v="116"/>
    <n v="12000000"/>
    <s v="Series A"/>
    <x v="0"/>
    <x v="0"/>
    <x v="17"/>
    <x v="4"/>
  </r>
  <r>
    <s v="DEAL0409"/>
    <d v="2016-08-03T00:00:00"/>
    <n v="2016"/>
    <x v="201"/>
    <x v="201"/>
    <n v="1021250"/>
    <s v="Venture Capital"/>
    <x v="24"/>
    <x v="81"/>
    <x v="11"/>
    <x v="4"/>
  </r>
  <r>
    <s v="DEAL0410"/>
    <d v="2016-08-05T00:00:00"/>
    <n v="2016"/>
    <x v="202"/>
    <x v="202"/>
    <n v="500000"/>
    <s v="Convertible Note"/>
    <x v="0"/>
    <x v="4"/>
    <x v="18"/>
    <x v="4"/>
  </r>
  <r>
    <s v="DEAL0411"/>
    <d v="2016-08-17T00:00:00"/>
    <n v="2016"/>
    <x v="203"/>
    <x v="203"/>
    <n v="12500"/>
    <s v="Non-equity assistance"/>
    <x v="0"/>
    <x v="2"/>
    <x v="19"/>
    <x v="3"/>
  </r>
  <r>
    <s v="DEAL0412"/>
    <d v="2016-08-23T00:00:00"/>
    <n v="2016"/>
    <x v="155"/>
    <x v="155"/>
    <n v="10000000"/>
    <s v="Series A"/>
    <x v="0"/>
    <x v="2"/>
    <x v="3"/>
    <x v="2"/>
  </r>
  <r>
    <s v="DEAL0413"/>
    <d v="2016-08-24T00:00:00"/>
    <n v="2016"/>
    <x v="204"/>
    <x v="204"/>
    <n v="120000"/>
    <s v="Seed Fund"/>
    <x v="0"/>
    <x v="2"/>
    <x v="9"/>
    <x v="1"/>
  </r>
  <r>
    <s v="DEAL0414"/>
    <d v="2016-08-26T00:00:00"/>
    <n v="2016"/>
    <x v="185"/>
    <x v="185"/>
    <n v="450000"/>
    <s v="Seed Fund"/>
    <x v="11"/>
    <x v="40"/>
    <x v="21"/>
    <x v="2"/>
  </r>
  <r>
    <s v="DEAL0415"/>
    <d v="2016-08-30T00:00:00"/>
    <n v="2016"/>
    <x v="168"/>
    <x v="168"/>
    <n v="1200000"/>
    <s v="Seed Fund"/>
    <x v="0"/>
    <x v="17"/>
    <x v="21"/>
    <x v="4"/>
  </r>
  <r>
    <s v="DEAL0416"/>
    <d v="2016-08-30T00:00:00"/>
    <n v="2016"/>
    <x v="205"/>
    <x v="205"/>
    <n v="695000"/>
    <s v="Debt Financing"/>
    <x v="0"/>
    <x v="3"/>
    <x v="18"/>
    <x v="4"/>
  </r>
  <r>
    <s v="DEAL0417"/>
    <d v="2016-08-31T00:00:00"/>
    <n v="2016"/>
    <x v="167"/>
    <x v="167"/>
    <s v="n/a"/>
    <s v="Seed Fund"/>
    <x v="0"/>
    <x v="72"/>
    <x v="17"/>
    <x v="4"/>
  </r>
  <r>
    <s v="DEAL0418"/>
    <d v="2016-09-01T00:00:00"/>
    <n v="2016"/>
    <x v="206"/>
    <x v="206"/>
    <n v="1250000"/>
    <s v="Venture Capital"/>
    <x v="11"/>
    <x v="82"/>
    <x v="19"/>
    <x v="2"/>
  </r>
  <r>
    <s v="DEAL0419"/>
    <d v="2016-09-07T00:00:00"/>
    <n v="2016"/>
    <x v="23"/>
    <x v="23"/>
    <s v="n/a"/>
    <s v="Series D"/>
    <x v="0"/>
    <x v="2"/>
    <x v="19"/>
    <x v="4"/>
  </r>
  <r>
    <s v="DEAL0420"/>
    <d v="2016-09-08T00:00:00"/>
    <n v="2016"/>
    <x v="207"/>
    <x v="207"/>
    <n v="370000"/>
    <s v="Seed Fund"/>
    <x v="0"/>
    <x v="8"/>
    <x v="21"/>
    <x v="2"/>
  </r>
  <r>
    <s v="DEAL0421"/>
    <d v="2016-09-15T00:00:00"/>
    <n v="2016"/>
    <x v="208"/>
    <x v="208"/>
    <n v="3000000"/>
    <s v="Venture Capital"/>
    <x v="1"/>
    <x v="1"/>
    <x v="19"/>
    <x v="0"/>
  </r>
  <r>
    <s v="DEAL0422"/>
    <d v="2016-09-15T00:00:00"/>
    <n v="2016"/>
    <x v="59"/>
    <x v="59"/>
    <n v="6000000"/>
    <s v="Series A"/>
    <x v="0"/>
    <x v="2"/>
    <x v="14"/>
    <x v="0"/>
  </r>
  <r>
    <s v="DEAL0423"/>
    <d v="2016-09-21T00:00:00"/>
    <n v="2016"/>
    <x v="198"/>
    <x v="198"/>
    <n v="2300000"/>
    <s v="Venture Capital"/>
    <x v="0"/>
    <x v="72"/>
    <x v="19"/>
    <x v="2"/>
  </r>
  <r>
    <s v="DEAL0424"/>
    <d v="2016-09-26T00:00:00"/>
    <n v="2016"/>
    <x v="176"/>
    <x v="176"/>
    <n v="21000"/>
    <s v="Angel"/>
    <x v="1"/>
    <x v="74"/>
    <x v="17"/>
    <x v="4"/>
  </r>
  <r>
    <s v="DEAL0425"/>
    <d v="2016-09-27T00:00:00"/>
    <n v="2016"/>
    <x v="192"/>
    <x v="192"/>
    <n v="2800000"/>
    <s v="Seed Fund"/>
    <x v="0"/>
    <x v="79"/>
    <x v="17"/>
    <x v="1"/>
  </r>
  <r>
    <s v="DEAL0426"/>
    <d v="2016-10-02T00:00:00"/>
    <n v="2016"/>
    <x v="191"/>
    <x v="191"/>
    <n v="370000"/>
    <s v="Seed Fund"/>
    <x v="0"/>
    <x v="78"/>
    <x v="21"/>
    <x v="3"/>
  </r>
  <r>
    <s v="DEAL0427"/>
    <d v="2016-10-10T00:00:00"/>
    <n v="2016"/>
    <x v="55"/>
    <x v="55"/>
    <n v="1800000"/>
    <s v="Seed Fund"/>
    <x v="0"/>
    <x v="30"/>
    <x v="14"/>
    <x v="1"/>
  </r>
  <r>
    <s v="DEAL0428"/>
    <d v="2016-10-13T00:00:00"/>
    <n v="2016"/>
    <x v="209"/>
    <x v="209"/>
    <n v="2500000"/>
    <s v="Seed Fund"/>
    <x v="15"/>
    <x v="55"/>
    <x v="19"/>
    <x v="0"/>
  </r>
  <r>
    <s v="DEAL0429"/>
    <d v="2016-10-28T00:00:00"/>
    <n v="2016"/>
    <x v="210"/>
    <x v="210"/>
    <s v="n/a"/>
    <s v="Seed Fund"/>
    <x v="0"/>
    <x v="0"/>
    <x v="21"/>
    <x v="4"/>
  </r>
  <r>
    <s v="DEAL0429"/>
    <d v="2016-10-28T00:00:00"/>
    <n v="2016"/>
    <x v="210"/>
    <x v="210"/>
    <s v="n/a"/>
    <s v="Seed Fund"/>
    <x v="0"/>
    <x v="0"/>
    <x v="21"/>
    <x v="4"/>
  </r>
  <r>
    <s v="DEAL0430"/>
    <d v="2016-10-28T00:00:00"/>
    <n v="2016"/>
    <x v="211"/>
    <x v="211"/>
    <s v="n/a"/>
    <s v="Seed Fund"/>
    <x v="1"/>
    <x v="1"/>
    <x v="21"/>
    <x v="8"/>
  </r>
  <r>
    <s v="DEAL0430"/>
    <d v="2016-10-28T00:00:00"/>
    <n v="2016"/>
    <x v="211"/>
    <x v="211"/>
    <s v="n/a"/>
    <s v="Seed Fund"/>
    <x v="1"/>
    <x v="1"/>
    <x v="21"/>
    <x v="8"/>
  </r>
  <r>
    <s v="DEAL0431"/>
    <d v="2016-11-01T00:00:00"/>
    <n v="2016"/>
    <x v="194"/>
    <x v="194"/>
    <n v="65000"/>
    <s v="Grant"/>
    <x v="0"/>
    <x v="0"/>
    <x v="19"/>
    <x v="4"/>
  </r>
  <r>
    <s v="DEAL0432"/>
    <d v="2016-11-03T00:00:00"/>
    <n v="2016"/>
    <x v="212"/>
    <x v="212"/>
    <s v="n/a"/>
    <s v="Seed Fund"/>
    <x v="0"/>
    <x v="70"/>
    <x v="21"/>
    <x v="4"/>
  </r>
  <r>
    <s v="DEAL0433"/>
    <d v="2016-11-07T00:00:00"/>
    <n v="2016"/>
    <x v="213"/>
    <x v="213"/>
    <n v="228000"/>
    <s v="Seed Fund"/>
    <x v="19"/>
    <x v="64"/>
    <x v="19"/>
    <x v="3"/>
  </r>
  <r>
    <s v="DEAL0434"/>
    <d v="2016-11-21T00:00:00"/>
    <n v="2016"/>
    <x v="214"/>
    <x v="214"/>
    <n v="200000"/>
    <s v="Seed Fund"/>
    <x v="25"/>
    <x v="83"/>
    <x v="19"/>
    <x v="3"/>
  </r>
  <r>
    <s v="DEAL0435"/>
    <d v="2016-11-29T00:00:00"/>
    <n v="2016"/>
    <x v="195"/>
    <x v="195"/>
    <s v="n/a"/>
    <s v="Seed Fund"/>
    <x v="0"/>
    <x v="8"/>
    <x v="18"/>
    <x v="8"/>
  </r>
  <r>
    <s v="DEAL0435"/>
    <d v="2016-11-29T00:00:00"/>
    <n v="2016"/>
    <x v="195"/>
    <x v="195"/>
    <s v="n/a"/>
    <s v="Seed Fund"/>
    <x v="0"/>
    <x v="8"/>
    <x v="18"/>
    <x v="8"/>
  </r>
  <r>
    <s v="DEAL0436"/>
    <d v="2016-11-30T00:00:00"/>
    <n v="2016"/>
    <x v="175"/>
    <x v="175"/>
    <n v="2500000"/>
    <s v="Seed Fund"/>
    <x v="2"/>
    <x v="9"/>
    <x v="18"/>
    <x v="4"/>
  </r>
  <r>
    <s v="DEAL0437"/>
    <d v="2016-12-01T00:00:00"/>
    <n v="2016"/>
    <x v="215"/>
    <x v="215"/>
    <s v="n/a"/>
    <s v="Angel"/>
    <x v="0"/>
    <x v="8"/>
    <x v="19"/>
    <x v="1"/>
  </r>
  <r>
    <s v="DEAL0438"/>
    <d v="2016-12-01T00:00:00"/>
    <n v="2016"/>
    <x v="216"/>
    <x v="216"/>
    <s v="n/a"/>
    <s v="Non-equity assistance"/>
    <x v="0"/>
    <x v="84"/>
    <x v="21"/>
    <x v="2"/>
  </r>
  <r>
    <s v="DEAL0439"/>
    <d v="2016-12-13T00:00:00"/>
    <n v="2016"/>
    <x v="71"/>
    <x v="71"/>
    <n v="4100000"/>
    <s v="Series A"/>
    <x v="0"/>
    <x v="8"/>
    <x v="15"/>
    <x v="4"/>
  </r>
  <r>
    <s v="DEAL0440"/>
    <d v="2016-12-14T00:00:00"/>
    <n v="2016"/>
    <x v="189"/>
    <x v="189"/>
    <n v="2700000"/>
    <s v="Seed Fund"/>
    <x v="0"/>
    <x v="0"/>
    <x v="18"/>
    <x v="3"/>
  </r>
  <r>
    <s v="DEAL0441"/>
    <d v="2016-12-16T00:00:00"/>
    <n v="2016"/>
    <x v="208"/>
    <x v="208"/>
    <s v="n/a"/>
    <s v="Venture Capital"/>
    <x v="1"/>
    <x v="1"/>
    <x v="21"/>
    <x v="0"/>
  </r>
  <r>
    <s v="DEAL0442"/>
    <d v="2016-12-26T00:00:00"/>
    <n v="2016"/>
    <x v="217"/>
    <x v="217"/>
    <s v="n/a"/>
    <s v="Seed Fund"/>
    <x v="26"/>
    <x v="85"/>
    <x v="21"/>
    <x v="0"/>
  </r>
  <r>
    <s v="DEAL0443"/>
    <d v="2016-12-29T00:00:00"/>
    <n v="2016"/>
    <x v="218"/>
    <x v="218"/>
    <n v="25000"/>
    <s v="Grant"/>
    <x v="27"/>
    <x v="86"/>
    <x v="21"/>
    <x v="3"/>
  </r>
  <r>
    <s v="DEAL0444"/>
    <d v="2016-12-31T00:00:00"/>
    <n v="2016"/>
    <x v="92"/>
    <x v="92"/>
    <n v="450000"/>
    <s v="Angel"/>
    <x v="0"/>
    <x v="8"/>
    <x v="14"/>
    <x v="4"/>
  </r>
  <r>
    <s v="DEAL0445"/>
    <d v="2017-01-02T00:00:00"/>
    <n v="2017"/>
    <x v="219"/>
    <x v="219"/>
    <n v="513000"/>
    <s v="Angel"/>
    <x v="17"/>
    <x v="57"/>
    <x v="21"/>
    <x v="4"/>
  </r>
  <r>
    <s v="DEAL0446"/>
    <d v="2017-01-17T00:00:00"/>
    <n v="2017"/>
    <x v="220"/>
    <x v="220"/>
    <n v="750000"/>
    <s v="Seed Fund"/>
    <x v="1"/>
    <x v="1"/>
    <x v="21"/>
    <x v="2"/>
  </r>
  <r>
    <s v="DEAL0447"/>
    <d v="2017-01-19T00:00:00"/>
    <n v="2017"/>
    <x v="221"/>
    <x v="221"/>
    <n v="5000000"/>
    <s v="Series A"/>
    <x v="0"/>
    <x v="8"/>
    <x v="11"/>
    <x v="2"/>
  </r>
  <r>
    <s v="DEAL0448"/>
    <d v="2017-01-25T00:00:00"/>
    <n v="2017"/>
    <x v="201"/>
    <x v="201"/>
    <n v="1122145"/>
    <s v="Venture Capital"/>
    <x v="24"/>
    <x v="81"/>
    <x v="19"/>
    <x v="4"/>
  </r>
  <r>
    <s v="DEAL0449"/>
    <d v="2017-02-02T00:00:00"/>
    <n v="2017"/>
    <x v="222"/>
    <x v="222"/>
    <n v="5000000"/>
    <s v="Series A"/>
    <x v="0"/>
    <x v="0"/>
    <x v="19"/>
    <x v="2"/>
  </r>
  <r>
    <s v="DEAL0450"/>
    <d v="2017-02-16T00:00:00"/>
    <n v="2017"/>
    <x v="166"/>
    <x v="166"/>
    <s v="n/a"/>
    <s v="Seed Fund"/>
    <x v="0"/>
    <x v="71"/>
    <x v="18"/>
    <x v="1"/>
  </r>
  <r>
    <s v="DEAL0450"/>
    <d v="2017-02-16T00:00:00"/>
    <n v="2017"/>
    <x v="166"/>
    <x v="166"/>
    <s v="n/a"/>
    <s v="Seed Fund"/>
    <x v="0"/>
    <x v="71"/>
    <x v="18"/>
    <x v="1"/>
  </r>
  <r>
    <s v="DEAL0450"/>
    <d v="2017-02-16T00:00:00"/>
    <n v="2017"/>
    <x v="166"/>
    <x v="166"/>
    <n v="8000000"/>
    <s v="Seed Fund"/>
    <x v="0"/>
    <x v="71"/>
    <x v="18"/>
    <x v="1"/>
  </r>
  <r>
    <s v="DEAL0451"/>
    <d v="2017-02-28T00:00:00"/>
    <n v="2017"/>
    <x v="195"/>
    <x v="195"/>
    <n v="2300000"/>
    <s v="Seed Fund"/>
    <x v="0"/>
    <x v="8"/>
    <x v="18"/>
    <x v="8"/>
  </r>
  <r>
    <s v="DEAL0452"/>
    <d v="2017-03-01T00:00:00"/>
    <n v="2017"/>
    <x v="202"/>
    <x v="202"/>
    <n v="2000000"/>
    <s v="Venture Capital"/>
    <x v="0"/>
    <x v="4"/>
    <x v="18"/>
    <x v="4"/>
  </r>
  <r>
    <s v="DEAL0453"/>
    <d v="2017-03-01T00:00:00"/>
    <n v="2017"/>
    <x v="129"/>
    <x v="129"/>
    <s v="n/a"/>
    <s v="Venture Capital"/>
    <x v="0"/>
    <x v="8"/>
    <x v="11"/>
    <x v="2"/>
  </r>
  <r>
    <s v="DEAL0454"/>
    <d v="2017-03-01T00:00:00"/>
    <n v="2017"/>
    <x v="223"/>
    <x v="223"/>
    <s v="n/a"/>
    <s v="n/a"/>
    <x v="1"/>
    <x v="1"/>
    <x v="17"/>
    <x v="8"/>
  </r>
  <r>
    <s v="DEAL0455"/>
    <d v="2017-03-07T00:00:00"/>
    <n v="2017"/>
    <x v="175"/>
    <x v="175"/>
    <n v="7000000"/>
    <s v="Seed Fund"/>
    <x v="2"/>
    <x v="9"/>
    <x v="18"/>
    <x v="4"/>
  </r>
  <r>
    <s v="DEAL0456"/>
    <d v="2017-03-10T00:00:00"/>
    <n v="2017"/>
    <x v="114"/>
    <x v="114"/>
    <n v="625000"/>
    <s v="Seed Fund"/>
    <x v="10"/>
    <x v="38"/>
    <x v="17"/>
    <x v="2"/>
  </r>
  <r>
    <s v="DEAL0457"/>
    <d v="2017-03-13T00:00:00"/>
    <n v="2017"/>
    <x v="190"/>
    <x v="190"/>
    <s v="n/a"/>
    <s v="Seed Fund"/>
    <x v="1"/>
    <x v="1"/>
    <x v="21"/>
    <x v="2"/>
  </r>
  <r>
    <s v="DEAL0458"/>
    <d v="2017-03-22T00:00:00"/>
    <n v="2017"/>
    <x v="101"/>
    <x v="101"/>
    <n v="12000000"/>
    <s v="Series B"/>
    <x v="0"/>
    <x v="2"/>
    <x v="17"/>
    <x v="0"/>
  </r>
  <r>
    <s v="DEAL0459"/>
    <d v="2017-04-11T00:00:00"/>
    <n v="2017"/>
    <x v="147"/>
    <x v="147"/>
    <n v="644000"/>
    <s v="Seed Fund"/>
    <x v="1"/>
    <x v="1"/>
    <x v="18"/>
    <x v="3"/>
  </r>
  <r>
    <s v="DEAL0460"/>
    <d v="2017-04-14T00:00:00"/>
    <n v="2017"/>
    <x v="169"/>
    <x v="169"/>
    <n v="1500000"/>
    <s v="Convertible Note"/>
    <x v="0"/>
    <x v="6"/>
    <x v="9"/>
    <x v="2"/>
  </r>
  <r>
    <s v="DEAL0461"/>
    <d v="2017-05-01T00:00:00"/>
    <n v="2017"/>
    <x v="121"/>
    <x v="121"/>
    <n v="1250000"/>
    <s v="Seed Fund"/>
    <x v="11"/>
    <x v="53"/>
    <x v="18"/>
    <x v="3"/>
  </r>
  <r>
    <s v="DEAL0462"/>
    <d v="2017-05-03T00:00:00"/>
    <n v="2017"/>
    <x v="210"/>
    <x v="210"/>
    <n v="793200"/>
    <s v="Seed Fund"/>
    <x v="0"/>
    <x v="0"/>
    <x v="21"/>
    <x v="4"/>
  </r>
  <r>
    <s v="DEAL0463"/>
    <d v="2017-05-11T00:00:00"/>
    <n v="2017"/>
    <x v="203"/>
    <x v="203"/>
    <n v="150000"/>
    <s v="Convertible Note"/>
    <x v="0"/>
    <x v="2"/>
    <x v="17"/>
    <x v="3"/>
  </r>
  <r>
    <s v="DEAL0464"/>
    <d v="2017-05-15T00:00:00"/>
    <n v="2017"/>
    <x v="194"/>
    <x v="194"/>
    <n v="75000"/>
    <s v="Grant"/>
    <x v="0"/>
    <x v="0"/>
    <x v="19"/>
    <x v="4"/>
  </r>
  <r>
    <s v="DEAL0465"/>
    <d v="2017-05-16T00:00:00"/>
    <n v="2017"/>
    <x v="24"/>
    <x v="24"/>
    <s v="n/a"/>
    <s v="Private Equity"/>
    <x v="0"/>
    <x v="14"/>
    <x v="9"/>
    <x v="2"/>
  </r>
  <r>
    <s v="DEAL0466"/>
    <d v="2017-05-30T00:00:00"/>
    <n v="2017"/>
    <x v="224"/>
    <x v="224"/>
    <n v="2000000"/>
    <s v="Seed Fund"/>
    <x v="1"/>
    <x v="1"/>
    <x v="17"/>
    <x v="3"/>
  </r>
  <r>
    <s v="DEAL0467"/>
    <d v="2017-05-31T00:00:00"/>
    <n v="2017"/>
    <x v="180"/>
    <x v="180"/>
    <n v="3700000"/>
    <s v="Series A"/>
    <x v="0"/>
    <x v="2"/>
    <x v="21"/>
    <x v="4"/>
  </r>
  <r>
    <s v="DEAL0468"/>
    <d v="2017-06-01T00:00:00"/>
    <n v="2017"/>
    <x v="2"/>
    <x v="2"/>
    <s v="n/a"/>
    <s v="Secondary Market"/>
    <x v="0"/>
    <x v="2"/>
    <x v="2"/>
    <x v="2"/>
  </r>
  <r>
    <s v="DEAL0469"/>
    <d v="2017-06-06T00:00:00"/>
    <n v="2017"/>
    <x v="225"/>
    <x v="225"/>
    <n v="1800000"/>
    <s v="Series A"/>
    <x v="0"/>
    <x v="87"/>
    <x v="18"/>
    <x v="6"/>
  </r>
  <r>
    <s v="DEAL0470"/>
    <d v="2017-06-06T00:00:00"/>
    <n v="2017"/>
    <x v="52"/>
    <x v="52"/>
    <n v="1800000"/>
    <s v="Venture Capital"/>
    <x v="0"/>
    <x v="0"/>
    <x v="15"/>
    <x v="3"/>
  </r>
  <r>
    <s v="DEAL0471"/>
    <d v="2017-06-12T00:00:00"/>
    <n v="2017"/>
    <x v="226"/>
    <x v="226"/>
    <n v="1150000"/>
    <s v="Venture Capital"/>
    <x v="24"/>
    <x v="81"/>
    <x v="1"/>
    <x v="4"/>
  </r>
  <r>
    <s v="DEAL0472"/>
    <d v="2017-06-12T00:00:00"/>
    <n v="2017"/>
    <x v="17"/>
    <x v="17"/>
    <n v="24000000"/>
    <s v="Debt Financing"/>
    <x v="4"/>
    <x v="11"/>
    <x v="22"/>
    <x v="4"/>
  </r>
  <r>
    <s v="DEAL0473"/>
    <d v="2017-06-15T00:00:00"/>
    <n v="2017"/>
    <x v="227"/>
    <x v="227"/>
    <n v="10500000"/>
    <s v="Venture Capital"/>
    <x v="0"/>
    <x v="2"/>
    <x v="22"/>
    <x v="2"/>
  </r>
  <r>
    <s v="DEAL0474"/>
    <d v="2017-06-21T00:00:00"/>
    <n v="2017"/>
    <x v="9"/>
    <x v="9"/>
    <n v="1700000"/>
    <s v="Venture Capital"/>
    <x v="0"/>
    <x v="8"/>
    <x v="4"/>
    <x v="4"/>
  </r>
  <r>
    <s v="DEAL0475"/>
    <d v="2017-06-29T00:00:00"/>
    <n v="2017"/>
    <x v="110"/>
    <x v="110"/>
    <n v="1600000"/>
    <s v="Seed Fund"/>
    <x v="1"/>
    <x v="1"/>
    <x v="14"/>
    <x v="4"/>
  </r>
  <r>
    <s v="DEAL0476"/>
    <d v="2017-06-29T00:00:00"/>
    <n v="2017"/>
    <x v="95"/>
    <x v="95"/>
    <n v="10000000"/>
    <s v="Seed Fund"/>
    <x v="0"/>
    <x v="8"/>
    <x v="17"/>
    <x v="1"/>
  </r>
  <r>
    <s v="DEAL0477"/>
    <d v="2017-07-07T00:00:00"/>
    <n v="2017"/>
    <x v="228"/>
    <x v="228"/>
    <n v="115000"/>
    <s v="Seed Fund"/>
    <x v="23"/>
    <x v="80"/>
    <x v="18"/>
    <x v="4"/>
  </r>
  <r>
    <s v="DEAL0478"/>
    <d v="2017-07-12T00:00:00"/>
    <n v="2017"/>
    <x v="186"/>
    <x v="186"/>
    <n v="710000"/>
    <s v="Seed Fund"/>
    <x v="0"/>
    <x v="17"/>
    <x v="18"/>
    <x v="4"/>
  </r>
  <r>
    <s v="DEAL0479"/>
    <d v="2017-07-12T00:00:00"/>
    <n v="2017"/>
    <x v="199"/>
    <x v="199"/>
    <n v="1800000"/>
    <s v="Angel"/>
    <x v="0"/>
    <x v="13"/>
    <x v="18"/>
    <x v="6"/>
  </r>
  <r>
    <s v="DEAL0480"/>
    <d v="2017-07-17T00:00:00"/>
    <n v="2017"/>
    <x v="164"/>
    <x v="164"/>
    <n v="12500000"/>
    <s v="Angel"/>
    <x v="11"/>
    <x v="40"/>
    <x v="14"/>
    <x v="4"/>
  </r>
  <r>
    <s v="DEAL0481"/>
    <d v="2017-07-17T00:00:00"/>
    <n v="2017"/>
    <x v="229"/>
    <x v="229"/>
    <n v="1400000"/>
    <s v="Angel"/>
    <x v="1"/>
    <x v="1"/>
    <x v="19"/>
    <x v="2"/>
  </r>
  <r>
    <s v="DEAL0482"/>
    <d v="2017-07-25T00:00:00"/>
    <n v="2017"/>
    <x v="138"/>
    <x v="138"/>
    <n v="1800000"/>
    <s v="Seed Fund"/>
    <x v="0"/>
    <x v="59"/>
    <x v="18"/>
    <x v="2"/>
  </r>
  <r>
    <s v="DEAL0483"/>
    <d v="2017-08-02T00:00:00"/>
    <n v="2017"/>
    <x v="171"/>
    <x v="171"/>
    <n v="8000000"/>
    <s v="Series A"/>
    <x v="0"/>
    <x v="2"/>
    <x v="18"/>
    <x v="4"/>
  </r>
  <r>
    <s v="DEAL0484"/>
    <d v="2017-08-04T00:00:00"/>
    <n v="2017"/>
    <x v="198"/>
    <x v="198"/>
    <n v="543200"/>
    <s v="Venture Capital"/>
    <x v="0"/>
    <x v="72"/>
    <x v="19"/>
    <x v="2"/>
  </r>
  <r>
    <s v="DEAL0485"/>
    <d v="2017-09-26T00:00:00"/>
    <n v="2017"/>
    <x v="218"/>
    <x v="218"/>
    <n v="75000"/>
    <s v="Seed Fund"/>
    <x v="27"/>
    <x v="86"/>
    <x v="19"/>
    <x v="3"/>
  </r>
  <r>
    <s v="DEAL0486"/>
    <d v="2017-09-28T00:00:00"/>
    <n v="2017"/>
    <x v="211"/>
    <x v="211"/>
    <n v="1000000"/>
    <s v="Seed Fund"/>
    <x v="1"/>
    <x v="1"/>
    <x v="19"/>
    <x v="8"/>
  </r>
  <r>
    <s v="DEAL0487"/>
    <d v="2017-10-03T00:00:00"/>
    <n v="2017"/>
    <x v="122"/>
    <x v="122"/>
    <n v="2500000"/>
    <s v="Debt Financing"/>
    <x v="0"/>
    <x v="0"/>
    <x v="19"/>
    <x v="4"/>
  </r>
  <r>
    <s v="DEAL0487"/>
    <d v="2017-10-03T00:00:00"/>
    <n v="2017"/>
    <x v="122"/>
    <x v="122"/>
    <n v="3750000"/>
    <s v="Series B"/>
    <x v="0"/>
    <x v="0"/>
    <x v="14"/>
    <x v="4"/>
  </r>
  <r>
    <s v="DEAL0488"/>
    <d v="2017-10-04T00:00:00"/>
    <n v="2017"/>
    <x v="203"/>
    <x v="203"/>
    <n v="1000000"/>
    <s v="Seed Fund"/>
    <x v="0"/>
    <x v="2"/>
    <x v="19"/>
    <x v="3"/>
  </r>
  <r>
    <s v="DEAL0489"/>
    <d v="2017-10-11T00:00:00"/>
    <n v="2017"/>
    <x v="94"/>
    <x v="94"/>
    <n v="42000000"/>
    <s v="Series C"/>
    <x v="0"/>
    <x v="5"/>
    <x v="14"/>
    <x v="4"/>
  </r>
  <r>
    <s v="DEAL0490"/>
    <d v="2017-10-11T00:00:00"/>
    <n v="2017"/>
    <x v="173"/>
    <x v="173"/>
    <n v="8700000"/>
    <s v="Series A"/>
    <x v="0"/>
    <x v="2"/>
    <x v="18"/>
    <x v="0"/>
  </r>
  <r>
    <s v="DEAL0491"/>
    <d v="2017-10-18T00:00:00"/>
    <n v="2017"/>
    <x v="185"/>
    <x v="185"/>
    <n v="1250000"/>
    <s v="Seed Fund"/>
    <x v="11"/>
    <x v="40"/>
    <x v="21"/>
    <x v="2"/>
  </r>
  <r>
    <s v="DEAL0492"/>
    <d v="2017-10-20T00:00:00"/>
    <n v="2017"/>
    <x v="116"/>
    <x v="116"/>
    <s v="n/a"/>
    <s v="Venture Capital"/>
    <x v="0"/>
    <x v="0"/>
    <x v="21"/>
    <x v="4"/>
  </r>
  <r>
    <s v="DEAL0493"/>
    <d v="2017-10-31T00:00:00"/>
    <n v="2017"/>
    <x v="20"/>
    <x v="20"/>
    <n v="403000"/>
    <s v="Post-IPO Equity"/>
    <x v="1"/>
    <x v="1"/>
    <x v="2"/>
    <x v="5"/>
  </r>
  <r>
    <s v="DEAL0494"/>
    <d v="2017-11-07T00:00:00"/>
    <n v="2017"/>
    <x v="200"/>
    <x v="200"/>
    <n v="3000000"/>
    <s v="Series A"/>
    <x v="0"/>
    <x v="58"/>
    <x v="21"/>
    <x v="1"/>
  </r>
  <r>
    <s v="DEAL0495"/>
    <d v="2017-11-08T00:00:00"/>
    <n v="2017"/>
    <x v="230"/>
    <x v="230"/>
    <n v="34580"/>
    <s v="Equity crowdfunding"/>
    <x v="1"/>
    <x v="1"/>
    <x v="14"/>
    <x v="0"/>
  </r>
  <r>
    <s v="DEAL0496"/>
    <d v="2017-11-13T00:00:00"/>
    <n v="2017"/>
    <x v="160"/>
    <x v="160"/>
    <n v="10000000"/>
    <s v="Venture Capital"/>
    <x v="0"/>
    <x v="3"/>
    <x v="17"/>
    <x v="4"/>
  </r>
  <r>
    <s v="DEAL0497"/>
    <d v="2017-11-14T00:00:00"/>
    <n v="2017"/>
    <x v="212"/>
    <x v="212"/>
    <n v="1400000"/>
    <s v="Seed Fund"/>
    <x v="0"/>
    <x v="70"/>
    <x v="21"/>
    <x v="4"/>
  </r>
  <r>
    <s v="DEAL0498"/>
    <d v="2017-11-29T00:00:00"/>
    <n v="2017"/>
    <x v="208"/>
    <x v="208"/>
    <n v="10000000"/>
    <s v="Series A"/>
    <x v="1"/>
    <x v="1"/>
    <x v="17"/>
    <x v="0"/>
  </r>
  <r>
    <s v="DEAL0499"/>
    <d v="2017-12-01T00:00:00"/>
    <n v="2017"/>
    <x v="192"/>
    <x v="192"/>
    <n v="1900000"/>
    <s v="Venture Capital"/>
    <x v="0"/>
    <x v="79"/>
    <x v="17"/>
    <x v="1"/>
  </r>
  <r>
    <s v="DEAL0500"/>
    <d v="2017-12-05T00:00:00"/>
    <n v="2017"/>
    <x v="130"/>
    <x v="130"/>
    <n v="5000000"/>
    <s v="Series A"/>
    <x v="15"/>
    <x v="55"/>
    <x v="17"/>
    <x v="4"/>
  </r>
  <r>
    <s v="DEAL0501"/>
    <d v="2018-01-05T00:00:00"/>
    <n v="2018"/>
    <x v="180"/>
    <x v="180"/>
    <n v="10000000"/>
    <s v="Series A"/>
    <x v="0"/>
    <x v="2"/>
    <x v="21"/>
    <x v="4"/>
  </r>
  <r>
    <s v="DEAL0502"/>
    <d v="2018-01-16T00:00:00"/>
    <n v="2018"/>
    <x v="231"/>
    <x v="231"/>
    <s v="n/a"/>
    <s v="Private Equity"/>
    <x v="0"/>
    <x v="0"/>
    <x v="11"/>
    <x v="3"/>
  </r>
  <r>
    <s v="DEAL0503"/>
    <d v="2018-01-23T00:00:00"/>
    <n v="2018"/>
    <x v="232"/>
    <x v="232"/>
    <n v="5000000"/>
    <s v="Venture Capital"/>
    <x v="7"/>
    <x v="28"/>
    <x v="14"/>
    <x v="2"/>
  </r>
  <r>
    <s v="DEAL0504"/>
    <d v="2018-01-29T00:00:00"/>
    <n v="2018"/>
    <x v="155"/>
    <x v="155"/>
    <n v="25000000"/>
    <s v="Series B"/>
    <x v="0"/>
    <x v="2"/>
    <x v="3"/>
    <x v="2"/>
  </r>
  <r>
    <s v="DEAL0505"/>
    <d v="2018-01-30T00:00:00"/>
    <n v="2018"/>
    <x v="109"/>
    <x v="109"/>
    <n v="20000000"/>
    <s v="Series D"/>
    <x v="0"/>
    <x v="50"/>
    <x v="14"/>
    <x v="2"/>
  </r>
  <r>
    <s v="DEAL0506"/>
    <d v="2018-02-14T00:00:00"/>
    <n v="2018"/>
    <x v="169"/>
    <x v="169"/>
    <n v="3250000"/>
    <s v="Venture Capital"/>
    <x v="0"/>
    <x v="6"/>
    <x v="9"/>
    <x v="2"/>
  </r>
</pivotCacheRecords>
</file>

<file path=xl/pivotCache/pivotCacheRecords2.xml><?xml version="1.0" encoding="utf-8"?>
<pivotCacheRecords xmlns="http://schemas.openxmlformats.org/spreadsheetml/2006/main" xmlns:r="http://schemas.openxmlformats.org/officeDocument/2006/relationships" count="541">
  <r>
    <x v="0"/>
    <d v="2000-03-22T00:00:00"/>
    <n v="2000"/>
    <x v="0"/>
    <s v="FIRM0002"/>
    <n v="30000000"/>
    <x v="0"/>
    <s v="USA"/>
    <s v="New York"/>
    <n v="1973"/>
    <s v="Legal Research"/>
  </r>
  <r>
    <x v="1"/>
    <d v="2002-10-03T00:00:00"/>
    <n v="2002"/>
    <x v="1"/>
    <s v="FIRM0027"/>
    <n v="4500000"/>
    <x v="1"/>
    <s v="UK"/>
    <s v="London"/>
    <n v="1999"/>
    <s v="Legal Analytics"/>
  </r>
  <r>
    <x v="2"/>
    <d v="2003-01-01T00:00:00"/>
    <n v="2003"/>
    <x v="2"/>
    <s v="FIRM0045"/>
    <s v="n/a"/>
    <x v="2"/>
    <s v="USA"/>
    <s v="San Francisco"/>
    <n v="2003"/>
    <s v="Legal Practice Management"/>
  </r>
  <r>
    <x v="3"/>
    <d v="2003-10-01T00:00:00"/>
    <n v="2003"/>
    <x v="3"/>
    <s v="FIRM0051"/>
    <n v="150000"/>
    <x v="2"/>
    <s v="USA"/>
    <s v="Boston"/>
    <n v="2003"/>
    <s v="Legal Practice Management"/>
  </r>
  <r>
    <x v="4"/>
    <d v="2004-01-01T00:00:00"/>
    <n v="2004"/>
    <x v="4"/>
    <s v="FIRM0053"/>
    <s v="n/a"/>
    <x v="1"/>
    <s v="USA"/>
    <s v="New York"/>
    <n v="2004"/>
    <s v="Legal Marketplace"/>
  </r>
  <r>
    <x v="5"/>
    <d v="2004-06-14T00:00:00"/>
    <n v="2004"/>
    <x v="2"/>
    <s v="FIRM0045"/>
    <n v="4600000"/>
    <x v="1"/>
    <s v="USA"/>
    <s v="San Francisco"/>
    <n v="2003"/>
    <s v="Legal Practice Management"/>
  </r>
  <r>
    <x v="6"/>
    <d v="2004-12-27T00:00:00"/>
    <n v="2004"/>
    <x v="5"/>
    <s v="FIRM0059"/>
    <n v="1000000"/>
    <x v="0"/>
    <s v="USA"/>
    <s v="Texas"/>
    <n v="2005"/>
    <s v="Legal Document Automation"/>
  </r>
  <r>
    <x v="7"/>
    <d v="2005-06-30T00:00:00"/>
    <n v="2005"/>
    <x v="2"/>
    <s v="FIRM0045"/>
    <n v="1500000"/>
    <x v="0"/>
    <s v="USA"/>
    <s v="San Francisco"/>
    <n v="2003"/>
    <s v="Legal Practice Management"/>
  </r>
  <r>
    <x v="8"/>
    <d v="2005-10-01T00:00:00"/>
    <n v="2005"/>
    <x v="6"/>
    <s v="FIRM0060"/>
    <n v="2500000"/>
    <x v="1"/>
    <s v="USA"/>
    <s v="Palo Alto"/>
    <n v="2005"/>
    <s v="Legal Document Automation"/>
  </r>
  <r>
    <x v="9"/>
    <d v="2006-01-01T00:00:00"/>
    <n v="2006"/>
    <x v="7"/>
    <s v="FIRM0066"/>
    <n v="3000000"/>
    <x v="1"/>
    <s v="USA"/>
    <s v="Seattle"/>
    <n v="2006"/>
    <s v="Legal Marketplace"/>
  </r>
  <r>
    <x v="10"/>
    <d v="2006-01-23T00:00:00"/>
    <n v="2006"/>
    <x v="8"/>
    <s v="FIRM0050"/>
    <n v="150000"/>
    <x v="3"/>
    <s v="USA"/>
    <s v="Illinois"/>
    <n v="2003"/>
    <s v="Legal Analytics"/>
  </r>
  <r>
    <x v="11"/>
    <d v="2006-04-01T00:00:00"/>
    <n v="2006"/>
    <x v="2"/>
    <s v="FIRM0045"/>
    <n v="10000000"/>
    <x v="4"/>
    <s v="USA"/>
    <s v="San Francisco"/>
    <n v="2003"/>
    <s v="Legal Practice Management"/>
  </r>
  <r>
    <x v="12"/>
    <d v="2006-09-11T00:00:00"/>
    <n v="2006"/>
    <x v="9"/>
    <s v="FIRM0063"/>
    <n v="350000"/>
    <x v="5"/>
    <s v="USA"/>
    <s v="California"/>
    <n v="2005"/>
    <s v="Legal Document Automation"/>
  </r>
  <r>
    <x v="13"/>
    <d v="2006-10-25T00:00:00"/>
    <n v="2006"/>
    <x v="10"/>
    <s v="FIRM0061"/>
    <n v="4000000"/>
    <x v="1"/>
    <s v="Israel"/>
    <s v="Tel Aviv"/>
    <n v="2005"/>
    <s v="Legal Practice Management"/>
  </r>
  <r>
    <x v="14"/>
    <d v="2007-01-01T00:00:00"/>
    <n v="2007"/>
    <x v="11"/>
    <s v="FIRM0073"/>
    <n v="100000"/>
    <x v="3"/>
    <s v="USA"/>
    <s v="California"/>
    <n v="2006"/>
    <s v="Legal Practice Management"/>
  </r>
  <r>
    <x v="15"/>
    <d v="2007-01-18T00:00:00"/>
    <n v="2007"/>
    <x v="1"/>
    <s v="FIRM0027"/>
    <n v="23000000"/>
    <x v="4"/>
    <s v="UK"/>
    <s v="London"/>
    <n v="1999"/>
    <s v="Legal Analytics"/>
  </r>
  <r>
    <x v="16"/>
    <d v="2007-02-01T00:00:00"/>
    <n v="2007"/>
    <x v="9"/>
    <s v="FIRM0063"/>
    <n v="2100000"/>
    <x v="0"/>
    <s v="USA"/>
    <s v="California"/>
    <n v="2005"/>
    <s v="Legal Document Automation"/>
  </r>
  <r>
    <x v="17"/>
    <d v="2007-02-05T00:00:00"/>
    <n v="2007"/>
    <x v="8"/>
    <s v="FIRM0050"/>
    <n v="4000000"/>
    <x v="1"/>
    <s v="USA"/>
    <s v="Illinois"/>
    <n v="2003"/>
    <s v="Legal Analytics"/>
  </r>
  <r>
    <x v="18"/>
    <d v="2007-03-01T00:00:00"/>
    <n v="2007"/>
    <x v="12"/>
    <s v="FIRM0055"/>
    <n v="5000000"/>
    <x v="6"/>
    <s v="USA"/>
    <s v="California"/>
    <n v="2004"/>
    <s v="E-Discovery"/>
  </r>
  <r>
    <x v="19"/>
    <d v="2007-03-06T00:00:00"/>
    <n v="2007"/>
    <x v="13"/>
    <s v="FIRM0025"/>
    <n v="45000000"/>
    <x v="1"/>
    <s v="USA"/>
    <s v="California"/>
    <n v="1999"/>
    <s v="Legal Document Automation"/>
  </r>
  <r>
    <x v="20"/>
    <d v="2007-04-01T00:00:00"/>
    <n v="2007"/>
    <x v="7"/>
    <s v="FIRM0066"/>
    <n v="10000000"/>
    <x v="4"/>
    <s v="USA"/>
    <s v="Seattle"/>
    <n v="2007"/>
    <s v="Legal Marketplace"/>
  </r>
  <r>
    <x v="21"/>
    <d v="2007-04-15T00:00:00"/>
    <n v="2007"/>
    <x v="14"/>
    <s v="FIRM0071"/>
    <n v="950000"/>
    <x v="2"/>
    <s v="Canada"/>
    <s v="Toronto"/>
    <n v="2006"/>
    <s v="Legal Practice Management"/>
  </r>
  <r>
    <x v="22"/>
    <d v="2007-06-12T00:00:00"/>
    <n v="2007"/>
    <x v="15"/>
    <s v="FIRM0021"/>
    <s v="n/a"/>
    <x v="7"/>
    <s v="USA"/>
    <s v="California"/>
    <n v="1998"/>
    <s v="Legal Practice Management"/>
  </r>
  <r>
    <x v="23"/>
    <d v="2007-09-01T00:00:00"/>
    <n v="2007"/>
    <x v="2"/>
    <s v="FIRM0045"/>
    <n v="12400000"/>
    <x v="4"/>
    <s v="USA"/>
    <s v="San Francisco"/>
    <n v="2003"/>
    <s v="Legal Practice Management"/>
  </r>
  <r>
    <x v="24"/>
    <d v="2007-10-01T00:00:00"/>
    <n v="2007"/>
    <x v="16"/>
    <s v="FIRM0065"/>
    <n v="250000"/>
    <x v="2"/>
    <s v="USA"/>
    <s v="Boston"/>
    <n v="2006"/>
    <s v="E-Discovery"/>
  </r>
  <r>
    <x v="24"/>
    <d v="2007-10-01T00:00:00"/>
    <n v="2007"/>
    <x v="6"/>
    <s v="FIRM0060"/>
    <n v="6000000"/>
    <x v="4"/>
    <s v="USA"/>
    <s v="Palo Alto"/>
    <n v="2005"/>
    <s v="Legal Document Automation"/>
  </r>
  <r>
    <x v="25"/>
    <d v="2008-04-01T00:00:00"/>
    <n v="2008"/>
    <x v="11"/>
    <s v="FIRM0073"/>
    <n v="500000"/>
    <x v="3"/>
    <s v="USA"/>
    <s v="California"/>
    <n v="2006"/>
    <s v="Legal Practice Management"/>
  </r>
  <r>
    <x v="26"/>
    <d v="2008-04-22T00:00:00"/>
    <n v="2008"/>
    <x v="17"/>
    <s v="FIRM0028"/>
    <n v="10000000"/>
    <x v="0"/>
    <s v="Australia"/>
    <s v="Melbourne"/>
    <n v="1999"/>
    <s v="Legal Document Automation"/>
  </r>
  <r>
    <x v="27"/>
    <d v="2008-05-15T00:00:00"/>
    <n v="2008"/>
    <x v="14"/>
    <s v="FIRM0071"/>
    <n v="3500000"/>
    <x v="5"/>
    <s v="Canada"/>
    <s v="Toronto"/>
    <n v="2006"/>
    <s v="Legal Practice Management"/>
  </r>
  <r>
    <x v="28"/>
    <d v="2008-06-01T00:00:00"/>
    <n v="2008"/>
    <x v="9"/>
    <s v="FIRM0063"/>
    <n v="3500000"/>
    <x v="1"/>
    <s v="USA"/>
    <s v="California"/>
    <n v="2005"/>
    <s v="Legal Document Automation"/>
  </r>
  <r>
    <x v="29"/>
    <d v="2008-06-15T00:00:00"/>
    <n v="2008"/>
    <x v="12"/>
    <s v="FIRM0055"/>
    <n v="18000000"/>
    <x v="8"/>
    <s v="USA"/>
    <s v="California"/>
    <n v="2004"/>
    <s v="E-Discovery"/>
  </r>
  <r>
    <x v="30"/>
    <d v="2008-06-26T00:00:00"/>
    <n v="2008"/>
    <x v="18"/>
    <s v="FIRM0015"/>
    <n v="100000"/>
    <x v="0"/>
    <s v="USA"/>
    <s v="Virginia"/>
    <n v="1995"/>
    <s v="Legal Practice Management"/>
  </r>
  <r>
    <x v="31"/>
    <d v="2008-08-01T00:00:00"/>
    <n v="2008"/>
    <x v="19"/>
    <s v="FIRM0072"/>
    <n v="6500000"/>
    <x v="1"/>
    <s v="USA"/>
    <s v="Texas"/>
    <n v="2006"/>
    <s v="Legal Practice Management"/>
  </r>
  <r>
    <x v="32"/>
    <d v="2008-08-08T00:00:00"/>
    <n v="2008"/>
    <x v="20"/>
    <s v="FIRM0178"/>
    <n v="2800000"/>
    <x v="2"/>
    <s v="UK"/>
    <s v="London"/>
    <n v="2003"/>
    <s v="E-Discovery"/>
  </r>
  <r>
    <x v="33"/>
    <d v="2008-09-03T00:00:00"/>
    <n v="2008"/>
    <x v="20"/>
    <s v="FIRM0178"/>
    <n v="3000000"/>
    <x v="1"/>
    <s v="UK"/>
    <s v="London"/>
    <n v="2003"/>
    <s v="E-Discovery"/>
  </r>
  <r>
    <x v="34"/>
    <d v="2008-09-17T00:00:00"/>
    <n v="2008"/>
    <x v="21"/>
    <s v="FIRM0092"/>
    <s v="n/a"/>
    <x v="1"/>
    <s v="USA"/>
    <s v="San Francisco"/>
    <n v="2008"/>
    <s v="Legal Research"/>
  </r>
  <r>
    <x v="34"/>
    <d v="2008-09-17T00:00:00"/>
    <n v="2008"/>
    <x v="21"/>
    <s v="FIRM0092"/>
    <s v="n/a"/>
    <x v="1"/>
    <s v="USA"/>
    <s v="San Francisco"/>
    <n v="2008"/>
    <s v="Legal Research"/>
  </r>
  <r>
    <x v="35"/>
    <d v="2009-01-01T00:00:00"/>
    <n v="2009"/>
    <x v="22"/>
    <s v="FIRM0037"/>
    <s v="n/a"/>
    <x v="5"/>
    <s v="USA"/>
    <s v="Los Angeles"/>
    <n v="2000"/>
    <s v="Legal Practice Management"/>
  </r>
  <r>
    <x v="36"/>
    <d v="2009-01-08T00:00:00"/>
    <n v="2009"/>
    <x v="23"/>
    <s v="FIRM0091"/>
    <n v="2100000"/>
    <x v="0"/>
    <s v="USA"/>
    <s v="San Francisco"/>
    <n v="2008"/>
    <s v="Legal Document Automation"/>
  </r>
  <r>
    <x v="37"/>
    <d v="2009-03-03T00:00:00"/>
    <n v="2009"/>
    <x v="24"/>
    <s v="FIRM0099"/>
    <n v="100000"/>
    <x v="6"/>
    <s v="USA"/>
    <s v="Portland"/>
    <n v="2008"/>
    <s v="Legal Practice Management"/>
  </r>
  <r>
    <x v="38"/>
    <d v="2009-05-08T00:00:00"/>
    <n v="2009"/>
    <x v="2"/>
    <s v="FIRM0045"/>
    <n v="5000000"/>
    <x v="4"/>
    <s v="USA"/>
    <s v="San Francisco"/>
    <n v="2003"/>
    <s v="Legal Practice Management"/>
  </r>
  <r>
    <x v="39"/>
    <d v="2009-06-01T00:00:00"/>
    <n v="2009"/>
    <x v="25"/>
    <s v="FIRM0119"/>
    <n v="40500"/>
    <x v="2"/>
    <s v="Canada"/>
    <s v="Vancouver"/>
    <n v="2010"/>
    <s v="Legal Document Automation"/>
  </r>
  <r>
    <x v="40"/>
    <d v="2009-07-22T00:00:00"/>
    <n v="2009"/>
    <x v="21"/>
    <s v="FIRM0092"/>
    <s v="n/a"/>
    <x v="4"/>
    <s v="USA"/>
    <s v="San Francisco"/>
    <n v="2008"/>
    <s v="Legal Research"/>
  </r>
  <r>
    <x v="40"/>
    <d v="2009-07-22T00:00:00"/>
    <n v="2009"/>
    <x v="21"/>
    <s v="FIRM0092"/>
    <s v="n/a"/>
    <x v="4"/>
    <s v="USA"/>
    <s v="San Francisco"/>
    <n v="2008"/>
    <s v="Legal Research"/>
  </r>
  <r>
    <x v="40"/>
    <d v="2009-07-22T00:00:00"/>
    <n v="2009"/>
    <x v="21"/>
    <s v="FIRM0092"/>
    <s v="n/a"/>
    <x v="4"/>
    <s v="USA"/>
    <s v="San Francisco"/>
    <n v="2008"/>
    <s v="Legal Research"/>
  </r>
  <r>
    <x v="41"/>
    <d v="2009-08-26T00:00:00"/>
    <n v="2009"/>
    <x v="26"/>
    <s v="FIRM0079"/>
    <n v="1500000"/>
    <x v="1"/>
    <s v="USA"/>
    <s v="New York"/>
    <n v="2007"/>
    <s v="Legal Document Automation"/>
  </r>
  <r>
    <x v="42"/>
    <d v="2009-11-01T00:00:00"/>
    <n v="2009"/>
    <x v="27"/>
    <s v="FIRM0003"/>
    <s v="n/a"/>
    <x v="7"/>
    <s v="South Africa"/>
    <s v="Cape Town"/>
    <n v="1976"/>
    <s v="Legal Document Automation"/>
  </r>
  <r>
    <x v="43"/>
    <d v="2009-11-18T00:00:00"/>
    <n v="2009"/>
    <x v="2"/>
    <s v="FIRM0045"/>
    <n v="3000000"/>
    <x v="4"/>
    <s v="USA"/>
    <s v="San Francisco"/>
    <n v="2003"/>
    <s v="Legal Practice Management"/>
  </r>
  <r>
    <x v="44"/>
    <d v="2009-11-20T00:00:00"/>
    <n v="2009"/>
    <x v="9"/>
    <s v="FIRM0063"/>
    <n v="650000"/>
    <x v="0"/>
    <s v="USA"/>
    <s v="California"/>
    <n v="2005"/>
    <s v="Legal Document Automation"/>
  </r>
  <r>
    <x v="45"/>
    <d v="2009-12-15T00:00:00"/>
    <n v="2009"/>
    <x v="28"/>
    <s v="FIRM0076"/>
    <s v="n/a"/>
    <x v="2"/>
    <s v="USA"/>
    <s v="New York"/>
    <n v="2007"/>
    <s v="Legal Research"/>
  </r>
  <r>
    <x v="46"/>
    <d v="2010-01-01T00:00:00"/>
    <n v="2010"/>
    <x v="29"/>
    <s v="FIRM0126"/>
    <n v="20000"/>
    <x v="2"/>
    <s v="USA"/>
    <s v="Chicago"/>
    <n v="2010"/>
    <s v="Legal Marketplace"/>
  </r>
  <r>
    <x v="47"/>
    <d v="2010-01-01T00:00:00"/>
    <n v="2010"/>
    <x v="11"/>
    <s v="FIRM0073"/>
    <n v="150000"/>
    <x v="3"/>
    <s v="USA"/>
    <s v="California"/>
    <n v="2006"/>
    <s v="Legal Practice Management"/>
  </r>
  <r>
    <x v="48"/>
    <d v="2010-01-25T00:00:00"/>
    <n v="2010"/>
    <x v="20"/>
    <s v="FIRM0178"/>
    <n v="21000000"/>
    <x v="4"/>
    <s v="UK"/>
    <s v="London"/>
    <n v="2003"/>
    <s v="E-Discovery"/>
  </r>
  <r>
    <x v="49"/>
    <d v="2010-02-08T00:00:00"/>
    <n v="2010"/>
    <x v="30"/>
    <s v="FIRM0131"/>
    <n v="1500000"/>
    <x v="0"/>
    <s v="USA"/>
    <s v="Washington"/>
    <n v="2010"/>
    <s v="Legal Analytics"/>
  </r>
  <r>
    <x v="50"/>
    <d v="2010-02-22T00:00:00"/>
    <n v="2010"/>
    <x v="19"/>
    <s v="FIRM0072"/>
    <n v="3000000"/>
    <x v="4"/>
    <s v="USA"/>
    <s v="Texas"/>
    <n v="2006"/>
    <s v="Legal Practice Management"/>
  </r>
  <r>
    <x v="51"/>
    <d v="2010-03-17T00:00:00"/>
    <n v="2010"/>
    <x v="7"/>
    <s v="FIRM0066"/>
    <n v="10000000"/>
    <x v="9"/>
    <s v="USA"/>
    <s v="San Francisco"/>
    <n v="2008"/>
    <s v="Legal Marketplace"/>
  </r>
  <r>
    <x v="52"/>
    <d v="2010-04-01T00:00:00"/>
    <n v="2010"/>
    <x v="31"/>
    <s v="FIRM0069"/>
    <n v="3000000"/>
    <x v="0"/>
    <s v="USA"/>
    <s v="Massachusetts"/>
    <n v="2006"/>
    <s v="Legal Analytics"/>
  </r>
  <r>
    <x v="53"/>
    <d v="2010-05-03T00:00:00"/>
    <n v="2010"/>
    <x v="23"/>
    <s v="FIRM0091"/>
    <n v="6600000"/>
    <x v="1"/>
    <s v="USA"/>
    <s v="San Francisco"/>
    <n v="2008"/>
    <s v="Legal Document Automation"/>
  </r>
  <r>
    <x v="54"/>
    <d v="2010-07-08T00:00:00"/>
    <n v="2010"/>
    <x v="2"/>
    <s v="FIRM0045"/>
    <n v="2000000"/>
    <x v="6"/>
    <s v="USA"/>
    <s v="San Francisco"/>
    <n v="2003"/>
    <s v="Legal Practice Management"/>
  </r>
  <r>
    <x v="55"/>
    <d v="2010-08-31T00:00:00"/>
    <n v="2010"/>
    <x v="28"/>
    <s v="FIRM0076"/>
    <n v="2100000"/>
    <x v="0"/>
    <s v="USA"/>
    <s v="New York"/>
    <n v="2007"/>
    <s v="Legal Research"/>
  </r>
  <r>
    <x v="56"/>
    <d v="2010-10-01T00:00:00"/>
    <n v="2010"/>
    <x v="32"/>
    <s v="FIRM0135"/>
    <n v="200000"/>
    <x v="5"/>
    <s v="USA"/>
    <s v="Oregon"/>
    <n v="2010"/>
    <s v="E-Discovery"/>
  </r>
  <r>
    <x v="57"/>
    <d v="2010-11-29T00:00:00"/>
    <n v="2010"/>
    <x v="32"/>
    <s v="FIRM0135"/>
    <n v="847000"/>
    <x v="2"/>
    <s v="USA"/>
    <s v="Oregon"/>
    <n v="2010"/>
    <s v="E-Discovery"/>
  </r>
  <r>
    <x v="58"/>
    <d v="2010-12-01T00:00:00"/>
    <n v="2010"/>
    <x v="18"/>
    <s v="FIRM0015"/>
    <s v="n/a"/>
    <x v="5"/>
    <s v="USA"/>
    <s v="Virginia"/>
    <n v="1995"/>
    <s v="Legal Practice Management"/>
  </r>
  <r>
    <x v="59"/>
    <d v="2010-12-08T00:00:00"/>
    <n v="2010"/>
    <x v="2"/>
    <s v="FIRM0045"/>
    <n v="27000000"/>
    <x v="9"/>
    <s v="USA"/>
    <s v="San Francisco"/>
    <n v="2003"/>
    <s v="Legal Practice Management"/>
  </r>
  <r>
    <x v="60"/>
    <d v="2011-01-14T00:00:00"/>
    <n v="2011"/>
    <x v="33"/>
    <s v="FIRM0084"/>
    <n v="1100000"/>
    <x v="4"/>
    <s v="USA"/>
    <s v="Miami"/>
    <n v="2008"/>
    <s v="Legal Document Automation"/>
  </r>
  <r>
    <x v="61"/>
    <d v="2011-02-02T00:00:00"/>
    <n v="2011"/>
    <x v="34"/>
    <s v="FIRM0107"/>
    <n v="811100"/>
    <x v="2"/>
    <s v="USA"/>
    <s v="Menlo Park"/>
    <n v="2009"/>
    <s v="Legal Analytics"/>
  </r>
  <r>
    <x v="62"/>
    <d v="2011-02-17T00:00:00"/>
    <n v="2011"/>
    <x v="35"/>
    <s v="FIRM0125"/>
    <n v="655000"/>
    <x v="2"/>
    <s v="USA"/>
    <s v="California"/>
    <n v="2010"/>
    <s v="Legal Practice Management"/>
  </r>
  <r>
    <x v="63"/>
    <d v="2011-04-01T00:00:00"/>
    <n v="2011"/>
    <x v="2"/>
    <s v="FIRM0045"/>
    <n v="1100000"/>
    <x v="0"/>
    <s v="USA"/>
    <s v="San Francisco"/>
    <n v="2003"/>
    <s v="Legal Practice Management"/>
  </r>
  <r>
    <x v="64"/>
    <d v="2011-04-04T00:00:00"/>
    <n v="2011"/>
    <x v="24"/>
    <s v="FIRM0099"/>
    <n v="1500000"/>
    <x v="4"/>
    <s v="USA"/>
    <s v="Portland"/>
    <n v="2008"/>
    <s v="Legal Practice Management"/>
  </r>
  <r>
    <x v="64"/>
    <d v="2011-04-04T00:00:00"/>
    <n v="2011"/>
    <x v="24"/>
    <s v="FIRM0099"/>
    <n v="1000000"/>
    <x v="1"/>
    <s v="USA"/>
    <s v="Portland"/>
    <n v="2008"/>
    <s v="Legal Practice Management"/>
  </r>
  <r>
    <x v="65"/>
    <d v="2011-04-05T00:00:00"/>
    <n v="2011"/>
    <x v="36"/>
    <s v="FIRM0283"/>
    <n v="1900000"/>
    <x v="0"/>
    <s v="USA"/>
    <s v="Washington"/>
    <n v="2012"/>
    <s v="Legal Practice Management"/>
  </r>
  <r>
    <x v="66"/>
    <d v="2011-05-20T00:00:00"/>
    <n v="2011"/>
    <x v="28"/>
    <s v="FIRM0076"/>
    <n v="1500000"/>
    <x v="1"/>
    <s v="USA"/>
    <s v="New York"/>
    <n v="2007"/>
    <s v="Legal Research"/>
  </r>
  <r>
    <x v="67"/>
    <d v="2011-05-28T00:00:00"/>
    <n v="2011"/>
    <x v="37"/>
    <s v="FIRM0174"/>
    <n v="150000"/>
    <x v="2"/>
    <s v="USA"/>
    <s v="New York"/>
    <n v="2011"/>
    <s v="Online Dispute Resolution"/>
  </r>
  <r>
    <x v="68"/>
    <d v="2011-05-30T00:00:00"/>
    <n v="2011"/>
    <x v="38"/>
    <s v="FIRM0106"/>
    <n v="100000"/>
    <x v="2"/>
    <s v="USA"/>
    <s v="Colorado"/>
    <n v="2009"/>
    <s v="Legal Practice Management"/>
  </r>
  <r>
    <x v="69"/>
    <d v="2011-06-01T00:00:00"/>
    <n v="2011"/>
    <x v="39"/>
    <s v="FIRM0162"/>
    <s v="n/a"/>
    <x v="2"/>
    <s v="USA"/>
    <s v="California"/>
    <n v="2011"/>
    <s v="Legal Document Automation"/>
  </r>
  <r>
    <x v="70"/>
    <d v="2011-06-13T00:00:00"/>
    <n v="2011"/>
    <x v="40"/>
    <s v="FIRM0172"/>
    <n v="100000"/>
    <x v="2"/>
    <s v="Italy"/>
    <s v="Milano"/>
    <n v="2011"/>
    <s v="Legal Document Automation"/>
  </r>
  <r>
    <x v="71"/>
    <d v="2011-07-06T00:00:00"/>
    <n v="2011"/>
    <x v="32"/>
    <s v="FIRM0135"/>
    <n v="950000"/>
    <x v="0"/>
    <s v="USA"/>
    <s v="Oregon"/>
    <n v="2010"/>
    <s v="E-Discovery"/>
  </r>
  <r>
    <x v="72"/>
    <d v="2011-07-07T00:00:00"/>
    <n v="2011"/>
    <x v="41"/>
    <s v="FIRM0159"/>
    <n v="250000"/>
    <x v="2"/>
    <s v="USA"/>
    <s v="California"/>
    <n v="2011"/>
    <s v="Legal Marketplace"/>
  </r>
  <r>
    <x v="73"/>
    <d v="2011-07-24T00:00:00"/>
    <n v="2011"/>
    <x v="13"/>
    <s v="FIRM0025"/>
    <n v="66000000"/>
    <x v="4"/>
    <s v="USA"/>
    <s v="California"/>
    <n v="1999"/>
    <s v="Legal Document Automation"/>
  </r>
  <r>
    <x v="74"/>
    <d v="2011-08-10T00:00:00"/>
    <n v="2011"/>
    <x v="42"/>
    <s v="FIRM0154"/>
    <s v="n/a"/>
    <x v="2"/>
    <s v="USA"/>
    <s v="New York"/>
    <n v="2011"/>
    <s v="Legal Document Automation"/>
  </r>
  <r>
    <x v="75"/>
    <d v="2011-08-10T00:00:00"/>
    <n v="2011"/>
    <x v="43"/>
    <s v="FIRM0036"/>
    <s v="n/a"/>
    <x v="6"/>
    <s v="USA"/>
    <s v="California"/>
    <n v="2000"/>
    <s v="Legal Practice Management"/>
  </r>
  <r>
    <x v="76"/>
    <d v="2011-08-11T00:00:00"/>
    <n v="2011"/>
    <x v="23"/>
    <s v="FIRM0091"/>
    <n v="18500000"/>
    <x v="4"/>
    <s v="USA"/>
    <s v="San Francisco"/>
    <n v="2008"/>
    <s v="Legal Document Automation"/>
  </r>
  <r>
    <x v="77"/>
    <d v="2011-08-29T00:00:00"/>
    <n v="2011"/>
    <x v="44"/>
    <s v="FIRM0192"/>
    <n v="300000"/>
    <x v="2"/>
    <s v="Canada"/>
    <s v="Ontario"/>
    <n v="2011"/>
    <s v="Legal Practice Management"/>
  </r>
  <r>
    <x v="78"/>
    <d v="2011-10-03T00:00:00"/>
    <n v="2011"/>
    <x v="45"/>
    <s v="FIRM0042"/>
    <n v="2700000"/>
    <x v="1"/>
    <s v="USA"/>
    <s v="Chicago"/>
    <n v="2002"/>
    <s v="Legal Practice Management"/>
  </r>
  <r>
    <x v="79"/>
    <d v="2011-11-03T00:00:00"/>
    <n v="2011"/>
    <x v="46"/>
    <s v="FIRM0165"/>
    <n v="650000"/>
    <x v="2"/>
    <s v="USA"/>
    <s v="New York"/>
    <n v="2011"/>
    <s v="Legal Document Automation"/>
  </r>
  <r>
    <x v="80"/>
    <d v="2011-11-28T00:00:00"/>
    <n v="2011"/>
    <x v="47"/>
    <s v="FIRM0115"/>
    <s v="n/a"/>
    <x v="1"/>
    <s v="UK"/>
    <s v="London"/>
    <n v="2010"/>
    <s v="Legal Practice Management"/>
  </r>
  <r>
    <x v="81"/>
    <d v="2011-12-15T00:00:00"/>
    <n v="2011"/>
    <x v="48"/>
    <s v="FIRM0181"/>
    <n v="620000"/>
    <x v="2"/>
    <s v="USA"/>
    <s v="San Francisco"/>
    <n v="2011"/>
    <s v="Legal Research"/>
  </r>
  <r>
    <x v="82"/>
    <d v="2011-12-20T00:00:00"/>
    <n v="2011"/>
    <x v="49"/>
    <s v="FIRM0155"/>
    <s v="n/a"/>
    <x v="2"/>
    <s v="USA"/>
    <s v="Austin"/>
    <n v="2011"/>
    <s v="Legal Practice Management"/>
  </r>
  <r>
    <x v="83"/>
    <d v="2011-12-24T00:00:00"/>
    <n v="2011"/>
    <x v="37"/>
    <s v="FIRM0174"/>
    <n v="100000"/>
    <x v="2"/>
    <s v="USA"/>
    <s v="New York"/>
    <n v="2011"/>
    <s v="Online Dispute Resolution"/>
  </r>
  <r>
    <x v="84"/>
    <d v="2011-12-30T00:00:00"/>
    <n v="2011"/>
    <x v="33"/>
    <s v="FIRM0084"/>
    <s v="n/a"/>
    <x v="4"/>
    <s v="USA"/>
    <s v="Miami"/>
    <n v="2008"/>
    <s v="Legal Document Automation"/>
  </r>
  <r>
    <x v="85"/>
    <d v="2012-01-01T00:00:00"/>
    <n v="2012"/>
    <x v="50"/>
    <s v="FIRM0203"/>
    <s v="n/a"/>
    <x v="2"/>
    <s v="USA"/>
    <s v="Atlanta"/>
    <n v="2012"/>
    <s v="Legal Practice Management"/>
  </r>
  <r>
    <x v="86"/>
    <d v="2012-01-01T00:00:00"/>
    <n v="2012"/>
    <x v="51"/>
    <s v="FIRM0186"/>
    <n v="10929.3"/>
    <x v="2"/>
    <s v="Spain"/>
    <s v="Barcelona"/>
    <n v="2011"/>
    <s v="Legal Practice Management"/>
  </r>
  <r>
    <x v="87"/>
    <d v="2012-01-10T00:00:00"/>
    <n v="2012"/>
    <x v="52"/>
    <s v="FIRM0169"/>
    <n v="25000"/>
    <x v="2"/>
    <s v="USA"/>
    <s v="New York"/>
    <n v="2011"/>
    <s v="Legal Marketplace"/>
  </r>
  <r>
    <x v="88"/>
    <d v="2012-01-10T00:00:00"/>
    <n v="2012"/>
    <x v="30"/>
    <s v="FIRM0131"/>
    <n v="2200000"/>
    <x v="0"/>
    <s v="USA"/>
    <s v="Washington"/>
    <n v="2010"/>
    <s v="Legal Analytics"/>
  </r>
  <r>
    <x v="89"/>
    <d v="2012-01-20T00:00:00"/>
    <n v="2012"/>
    <x v="53"/>
    <s v="FIRM0085"/>
    <n v="6000000"/>
    <x v="4"/>
    <s v="Canada"/>
    <s v="Burnaby"/>
    <n v="2008"/>
    <s v="Legal Practice Management"/>
  </r>
  <r>
    <x v="90"/>
    <d v="2012-01-21T00:00:00"/>
    <n v="2012"/>
    <x v="54"/>
    <s v="FIRM0022"/>
    <n v="5000000"/>
    <x v="0"/>
    <s v="Spain"/>
    <s v="Barcelona"/>
    <n v="1998"/>
    <s v="Legal Research"/>
  </r>
  <r>
    <x v="91"/>
    <d v="2012-03-02T00:00:00"/>
    <n v="2012"/>
    <x v="55"/>
    <s v="FIRM0220"/>
    <n v="25000"/>
    <x v="10"/>
    <s v="USA"/>
    <s v="Stamford"/>
    <n v="2012"/>
    <s v="Legal Analytics"/>
  </r>
  <r>
    <x v="92"/>
    <d v="2012-03-19T00:00:00"/>
    <n v="2012"/>
    <x v="22"/>
    <s v="FIRM0037"/>
    <n v="2700000"/>
    <x v="0"/>
    <s v="USA"/>
    <s v="Los Angeles"/>
    <n v="2000"/>
    <s v="Legal Practice Management"/>
  </r>
  <r>
    <x v="93"/>
    <d v="2012-04-10T00:00:00"/>
    <n v="2012"/>
    <x v="56"/>
    <s v="FIRM0031"/>
    <n v="32000000"/>
    <x v="7"/>
    <s v="USA"/>
    <s v="Denvar"/>
    <n v="2000"/>
    <s v="E-Discovery"/>
  </r>
  <r>
    <x v="94"/>
    <d v="2012-04-19T00:00:00"/>
    <n v="2012"/>
    <x v="57"/>
    <s v="FIRM0260"/>
    <n v="31250"/>
    <x v="2"/>
    <s v="Italy"/>
    <s v="Milano"/>
    <n v="2012"/>
    <s v="Legal Document Automation"/>
  </r>
  <r>
    <x v="95"/>
    <d v="2012-06-01T00:00:00"/>
    <n v="2012"/>
    <x v="58"/>
    <s v="FIRM0208"/>
    <n v="1000000"/>
    <x v="2"/>
    <s v="USA"/>
    <s v="Nashville"/>
    <n v="2012"/>
    <s v="Legal Practice Management"/>
  </r>
  <r>
    <x v="96"/>
    <d v="2012-07-01T00:00:00"/>
    <n v="2012"/>
    <x v="59"/>
    <s v="FIRM0263"/>
    <n v="1100000"/>
    <x v="2"/>
    <s v="USA"/>
    <s v="San Francisco"/>
    <n v="2012"/>
    <s v="Legal Research"/>
  </r>
  <r>
    <x v="97"/>
    <d v="2012-07-10T00:00:00"/>
    <n v="2012"/>
    <x v="60"/>
    <s v="FIRM0351"/>
    <n v="20000"/>
    <x v="5"/>
    <s v="USA"/>
    <s v="New York"/>
    <n v="2012"/>
    <s v="Legal Document Automation"/>
  </r>
  <r>
    <x v="98"/>
    <d v="2012-07-26T00:00:00"/>
    <n v="2012"/>
    <x v="34"/>
    <s v="FIRM0107"/>
    <n v="2000000"/>
    <x v="2"/>
    <s v="USA"/>
    <s v="Menlo Park"/>
    <n v="2009"/>
    <s v="Legal Analytics"/>
  </r>
  <r>
    <x v="99"/>
    <d v="2012-08-07T00:00:00"/>
    <n v="2012"/>
    <x v="2"/>
    <s v="FIRM0045"/>
    <n v="55700000"/>
    <x v="8"/>
    <s v="USA"/>
    <s v="San Francisco"/>
    <n v="2003"/>
    <s v="Legal Practice Management"/>
  </r>
  <r>
    <x v="100"/>
    <d v="2012-08-24T00:00:00"/>
    <n v="2012"/>
    <x v="33"/>
    <s v="FIRM0084"/>
    <n v="200000"/>
    <x v="4"/>
    <s v="USA"/>
    <s v="Miami"/>
    <n v="2008"/>
    <s v="Legal Document Automation"/>
  </r>
  <r>
    <x v="101"/>
    <d v="2012-08-27T00:00:00"/>
    <n v="2012"/>
    <x v="61"/>
    <s v="FIRM0198"/>
    <s v="n/a"/>
    <x v="2"/>
    <s v="USA"/>
    <s v="Durham"/>
    <n v="2012"/>
    <s v="Legal Research"/>
  </r>
  <r>
    <x v="102"/>
    <d v="2012-09-12T00:00:00"/>
    <n v="2012"/>
    <x v="1"/>
    <s v="FIRM0027"/>
    <n v="28000000"/>
    <x v="6"/>
    <s v="UK"/>
    <s v="London"/>
    <n v="1999"/>
    <s v="Legal Analytics"/>
  </r>
  <r>
    <x v="103"/>
    <d v="2012-09-20T00:00:00"/>
    <n v="2012"/>
    <x v="62"/>
    <s v="FIRM0100"/>
    <n v="10000"/>
    <x v="6"/>
    <s v="USA"/>
    <s v="Las Vegas"/>
    <n v="2009"/>
    <s v="Legal Practice Management"/>
  </r>
  <r>
    <x v="104"/>
    <d v="2012-09-21T00:00:00"/>
    <n v="2012"/>
    <x v="60"/>
    <s v="FIRM0351"/>
    <s v="n/a"/>
    <x v="2"/>
    <s v="USA"/>
    <s v="New York"/>
    <n v="2012"/>
    <s v="Legal Document Automation"/>
  </r>
  <r>
    <x v="105"/>
    <d v="2012-09-26T00:00:00"/>
    <n v="2012"/>
    <x v="20"/>
    <s v="FIRM0178"/>
    <n v="62000000"/>
    <x v="4"/>
    <s v="UK"/>
    <s v="London"/>
    <n v="2003"/>
    <s v="E-Discovery"/>
  </r>
  <r>
    <x v="106"/>
    <d v="2012-09-30T00:00:00"/>
    <n v="2012"/>
    <x v="63"/>
    <s v="FIRM0271"/>
    <n v="1000000"/>
    <x v="2"/>
    <s v="USA"/>
    <s v="New York"/>
    <n v="2012"/>
    <s v="Legal Document Automation"/>
  </r>
  <r>
    <x v="107"/>
    <d v="2012-10-01T00:00:00"/>
    <n v="2012"/>
    <x v="64"/>
    <s v="FIRM0241"/>
    <n v="30000"/>
    <x v="2"/>
    <s v="USA"/>
    <s v="Santa Monica"/>
    <n v="2012"/>
    <s v="Legal Marketplace"/>
  </r>
  <r>
    <x v="108"/>
    <d v="2012-10-08T00:00:00"/>
    <n v="2012"/>
    <x v="65"/>
    <s v="FIRM0014"/>
    <s v="n/a"/>
    <x v="7"/>
    <s v="USA"/>
    <s v="Illinois"/>
    <n v="1995"/>
    <s v="Legal Document Automation"/>
  </r>
  <r>
    <x v="109"/>
    <d v="2012-10-11T00:00:00"/>
    <n v="2012"/>
    <x v="33"/>
    <s v="FIRM0084"/>
    <s v="n/a"/>
    <x v="4"/>
    <s v="USA"/>
    <s v="Miami"/>
    <n v="2008"/>
    <s v="Legal Document Automation"/>
  </r>
  <r>
    <x v="110"/>
    <d v="2012-10-11T00:00:00"/>
    <n v="2012"/>
    <x v="44"/>
    <s v="FIRM0192"/>
    <n v="1100000"/>
    <x v="2"/>
    <s v="Canada"/>
    <s v="Ontario"/>
    <n v="2011"/>
    <s v="Legal Practice Management"/>
  </r>
  <r>
    <x v="111"/>
    <d v="2012-10-20T00:00:00"/>
    <n v="2012"/>
    <x v="66"/>
    <s v="FIRM0273"/>
    <n v="100000"/>
    <x v="2"/>
    <s v="USA"/>
    <s v="Colorado"/>
    <n v="2012"/>
    <s v="Legal Education"/>
  </r>
  <r>
    <x v="112"/>
    <d v="2012-10-26T00:00:00"/>
    <n v="2012"/>
    <x v="67"/>
    <s v="FIRM0177"/>
    <n v="40000"/>
    <x v="2"/>
    <s v="Argentina"/>
    <s v="Buenos Aires"/>
    <n v="2011"/>
    <s v="Legal Document Automation"/>
  </r>
  <r>
    <x v="113"/>
    <d v="2012-10-30T00:00:00"/>
    <n v="2012"/>
    <x v="68"/>
    <s v="FIRM0239"/>
    <s v="n/a"/>
    <x v="5"/>
    <s v="USA"/>
    <s v="New York"/>
    <n v="2012"/>
    <s v="Legal Marketplace"/>
  </r>
  <r>
    <x v="113"/>
    <d v="2012-11-03T00:00:00"/>
    <n v="2012"/>
    <x v="68"/>
    <s v="FIRM0239"/>
    <n v="100000"/>
    <x v="2"/>
    <s v="USA"/>
    <s v="New York"/>
    <n v="2012"/>
    <s v="Legal Marketplace"/>
  </r>
  <r>
    <x v="114"/>
    <d v="2012-11-15T00:00:00"/>
    <n v="2012"/>
    <x v="69"/>
    <s v="FIRM0179"/>
    <n v="1300000"/>
    <x v="5"/>
    <s v="USA"/>
    <s v="California"/>
    <n v="2011"/>
    <s v="Online Dispute Resolution"/>
  </r>
  <r>
    <x v="115"/>
    <d v="2012-11-27T00:00:00"/>
    <n v="2012"/>
    <x v="51"/>
    <s v="FIRM0186"/>
    <s v="n/a"/>
    <x v="2"/>
    <s v="Spain"/>
    <s v="Barcelona"/>
    <n v="2011"/>
    <s v="Legal Practice Management"/>
  </r>
  <r>
    <x v="116"/>
    <d v="2012-12-11T00:00:00"/>
    <n v="2012"/>
    <x v="70"/>
    <s v="FIRM0233"/>
    <s v="n/a"/>
    <x v="0"/>
    <s v="USA"/>
    <s v="San Francisco"/>
    <n v="2012"/>
    <s v="Legal Research"/>
  </r>
  <r>
    <x v="116"/>
    <d v="2012-12-11T00:00:00"/>
    <n v="2012"/>
    <x v="70"/>
    <s v="FIRM0233"/>
    <n v="2000000"/>
    <x v="0"/>
    <s v="USA"/>
    <s v="San Francisco"/>
    <n v="2012"/>
    <s v="Legal Research"/>
  </r>
  <r>
    <x v="117"/>
    <d v="2013-01-01T00:00:00"/>
    <n v="2013"/>
    <x v="58"/>
    <s v="FIRM0208"/>
    <n v="2000000"/>
    <x v="1"/>
    <s v="USA"/>
    <s v="Nashville"/>
    <n v="2012"/>
    <s v="Legal Practice Management"/>
  </r>
  <r>
    <x v="118"/>
    <d v="2013-01-01T00:00:00"/>
    <n v="2013"/>
    <x v="71"/>
    <s v="FIRM0191"/>
    <s v="n/a"/>
    <x v="2"/>
    <s v="USA"/>
    <s v="California"/>
    <n v="2011"/>
    <s v="Legal Document Automation"/>
  </r>
  <r>
    <x v="118"/>
    <d v="2013-01-01T00:00:00"/>
    <n v="2013"/>
    <x v="71"/>
    <s v="FIRM0191"/>
    <s v="n/a"/>
    <x v="2"/>
    <s v="USA"/>
    <s v="California"/>
    <n v="2011"/>
    <s v="Legal Document Automation"/>
  </r>
  <r>
    <x v="119"/>
    <d v="2013-01-03T00:00:00"/>
    <n v="2013"/>
    <x v="46"/>
    <s v="FIRM0165"/>
    <n v="200000"/>
    <x v="0"/>
    <s v="USA"/>
    <s v="New York"/>
    <n v="2011"/>
    <s v="Legal Document Automation"/>
  </r>
  <r>
    <x v="120"/>
    <d v="2013-01-09T00:00:00"/>
    <n v="2013"/>
    <x v="35"/>
    <s v="FIRM0125"/>
    <n v="850000"/>
    <x v="0"/>
    <s v="USA"/>
    <s v="California"/>
    <n v="2010"/>
    <s v="Legal Practice Management"/>
  </r>
  <r>
    <x v="121"/>
    <d v="2013-01-13T00:00:00"/>
    <n v="2013"/>
    <x v="72"/>
    <s v="FIRM0167"/>
    <n v="125000"/>
    <x v="2"/>
    <s v="USA"/>
    <s v="Los Angeles"/>
    <n v="2011"/>
    <s v="Legal Document Automation"/>
  </r>
  <r>
    <x v="122"/>
    <d v="2013-01-24T00:00:00"/>
    <n v="2013"/>
    <x v="73"/>
    <s v="FIRM0267"/>
    <n v="37500"/>
    <x v="2"/>
    <s v="Bulgaria"/>
    <s v="Sofia"/>
    <n v="2012"/>
    <s v="Legal Document Automation"/>
  </r>
  <r>
    <x v="123"/>
    <d v="2013-02-01T00:00:00"/>
    <n v="2013"/>
    <x v="74"/>
    <s v="FIRM0325"/>
    <s v="n/a"/>
    <x v="2"/>
    <s v="Ireland"/>
    <s v="Dublin"/>
    <n v="2013"/>
    <s v="Online Dispute Resolution"/>
  </r>
  <r>
    <x v="124"/>
    <d v="2013-02-01T00:00:00"/>
    <n v="2013"/>
    <x v="51"/>
    <s v="FIRM0186"/>
    <n v="25214.399999999998"/>
    <x v="10"/>
    <s v="Spain"/>
    <s v="Barcelona"/>
    <n v="2011"/>
    <s v="Legal Practice Management"/>
  </r>
  <r>
    <x v="125"/>
    <d v="2013-02-06T00:00:00"/>
    <n v="2013"/>
    <x v="75"/>
    <s v="FIRM0030"/>
    <n v="28000000"/>
    <x v="0"/>
    <s v="USA"/>
    <s v="New York"/>
    <n v="2000"/>
    <s v="Legal Marketplace"/>
  </r>
  <r>
    <x v="126"/>
    <d v="2013-02-07T00:00:00"/>
    <n v="2013"/>
    <x v="33"/>
    <s v="FIRM0084"/>
    <s v="n/a"/>
    <x v="4"/>
    <s v="USA"/>
    <s v="Miami"/>
    <n v="2008"/>
    <s v="Legal Document Automation"/>
  </r>
  <r>
    <x v="127"/>
    <d v="2013-02-13T00:00:00"/>
    <n v="2013"/>
    <x v="34"/>
    <s v="FIRM0107"/>
    <n v="2400000"/>
    <x v="0"/>
    <s v="USA"/>
    <s v="Menlo Park"/>
    <n v="2009"/>
    <s v="Legal Analytics"/>
  </r>
  <r>
    <x v="128"/>
    <d v="2013-02-28T00:00:00"/>
    <n v="2013"/>
    <x v="55"/>
    <s v="FIRM0220"/>
    <n v="425000"/>
    <x v="2"/>
    <s v="USA"/>
    <s v="Stamford"/>
    <n v="2012"/>
    <s v="Legal Analytics"/>
  </r>
  <r>
    <x v="129"/>
    <d v="2013-03-01T00:00:00"/>
    <n v="2013"/>
    <x v="76"/>
    <s v="FIRM0281"/>
    <s v="n/a"/>
    <x v="10"/>
    <s v="USA"/>
    <s v="Idaho"/>
    <n v="2012"/>
    <s v="Legal Document Automation"/>
  </r>
  <r>
    <x v="129"/>
    <d v="2013-03-01T00:00:00"/>
    <n v="2013"/>
    <x v="76"/>
    <s v="FIRM0281"/>
    <s v="n/a"/>
    <x v="10"/>
    <s v="USA"/>
    <s v="Idaho"/>
    <n v="2012"/>
    <s v="Legal Document Automation"/>
  </r>
  <r>
    <x v="129"/>
    <d v="2013-03-01T00:00:00"/>
    <n v="2013"/>
    <x v="76"/>
    <s v="FIRM0281"/>
    <s v="n/a"/>
    <x v="10"/>
    <s v="USA"/>
    <s v="Idaho"/>
    <n v="2012"/>
    <s v="Legal Document Automation"/>
  </r>
  <r>
    <x v="129"/>
    <d v="2013-03-01T00:00:00"/>
    <n v="2013"/>
    <x v="76"/>
    <s v="FIRM0281"/>
    <s v="n/a"/>
    <x v="10"/>
    <s v="USA"/>
    <s v="Idaho"/>
    <n v="2012"/>
    <s v="Legal Document Automation"/>
  </r>
  <r>
    <x v="129"/>
    <d v="2013-03-01T00:00:00"/>
    <n v="2013"/>
    <x v="76"/>
    <s v="FIRM0281"/>
    <s v="n/a"/>
    <x v="10"/>
    <s v="USA"/>
    <s v="Idaho"/>
    <n v="2012"/>
    <s v="Legal Document Automation"/>
  </r>
  <r>
    <x v="129"/>
    <d v="2013-03-01T00:00:00"/>
    <n v="2013"/>
    <x v="76"/>
    <s v="FIRM0281"/>
    <s v="n/a"/>
    <x v="10"/>
    <s v="USA"/>
    <s v="Idaho"/>
    <n v="2012"/>
    <s v="Legal Document Automation"/>
  </r>
  <r>
    <x v="130"/>
    <d v="2013-03-25T00:00:00"/>
    <n v="2013"/>
    <x v="55"/>
    <s v="FIRM0220"/>
    <n v="10000"/>
    <x v="3"/>
    <s v="USA"/>
    <s v="Stamford"/>
    <n v="2012"/>
    <s v="Legal Analytics"/>
  </r>
  <r>
    <x v="131"/>
    <d v="2013-03-27T00:00:00"/>
    <n v="2013"/>
    <x v="77"/>
    <s v="FIRM0513"/>
    <n v="550000"/>
    <x v="2"/>
    <s v="USA"/>
    <s v="New York"/>
    <n v="2011"/>
    <s v="Legal Analytics"/>
  </r>
  <r>
    <x v="132"/>
    <d v="2013-04-01T00:00:00"/>
    <n v="2013"/>
    <x v="78"/>
    <s v="FIRM0356"/>
    <n v="31250"/>
    <x v="2"/>
    <s v="Germany"/>
    <s v="Berlin"/>
    <n v="2013"/>
    <s v="Legal Practice Management"/>
  </r>
  <r>
    <x v="133"/>
    <d v="2013-04-01T00:00:00"/>
    <n v="2013"/>
    <x v="9"/>
    <s v="FIRM0063"/>
    <n v="3900000"/>
    <x v="0"/>
    <s v="USA"/>
    <s v="California"/>
    <n v="2005"/>
    <s v="Legal Document Automation"/>
  </r>
  <r>
    <x v="134"/>
    <d v="2013-04-01T00:00:00"/>
    <n v="2013"/>
    <x v="71"/>
    <s v="FIRM0191"/>
    <n v="100000"/>
    <x v="2"/>
    <s v="USA"/>
    <s v="California"/>
    <n v="2011"/>
    <s v="Legal Document Automation"/>
  </r>
  <r>
    <x v="135"/>
    <d v="2013-04-01T00:00:00"/>
    <n v="2013"/>
    <x v="79"/>
    <s v="FIRM0276"/>
    <n v="100000"/>
    <x v="2"/>
    <s v="USA"/>
    <s v="San Francisco"/>
    <n v="2012"/>
    <s v="Legal Marketplace"/>
  </r>
  <r>
    <x v="136"/>
    <d v="2013-04-14T00:00:00"/>
    <n v="2013"/>
    <x v="80"/>
    <s v="FIRM0124"/>
    <n v="500000"/>
    <x v="2"/>
    <s v="Spain"/>
    <s v="Barcelona"/>
    <n v="2010"/>
    <s v="Legal Marketplace"/>
  </r>
  <r>
    <x v="137"/>
    <d v="2013-04-29T00:00:00"/>
    <n v="2013"/>
    <x v="81"/>
    <s v="FIRM0206"/>
    <n v="250000"/>
    <x v="2"/>
    <s v="USA"/>
    <s v="New York"/>
    <n v="2012"/>
    <s v="Legal Research"/>
  </r>
  <r>
    <x v="138"/>
    <d v="2013-04-29T00:00:00"/>
    <n v="2013"/>
    <x v="82"/>
    <s v="FIRM0265"/>
    <s v="n/a"/>
    <x v="2"/>
    <s v="USA"/>
    <s v="New York"/>
    <n v="2012"/>
    <s v="Legal Practice Management"/>
  </r>
  <r>
    <x v="139"/>
    <d v="2013-05-01T00:00:00"/>
    <n v="2013"/>
    <x v="55"/>
    <s v="FIRM0220"/>
    <n v="25000"/>
    <x v="2"/>
    <s v="USA"/>
    <s v="Stamford"/>
    <n v="2012"/>
    <s v="Legal Analytics"/>
  </r>
  <r>
    <x v="140"/>
    <d v="2013-05-01T00:00:00"/>
    <n v="2013"/>
    <x v="34"/>
    <s v="FIRM0107"/>
    <n v="4800000"/>
    <x v="1"/>
    <s v="USA"/>
    <s v="Menlo Park"/>
    <n v="2009"/>
    <s v="Legal Analytics"/>
  </r>
  <r>
    <x v="141"/>
    <d v="2013-05-01T00:00:00"/>
    <n v="2013"/>
    <x v="83"/>
    <s v="FIRM0253"/>
    <n v="75000"/>
    <x v="3"/>
    <s v="USA"/>
    <s v="New York"/>
    <n v="2012"/>
    <s v="E-Discovery"/>
  </r>
  <r>
    <x v="142"/>
    <d v="2013-05-09T00:00:00"/>
    <n v="2013"/>
    <x v="33"/>
    <s v="FIRM0084"/>
    <n v="1100000"/>
    <x v="10"/>
    <s v="USA"/>
    <s v="Miami"/>
    <n v="2008"/>
    <s v="Legal Document Automation"/>
  </r>
  <r>
    <x v="143"/>
    <d v="2013-05-10T00:00:00"/>
    <n v="2013"/>
    <x v="84"/>
    <s v="FIRM0282"/>
    <s v="n/a"/>
    <x v="2"/>
    <s v="USA"/>
    <s v="New York"/>
    <n v="2012"/>
    <s v="Legal Marketplace"/>
  </r>
  <r>
    <x v="144"/>
    <d v="2013-05-13T00:00:00"/>
    <n v="2013"/>
    <x v="23"/>
    <s v="FIRM0091"/>
    <n v="19000000"/>
    <x v="9"/>
    <s v="USA"/>
    <s v="San Francisco"/>
    <n v="2008"/>
    <s v="Legal Document Automation"/>
  </r>
  <r>
    <x v="145"/>
    <d v="2013-05-28T00:00:00"/>
    <n v="2013"/>
    <x v="70"/>
    <s v="FIRM0233"/>
    <n v="5800000"/>
    <x v="1"/>
    <s v="USA"/>
    <s v="San Francisco"/>
    <n v="2012"/>
    <s v="Legal Research"/>
  </r>
  <r>
    <x v="146"/>
    <d v="2013-05-28T00:00:00"/>
    <n v="2013"/>
    <x v="64"/>
    <s v="FIRM0241"/>
    <n v="20000"/>
    <x v="2"/>
    <s v="USA"/>
    <s v="Santa Monica"/>
    <n v="2012"/>
    <s v="Legal Marketplace"/>
  </r>
  <r>
    <x v="147"/>
    <d v="2013-06-01T00:00:00"/>
    <n v="2013"/>
    <x v="85"/>
    <s v="FIRM0225"/>
    <n v="1400000"/>
    <x v="2"/>
    <s v="USA"/>
    <s v="New York"/>
    <n v="2012"/>
    <s v="Legal Document Automation"/>
  </r>
  <r>
    <x v="148"/>
    <d v="2013-06-01T00:00:00"/>
    <n v="2013"/>
    <x v="86"/>
    <s v="FIRM0326"/>
    <n v="25000"/>
    <x v="10"/>
    <s v="USA"/>
    <s v="Washington"/>
    <n v="2013"/>
    <s v="Legal Analytics"/>
  </r>
  <r>
    <x v="149"/>
    <d v="2013-06-03T00:00:00"/>
    <n v="2013"/>
    <x v="87"/>
    <s v="FIRM0369"/>
    <n v="37500"/>
    <x v="2"/>
    <s v="Italy"/>
    <s v="Rome"/>
    <n v="2013"/>
    <s v="Legal Practice Management"/>
  </r>
  <r>
    <x v="150"/>
    <d v="2013-06-12T00:00:00"/>
    <n v="2013"/>
    <x v="72"/>
    <s v="FIRM0167"/>
    <n v="125000"/>
    <x v="2"/>
    <s v="USA"/>
    <s v="Los Angeles"/>
    <n v="2011"/>
    <s v="Legal Document Automation"/>
  </r>
  <r>
    <x v="151"/>
    <d v="2013-06-28T00:00:00"/>
    <n v="2013"/>
    <x v="88"/>
    <s v="FIRM0235"/>
    <n v="160000"/>
    <x v="2"/>
    <s v="USA"/>
    <s v="St Louis"/>
    <n v="2012"/>
    <s v="Legal Analytics"/>
  </r>
  <r>
    <x v="152"/>
    <d v="2013-07-01T00:00:00"/>
    <n v="2013"/>
    <x v="86"/>
    <s v="FIRM0326"/>
    <n v="6500"/>
    <x v="3"/>
    <s v="USA"/>
    <s v="Washington"/>
    <n v="2013"/>
    <s v="Legal Analytics"/>
  </r>
  <r>
    <x v="153"/>
    <d v="2013-07-01T00:00:00"/>
    <n v="2013"/>
    <x v="89"/>
    <s v="FIRM0170"/>
    <n v="1500000"/>
    <x v="2"/>
    <s v="USA"/>
    <s v="California"/>
    <n v="2011"/>
    <s v="Legal Document Automation"/>
  </r>
  <r>
    <x v="154"/>
    <d v="2013-07-01T00:00:00"/>
    <n v="2013"/>
    <x v="88"/>
    <s v="FIRM0235"/>
    <n v="50000"/>
    <x v="3"/>
    <s v="USA"/>
    <s v="St Louis"/>
    <n v="2012"/>
    <s v="Legal Analytics"/>
  </r>
  <r>
    <x v="155"/>
    <d v="2013-07-01T00:00:00"/>
    <n v="2013"/>
    <x v="69"/>
    <s v="FIRM0179"/>
    <n v="5000000"/>
    <x v="1"/>
    <s v="USA"/>
    <s v="California"/>
    <n v="2011"/>
    <s v="Online Dispute Resolution"/>
  </r>
  <r>
    <x v="156"/>
    <d v="2013-07-15T00:00:00"/>
    <n v="2013"/>
    <x v="58"/>
    <s v="FIRM0208"/>
    <n v="1000000"/>
    <x v="0"/>
    <s v="USA"/>
    <s v="Nashville"/>
    <n v="2012"/>
    <s v="Legal Practice Management"/>
  </r>
  <r>
    <x v="157"/>
    <d v="2013-07-15T00:00:00"/>
    <n v="2013"/>
    <x v="90"/>
    <s v="FIRM0365"/>
    <n v="200000"/>
    <x v="10"/>
    <s v="USA"/>
    <s v="San Francisco"/>
    <n v="2013"/>
    <s v="Legal Document Automation"/>
  </r>
  <r>
    <x v="158"/>
    <d v="2013-07-15T00:00:00"/>
    <n v="2013"/>
    <x v="83"/>
    <s v="FIRM0253"/>
    <n v="2000000"/>
    <x v="2"/>
    <s v="USA"/>
    <s v="New York"/>
    <n v="2012"/>
    <s v="E-Discovery"/>
  </r>
  <r>
    <x v="159"/>
    <d v="2013-07-17T00:00:00"/>
    <n v="2013"/>
    <x v="91"/>
    <s v="FIRM0058"/>
    <n v="100000000"/>
    <x v="7"/>
    <s v="USA"/>
    <s v="Boston"/>
    <n v="2004"/>
    <s v="Legal Practice Management"/>
  </r>
  <r>
    <x v="160"/>
    <d v="2013-07-31T00:00:00"/>
    <n v="2013"/>
    <x v="92"/>
    <s v="FIRM0213"/>
    <n v="850000"/>
    <x v="5"/>
    <s v="USA"/>
    <s v="California"/>
    <n v="2012"/>
    <s v="Legal Document Automation"/>
  </r>
  <r>
    <x v="161"/>
    <d v="2013-08-05T00:00:00"/>
    <n v="2013"/>
    <x v="93"/>
    <s v="FIRM0246"/>
    <n v="900000"/>
    <x v="2"/>
    <s v="USA"/>
    <s v="San Francisco"/>
    <n v="2012"/>
    <s v="Legal Marketplace"/>
  </r>
  <r>
    <x v="162"/>
    <d v="2013-08-13T00:00:00"/>
    <n v="2013"/>
    <x v="94"/>
    <s v="FIRM0223"/>
    <n v="1800000"/>
    <x v="2"/>
    <s v="USA"/>
    <s v="Palo Alto"/>
    <n v="2012"/>
    <s v="Legal Document Automation"/>
  </r>
  <r>
    <x v="163"/>
    <d v="2013-08-21T00:00:00"/>
    <n v="2013"/>
    <x v="77"/>
    <s v="FIRM0513"/>
    <n v="240000"/>
    <x v="10"/>
    <s v="USA"/>
    <s v="New York"/>
    <n v="2011"/>
    <s v="Legal Analytics"/>
  </r>
  <r>
    <x v="164"/>
    <d v="2013-08-27T00:00:00"/>
    <n v="2013"/>
    <x v="95"/>
    <s v="FIRM0381"/>
    <s v="n/a"/>
    <x v="2"/>
    <s v="USA"/>
    <s v="California"/>
    <n v="2013"/>
    <s v="Legal Analytics"/>
  </r>
  <r>
    <x v="164"/>
    <d v="2013-08-27T00:00:00"/>
    <n v="2013"/>
    <x v="95"/>
    <s v="FIRM0381"/>
    <s v="n/a"/>
    <x v="2"/>
    <s v="USA"/>
    <s v="California"/>
    <n v="2013"/>
    <s v="Legal Analytics"/>
  </r>
  <r>
    <x v="164"/>
    <d v="2013-08-27T00:00:00"/>
    <n v="2013"/>
    <x v="95"/>
    <s v="FIRM0381"/>
    <s v="n/a"/>
    <x v="2"/>
    <s v="USA"/>
    <s v="California"/>
    <n v="2013"/>
    <s v="Legal Analytics"/>
  </r>
  <r>
    <x v="165"/>
    <d v="2013-09-01T00:00:00"/>
    <n v="2013"/>
    <x v="96"/>
    <s v="FIRM0302"/>
    <n v="550000"/>
    <x v="10"/>
    <s v="USA"/>
    <s v="New York"/>
    <n v="2013"/>
    <s v="Legal Document Automation"/>
  </r>
  <r>
    <x v="166"/>
    <d v="2013-09-01T00:00:00"/>
    <n v="2013"/>
    <x v="97"/>
    <s v="FIRM0310"/>
    <n v="100000"/>
    <x v="2"/>
    <s v="USA"/>
    <s v="New York"/>
    <n v="2013"/>
    <s v="Legal Analytics"/>
  </r>
  <r>
    <x v="167"/>
    <d v="2013-09-05T00:00:00"/>
    <n v="2013"/>
    <x v="98"/>
    <s v="FIRM0333"/>
    <n v="13000"/>
    <x v="2"/>
    <s v="Hong Kong"/>
    <s v="Hong Kong"/>
    <n v="2013"/>
    <s v="Legal Research"/>
  </r>
  <r>
    <x v="168"/>
    <d v="2013-09-06T00:00:00"/>
    <n v="2013"/>
    <x v="99"/>
    <s v="FIRM0157"/>
    <s v="n/a"/>
    <x v="2"/>
    <s v="UK"/>
    <s v="London"/>
    <n v="2011"/>
    <s v="Legal Analytics"/>
  </r>
  <r>
    <x v="169"/>
    <d v="2013-09-11T00:00:00"/>
    <n v="2013"/>
    <x v="86"/>
    <s v="FIRM0326"/>
    <n v="1200000"/>
    <x v="2"/>
    <s v="USA"/>
    <s v="Washington"/>
    <n v="2013"/>
    <s v="Legal Analytics"/>
  </r>
  <r>
    <x v="170"/>
    <d v="2013-09-12T00:00:00"/>
    <n v="2013"/>
    <x v="5"/>
    <s v="FIRM0059"/>
    <n v="9000000"/>
    <x v="9"/>
    <s v="USA"/>
    <s v="Texas"/>
    <n v="2005"/>
    <s v="Legal Document Automation"/>
  </r>
  <r>
    <x v="171"/>
    <d v="2013-09-19T00:00:00"/>
    <n v="2013"/>
    <x v="100"/>
    <s v="FIRM0210"/>
    <s v="n/a"/>
    <x v="2"/>
    <s v="USA"/>
    <s v="Illinois"/>
    <n v="2012"/>
    <s v="Legal Document Automation"/>
  </r>
  <r>
    <x v="172"/>
    <d v="2013-09-20T00:00:00"/>
    <n v="2013"/>
    <x v="96"/>
    <s v="FIRM0302"/>
    <n v="20000"/>
    <x v="2"/>
    <s v="USA"/>
    <s v="New York"/>
    <n v="2013"/>
    <s v="Legal Document Automation"/>
  </r>
  <r>
    <x v="173"/>
    <d v="2013-10-01T00:00:00"/>
    <n v="2013"/>
    <x v="101"/>
    <s v="FIRM0303"/>
    <n v="1800000"/>
    <x v="2"/>
    <s v="USA"/>
    <s v="San Francisco"/>
    <n v="2013"/>
    <s v="Legal Research"/>
  </r>
  <r>
    <x v="174"/>
    <d v="2013-10-01T00:00:00"/>
    <n v="2013"/>
    <x v="37"/>
    <s v="FIRM0174"/>
    <s v="n/a"/>
    <x v="2"/>
    <s v="USA"/>
    <s v="New York"/>
    <n v="2011"/>
    <s v="Online Dispute Resolution"/>
  </r>
  <r>
    <x v="175"/>
    <d v="2013-10-01T00:00:00"/>
    <n v="2013"/>
    <x v="78"/>
    <s v="FIRM0356"/>
    <n v="87500"/>
    <x v="2"/>
    <s v="Germany"/>
    <s v="Berlin"/>
    <n v="2013"/>
    <s v="Legal Practice Management"/>
  </r>
  <r>
    <x v="176"/>
    <d v="2013-10-02T00:00:00"/>
    <n v="2013"/>
    <x v="79"/>
    <s v="FIRM0276"/>
    <n v="1500000"/>
    <x v="2"/>
    <s v="USA"/>
    <s v="San Francisco"/>
    <n v="2012"/>
    <s v="Legal Marketplace"/>
  </r>
  <r>
    <x v="177"/>
    <d v="2013-10-03T00:00:00"/>
    <n v="2013"/>
    <x v="88"/>
    <s v="FIRM0235"/>
    <n v="50000"/>
    <x v="3"/>
    <s v="USA"/>
    <s v="St Louis"/>
    <n v="2012"/>
    <s v="Legal Analytics"/>
  </r>
  <r>
    <x v="178"/>
    <d v="2013-10-11T00:00:00"/>
    <n v="2013"/>
    <x v="64"/>
    <s v="FIRM0241"/>
    <n v="150000"/>
    <x v="2"/>
    <s v="USA"/>
    <s v="Santa Monica"/>
    <n v="2012"/>
    <s v="Legal Marketplace"/>
  </r>
  <r>
    <x v="179"/>
    <d v="2013-10-14T00:00:00"/>
    <n v="2013"/>
    <x v="55"/>
    <s v="FIRM0220"/>
    <n v="30000"/>
    <x v="3"/>
    <s v="USA"/>
    <s v="Stamford"/>
    <n v="2012"/>
    <s v="Legal Analytics"/>
  </r>
  <r>
    <x v="180"/>
    <d v="2013-10-17T00:00:00"/>
    <n v="2013"/>
    <x v="91"/>
    <s v="FIRM0058"/>
    <n v="25000000"/>
    <x v="7"/>
    <s v="USA"/>
    <s v="Boston"/>
    <n v="2007"/>
    <s v="Legal Practice Management"/>
  </r>
  <r>
    <x v="181"/>
    <d v="2013-10-21T00:00:00"/>
    <n v="2013"/>
    <x v="58"/>
    <s v="FIRM0208"/>
    <n v="1000000"/>
    <x v="6"/>
    <s v="USA"/>
    <s v="Nashville"/>
    <n v="2012"/>
    <s v="Legal Practice Management"/>
  </r>
  <r>
    <x v="182"/>
    <d v="2013-10-30T00:00:00"/>
    <n v="2013"/>
    <x v="68"/>
    <s v="FIRM0239"/>
    <n v="690000"/>
    <x v="5"/>
    <s v="USA"/>
    <s v="New York"/>
    <n v="2012"/>
    <s v="Legal Marketplace"/>
  </r>
  <r>
    <x v="182"/>
    <d v="2013-10-30T00:00:00"/>
    <n v="2013"/>
    <x v="68"/>
    <s v="FIRM0239"/>
    <s v="n/a"/>
    <x v="5"/>
    <s v="USA"/>
    <s v="New York"/>
    <n v="2012"/>
    <s v="Legal Marketplace"/>
  </r>
  <r>
    <x v="183"/>
    <d v="2013-11-01T00:00:00"/>
    <n v="2013"/>
    <x v="102"/>
    <s v="FIRM0424"/>
    <n v="18750"/>
    <x v="2"/>
    <s v="Denmark"/>
    <s v="Copenhagen"/>
    <n v="2013"/>
    <s v="Legal Document Automation"/>
  </r>
  <r>
    <x v="184"/>
    <d v="2013-11-01T00:00:00"/>
    <n v="2013"/>
    <x v="103"/>
    <s v="FIRM0231"/>
    <n v="900000"/>
    <x v="2"/>
    <s v="Hong Kong"/>
    <s v="Hong Kong"/>
    <n v="2012"/>
    <s v="Legal Marketplace"/>
  </r>
  <r>
    <x v="185"/>
    <d v="2013-11-14T00:00:00"/>
    <n v="2013"/>
    <x v="104"/>
    <s v="FIRM0278"/>
    <n v="1100000"/>
    <x v="0"/>
    <s v="USA"/>
    <s v="Columbus"/>
    <n v="2012"/>
    <s v="Legal Analytics"/>
  </r>
  <r>
    <x v="186"/>
    <d v="2013-11-20T00:00:00"/>
    <n v="2013"/>
    <x v="63"/>
    <s v="FIRM0271"/>
    <n v="1000000"/>
    <x v="2"/>
    <s v="USA"/>
    <s v="New York"/>
    <n v="2012"/>
    <s v="Legal Document Automation"/>
  </r>
  <r>
    <x v="187"/>
    <d v="2013-11-21T00:00:00"/>
    <n v="2013"/>
    <x v="76"/>
    <s v="FIRM0281"/>
    <n v="1700000"/>
    <x v="2"/>
    <s v="USA"/>
    <s v="Idaho"/>
    <n v="2012"/>
    <s v="Legal Document Automation"/>
  </r>
  <r>
    <x v="188"/>
    <d v="2013-12-01T00:00:00"/>
    <n v="2013"/>
    <x v="52"/>
    <s v="FIRM0169"/>
    <n v="350000"/>
    <x v="2"/>
    <s v="USA"/>
    <s v="New York"/>
    <n v="2011"/>
    <s v="Legal Marketplace"/>
  </r>
  <r>
    <x v="189"/>
    <d v="2013-12-31T00:00:00"/>
    <n v="2013"/>
    <x v="33"/>
    <s v="FIRM0084"/>
    <s v="n/a"/>
    <x v="0"/>
    <s v="USA"/>
    <s v="Miami"/>
    <n v="2008"/>
    <s v="Legal Document Automation"/>
  </r>
  <r>
    <x v="190"/>
    <d v="2014-01-01T00:00:00"/>
    <n v="2014"/>
    <x v="105"/>
    <s v="FIRM0581"/>
    <n v="100000"/>
    <x v="10"/>
    <s v="USA"/>
    <s v="Baltimore"/>
    <n v="2012"/>
    <s v="Legal Practice Management"/>
  </r>
  <r>
    <x v="191"/>
    <d v="2014-01-01T00:00:00"/>
    <n v="2014"/>
    <x v="106"/>
    <s v="FIRM0495"/>
    <s v="n/a"/>
    <x v="2"/>
    <s v="USA"/>
    <s v="Utah"/>
    <n v="2014"/>
    <s v="Legal Document Automation"/>
  </r>
  <r>
    <x v="192"/>
    <d v="2014-01-05T00:00:00"/>
    <n v="2014"/>
    <x v="107"/>
    <s v="FIRM0074"/>
    <n v="71000"/>
    <x v="3"/>
    <s v="USA"/>
    <s v="North Carolina"/>
    <n v="2012"/>
    <s v="E-Discovery"/>
  </r>
  <r>
    <x v="193"/>
    <d v="2014-01-07T00:00:00"/>
    <n v="2014"/>
    <x v="13"/>
    <s v="FIRM0025"/>
    <n v="200000000"/>
    <x v="11"/>
    <s v="USA"/>
    <s v="California"/>
    <n v="1999"/>
    <s v="Legal Document Automation"/>
  </r>
  <r>
    <x v="194"/>
    <d v="2014-01-08T00:00:00"/>
    <n v="2014"/>
    <x v="30"/>
    <s v="FIRM0131"/>
    <n v="565000"/>
    <x v="6"/>
    <s v="USA"/>
    <s v="Washington"/>
    <n v="2010"/>
    <s v="Legal Analytics"/>
  </r>
  <r>
    <x v="195"/>
    <d v="2014-01-08T00:00:00"/>
    <n v="2014"/>
    <x v="108"/>
    <s v="FIRM0362"/>
    <n v="525000"/>
    <x v="0"/>
    <s v="Spain"/>
    <s v="Espina"/>
    <n v="2013"/>
    <s v="Legal Marketplace"/>
  </r>
  <r>
    <x v="196"/>
    <d v="2014-01-15T00:00:00"/>
    <n v="2014"/>
    <x v="109"/>
    <s v="FIRM0217"/>
    <n v="2000000"/>
    <x v="0"/>
    <s v="USA"/>
    <s v="Houston"/>
    <n v="2012"/>
    <s v="Legal Practice Management"/>
  </r>
  <r>
    <x v="197"/>
    <d v="2014-01-28T00:00:00"/>
    <n v="2014"/>
    <x v="33"/>
    <s v="FIRM0084"/>
    <s v="n/a"/>
    <x v="10"/>
    <s v="USA"/>
    <s v="Miami"/>
    <n v="2008"/>
    <s v="Legal Document Automation"/>
  </r>
  <r>
    <x v="198"/>
    <d v="2014-01-30T00:00:00"/>
    <n v="2014"/>
    <x v="19"/>
    <s v="FIRM0072"/>
    <n v="3500000"/>
    <x v="4"/>
    <s v="USA"/>
    <s v="Texas"/>
    <n v="2006"/>
    <s v="Legal Practice Management"/>
  </r>
  <r>
    <x v="198"/>
    <d v="2014-01-30T00:00:00"/>
    <n v="2014"/>
    <x v="19"/>
    <s v="FIRM0072"/>
    <n v="3500000"/>
    <x v="6"/>
    <s v="USA"/>
    <s v="Texas"/>
    <n v="2006"/>
    <s v="Legal Practice Management"/>
  </r>
  <r>
    <x v="199"/>
    <d v="2014-01-31T00:00:00"/>
    <n v="2014"/>
    <x v="58"/>
    <s v="FIRM0208"/>
    <n v="3800000"/>
    <x v="4"/>
    <s v="USA"/>
    <s v="Nashville"/>
    <n v="2012"/>
    <s v="Legal Practice Management"/>
  </r>
  <r>
    <x v="200"/>
    <d v="2014-02-01T00:00:00"/>
    <n v="2014"/>
    <x v="110"/>
    <s v="FIRM0209"/>
    <n v="68750"/>
    <x v="2"/>
    <s v="UK"/>
    <s v="London"/>
    <n v="2012"/>
    <s v="Legal Document Automation"/>
  </r>
  <r>
    <x v="201"/>
    <d v="2014-02-01T00:00:00"/>
    <n v="2014"/>
    <x v="111"/>
    <s v="FIRM0307"/>
    <n v="375000"/>
    <x v="0"/>
    <s v="USA"/>
    <s v="New York"/>
    <n v="2013"/>
    <s v="Legal Practice Management"/>
  </r>
  <r>
    <x v="202"/>
    <d v="2014-02-01T00:00:00"/>
    <n v="2014"/>
    <x v="112"/>
    <s v="FIRM0367"/>
    <s v="n/a"/>
    <x v="2"/>
    <s v="USA"/>
    <s v="Palo Alto"/>
    <n v="2013"/>
    <s v="Legal Research"/>
  </r>
  <r>
    <x v="203"/>
    <d v="2014-02-03T00:00:00"/>
    <n v="2014"/>
    <x v="59"/>
    <s v="FIRM0263"/>
    <n v="8100000"/>
    <x v="1"/>
    <s v="USA"/>
    <s v="San Francisco"/>
    <n v="2012"/>
    <s v="Legal Research"/>
  </r>
  <r>
    <x v="204"/>
    <d v="2014-02-11T00:00:00"/>
    <n v="2014"/>
    <x v="33"/>
    <s v="FIRM0084"/>
    <n v="400000"/>
    <x v="6"/>
    <s v="USA"/>
    <s v="Miami"/>
    <n v="2008"/>
    <s v="Legal Document Automation"/>
  </r>
  <r>
    <x v="205"/>
    <d v="2014-02-11T00:00:00"/>
    <n v="2014"/>
    <x v="102"/>
    <s v="FIRM0424"/>
    <n v="750000"/>
    <x v="1"/>
    <s v="Denmark"/>
    <s v="Copenhagen"/>
    <n v="2014"/>
    <s v="Legal Document Automation"/>
  </r>
  <r>
    <x v="206"/>
    <d v="2014-02-14T00:00:00"/>
    <n v="2014"/>
    <x v="108"/>
    <s v="FIRM0362"/>
    <n v="218750"/>
    <x v="10"/>
    <s v="Spain"/>
    <s v="Espina"/>
    <n v="2013"/>
    <s v="Legal Marketplace"/>
  </r>
  <r>
    <x v="207"/>
    <d v="2014-02-19T00:00:00"/>
    <n v="2014"/>
    <x v="113"/>
    <s v="FIRM0500"/>
    <n v="28000"/>
    <x v="2"/>
    <s v="USA"/>
    <s v="New York"/>
    <n v="2014"/>
    <s v="Legal Research"/>
  </r>
  <r>
    <x v="208"/>
    <d v="2014-03-01T00:00:00"/>
    <n v="2014"/>
    <x v="78"/>
    <s v="FIRM0356"/>
    <n v="62500"/>
    <x v="10"/>
    <s v="Germany"/>
    <s v="Berlin"/>
    <n v="2013"/>
    <s v="Legal Practice Management"/>
  </r>
  <r>
    <x v="209"/>
    <d v="2014-03-01T00:00:00"/>
    <n v="2014"/>
    <x v="114"/>
    <s v="FIRM0386"/>
    <n v="62500"/>
    <x v="2"/>
    <s v="Ireland"/>
    <s v="Dublin"/>
    <n v="2013"/>
    <s v="Legal Practice Management"/>
  </r>
  <r>
    <x v="210"/>
    <d v="2014-03-04T00:00:00"/>
    <n v="2014"/>
    <x v="2"/>
    <s v="FIRM0045"/>
    <n v="85000000"/>
    <x v="12"/>
    <s v="USA"/>
    <s v="San Francisco"/>
    <n v="2003"/>
    <s v="Legal Practice Management"/>
  </r>
  <r>
    <x v="211"/>
    <d v="2014-03-05T00:00:00"/>
    <n v="2014"/>
    <x v="82"/>
    <s v="FIRM0265"/>
    <n v="1300000"/>
    <x v="2"/>
    <s v="USA"/>
    <s v="New York"/>
    <n v="2012"/>
    <s v="Legal Practice Management"/>
  </r>
  <r>
    <x v="212"/>
    <d v="2014-03-10T00:00:00"/>
    <n v="2014"/>
    <x v="76"/>
    <s v="FIRM0281"/>
    <s v="n/a"/>
    <x v="10"/>
    <s v="USA"/>
    <s v="Idaho"/>
    <n v="2012"/>
    <s v="Legal Document Automation"/>
  </r>
  <r>
    <x v="213"/>
    <d v="2014-03-12T00:00:00"/>
    <n v="2014"/>
    <x v="115"/>
    <s v="FIRM0391"/>
    <n v="219700"/>
    <x v="6"/>
    <s v="USA"/>
    <s v="Pennsylvania"/>
    <n v="2013"/>
    <s v="Legal Practice Management"/>
  </r>
  <r>
    <x v="214"/>
    <d v="2014-03-14T00:00:00"/>
    <n v="2014"/>
    <x v="116"/>
    <s v="FIRM0290"/>
    <n v="221000"/>
    <x v="2"/>
    <s v="USA"/>
    <s v="New York"/>
    <n v="2013"/>
    <s v="Legal Document Automation"/>
  </r>
  <r>
    <x v="215"/>
    <d v="2014-03-25T00:00:00"/>
    <n v="2014"/>
    <x v="53"/>
    <s v="FIRM0085"/>
    <n v="20000000"/>
    <x v="9"/>
    <s v="Canada"/>
    <s v="Burnaby"/>
    <n v="2008"/>
    <s v="Legal Practice Management"/>
  </r>
  <r>
    <x v="216"/>
    <d v="2014-03-26T00:00:00"/>
    <n v="2014"/>
    <x v="117"/>
    <s v="FIRM0204"/>
    <n v="800000"/>
    <x v="2"/>
    <s v="USA"/>
    <s v="San Francisco"/>
    <n v="2011"/>
    <s v="Legal Marketplace"/>
  </r>
  <r>
    <x v="217"/>
    <d v="2014-03-26T00:00:00"/>
    <n v="2014"/>
    <x v="55"/>
    <s v="FIRM0220"/>
    <n v="100000"/>
    <x v="3"/>
    <s v="USA"/>
    <s v="Stamford"/>
    <n v="2012"/>
    <s v="Legal Analytics"/>
  </r>
  <r>
    <x v="218"/>
    <d v="2014-03-28T00:00:00"/>
    <n v="2014"/>
    <x v="33"/>
    <s v="FIRM0084"/>
    <s v="n/a"/>
    <x v="6"/>
    <s v="USA"/>
    <s v="Miami"/>
    <n v="2008"/>
    <s v="Legal Document Automation"/>
  </r>
  <r>
    <x v="219"/>
    <d v="2014-03-31T00:00:00"/>
    <n v="2014"/>
    <x v="87"/>
    <s v="FIRM0369"/>
    <n v="375000"/>
    <x v="2"/>
    <s v="Italy"/>
    <s v="Rome"/>
    <n v="2013"/>
    <s v="Legal Practice Management"/>
  </r>
  <r>
    <x v="220"/>
    <d v="2014-04-01T00:00:00"/>
    <n v="2014"/>
    <x v="118"/>
    <s v="FIRM0423"/>
    <n v="62500"/>
    <x v="2"/>
    <s v="Czech Republic"/>
    <s v="Praha"/>
    <n v="2014"/>
    <s v="Legal Research"/>
  </r>
  <r>
    <x v="221"/>
    <d v="2014-04-01T00:00:00"/>
    <n v="2014"/>
    <x v="9"/>
    <s v="FIRM0063"/>
    <n v="421100"/>
    <x v="6"/>
    <s v="USA"/>
    <s v="California"/>
    <n v="2005"/>
    <s v="Legal Document Automation"/>
  </r>
  <r>
    <x v="221"/>
    <d v="2014-04-01T00:00:00"/>
    <n v="2014"/>
    <x v="9"/>
    <s v="FIRM0063"/>
    <n v="1800000"/>
    <x v="0"/>
    <s v="USA"/>
    <s v="California"/>
    <n v="2005"/>
    <s v="Legal Document Automation"/>
  </r>
  <r>
    <x v="222"/>
    <d v="2014-04-01T00:00:00"/>
    <n v="2014"/>
    <x v="119"/>
    <s v="FIRM0389"/>
    <n v="350000"/>
    <x v="2"/>
    <s v="USA"/>
    <s v="New York"/>
    <n v="2013"/>
    <s v="Legal Practice Management"/>
  </r>
  <r>
    <x v="223"/>
    <d v="2014-04-04T00:00:00"/>
    <n v="2014"/>
    <x v="120"/>
    <s v="FIRM0408"/>
    <n v="750000"/>
    <x v="2"/>
    <s v="Canada"/>
    <s v="Toronto"/>
    <n v="2008"/>
    <s v="Legal Practice Management"/>
  </r>
  <r>
    <x v="224"/>
    <d v="2014-04-07T00:00:00"/>
    <n v="2014"/>
    <x v="55"/>
    <s v="FIRM0220"/>
    <n v="10000"/>
    <x v="3"/>
    <s v="USA"/>
    <s v="Stamford"/>
    <n v="2012"/>
    <s v="Legal Analytics"/>
  </r>
  <r>
    <x v="225"/>
    <d v="2014-04-07T00:00:00"/>
    <n v="2014"/>
    <x v="30"/>
    <s v="FIRM0131"/>
    <n v="3300000"/>
    <x v="6"/>
    <s v="USA"/>
    <s v="Washington"/>
    <n v="2010"/>
    <s v="Legal Analytics"/>
  </r>
  <r>
    <x v="226"/>
    <d v="2014-04-11T00:00:00"/>
    <n v="2014"/>
    <x v="88"/>
    <s v="FIRM0235"/>
    <n v="100000"/>
    <x v="3"/>
    <s v="USA"/>
    <s v="St Louis"/>
    <n v="2012"/>
    <s v="Legal Analytics"/>
  </r>
  <r>
    <x v="227"/>
    <d v="2014-04-15T00:00:00"/>
    <n v="2014"/>
    <x v="7"/>
    <s v="FIRM0066"/>
    <n v="37500000"/>
    <x v="8"/>
    <s v="USA"/>
    <s v="San Francisco"/>
    <n v="2008"/>
    <s v="Legal Marketplace"/>
  </r>
  <r>
    <x v="228"/>
    <d v="2014-04-22T00:00:00"/>
    <n v="2014"/>
    <x v="85"/>
    <s v="FIRM0225"/>
    <n v="2100000"/>
    <x v="2"/>
    <s v="USA"/>
    <s v="New York"/>
    <n v="2012"/>
    <s v="Legal Document Automation"/>
  </r>
  <r>
    <x v="229"/>
    <d v="2014-04-30T00:00:00"/>
    <n v="2014"/>
    <x v="99"/>
    <s v="FIRM0157"/>
    <n v="500000"/>
    <x v="2"/>
    <s v="UK"/>
    <s v="London"/>
    <n v="2011"/>
    <s v="Legal Analytics"/>
  </r>
  <r>
    <x v="230"/>
    <d v="2014-05-01T00:00:00"/>
    <n v="2014"/>
    <x v="121"/>
    <s v="FIRM0400"/>
    <n v="62500"/>
    <x v="2"/>
    <s v="Germany"/>
    <s v="Greifswald"/>
    <n v="2014"/>
    <s v="Legal Marketplace"/>
  </r>
  <r>
    <x v="231"/>
    <d v="2014-05-01T00:00:00"/>
    <n v="2014"/>
    <x v="2"/>
    <s v="FIRM0045"/>
    <s v="n/a"/>
    <x v="11"/>
    <s v="USA"/>
    <s v="San Francisco"/>
    <n v="2003"/>
    <s v="Legal Practice Management"/>
  </r>
  <r>
    <x v="232"/>
    <d v="2014-05-01T00:00:00"/>
    <n v="2014"/>
    <x v="71"/>
    <s v="FIRM0191"/>
    <n v="1100000"/>
    <x v="2"/>
    <s v="USA"/>
    <s v="California"/>
    <n v="2011"/>
    <s v="Legal Document Automation"/>
  </r>
  <r>
    <x v="233"/>
    <d v="2014-05-07T00:00:00"/>
    <n v="2014"/>
    <x v="122"/>
    <s v="FIRM0285"/>
    <n v="3500000"/>
    <x v="1"/>
    <s v="USA"/>
    <s v="New York"/>
    <n v="2012"/>
    <s v="Legal Document Automation"/>
  </r>
  <r>
    <x v="234"/>
    <d v="2014-05-07T00:00:00"/>
    <n v="2014"/>
    <x v="1"/>
    <s v="FIRM0027"/>
    <n v="8400000"/>
    <x v="1"/>
    <s v="UK"/>
    <s v="London"/>
    <n v="1999"/>
    <s v="Legal Analytics"/>
  </r>
  <r>
    <x v="235"/>
    <d v="2014-05-12T00:00:00"/>
    <n v="2014"/>
    <x v="123"/>
    <s v="FIRM0396"/>
    <n v="600000"/>
    <x v="0"/>
    <s v="Australia"/>
    <s v="Sydney"/>
    <n v="2012"/>
    <s v="Legal Document Automation"/>
  </r>
  <r>
    <x v="236"/>
    <d v="2014-05-14T00:00:00"/>
    <n v="2014"/>
    <x v="92"/>
    <s v="FIRM0213"/>
    <n v="320000"/>
    <x v="5"/>
    <s v="USA"/>
    <s v="California"/>
    <n v="2012"/>
    <s v="Legal Document Automation"/>
  </r>
  <r>
    <x v="237"/>
    <d v="2014-05-16T00:00:00"/>
    <n v="2014"/>
    <x v="124"/>
    <s v="FIRM0118"/>
    <n v="1400000"/>
    <x v="0"/>
    <s v="France"/>
    <s v="Paris"/>
    <n v="2010"/>
    <s v="Legal Document Automation"/>
  </r>
  <r>
    <x v="238"/>
    <d v="2014-06-01T00:00:00"/>
    <n v="2014"/>
    <x v="110"/>
    <s v="FIRM0209"/>
    <n v="100000"/>
    <x v="2"/>
    <s v="UK"/>
    <s v="London"/>
    <n v="2012"/>
    <s v="Legal Document Automation"/>
  </r>
  <r>
    <x v="239"/>
    <d v="2014-06-01T00:00:00"/>
    <n v="2014"/>
    <x v="52"/>
    <s v="FIRM0169"/>
    <s v="n/a"/>
    <x v="5"/>
    <s v="USA"/>
    <s v="New York"/>
    <n v="2011"/>
    <s v="Legal Marketplace"/>
  </r>
  <r>
    <x v="240"/>
    <d v="2014-06-01T00:00:00"/>
    <n v="2014"/>
    <x v="125"/>
    <s v="FIRM0444"/>
    <s v="n/a"/>
    <x v="0"/>
    <s v="USA"/>
    <s v="San Francisco"/>
    <n v="2014"/>
    <s v="Legal Analytics"/>
  </r>
  <r>
    <x v="241"/>
    <d v="2014-06-01T00:00:00"/>
    <n v="2014"/>
    <x v="126"/>
    <s v="FIRM0476"/>
    <n v="40000"/>
    <x v="2"/>
    <s v="Chile"/>
    <s v="Santiago"/>
    <n v="2014"/>
    <s v="Legal Marketplace"/>
  </r>
  <r>
    <x v="242"/>
    <d v="2014-06-02T00:00:00"/>
    <n v="2014"/>
    <x v="127"/>
    <s v="FIRM0291"/>
    <n v="40000"/>
    <x v="2"/>
    <s v="USA"/>
    <s v="New York"/>
    <n v="2013"/>
    <s v="Legal Practice Management"/>
  </r>
  <r>
    <x v="243"/>
    <d v="2014-06-05T00:00:00"/>
    <n v="2014"/>
    <x v="45"/>
    <s v="FIRM0042"/>
    <n v="413200"/>
    <x v="6"/>
    <s v="USA"/>
    <s v="Chicago"/>
    <n v="2013"/>
    <s v="Legal Practice Management"/>
  </r>
  <r>
    <x v="244"/>
    <d v="2014-06-13T00:00:00"/>
    <n v="2014"/>
    <x v="128"/>
    <s v="FIRM0288"/>
    <s v="n/a"/>
    <x v="2"/>
    <s v="USA"/>
    <s v="California"/>
    <n v="2013"/>
    <s v="Legal Marketplace"/>
  </r>
  <r>
    <x v="245"/>
    <d v="2014-06-24T00:00:00"/>
    <n v="2014"/>
    <x v="129"/>
    <s v="FIRM0144"/>
    <n v="4000000"/>
    <x v="0"/>
    <s v="USA"/>
    <s v="California"/>
    <n v="2010"/>
    <s v="Legal Practice Management"/>
  </r>
  <r>
    <x v="246"/>
    <d v="2014-06-30T00:00:00"/>
    <n v="2014"/>
    <x v="130"/>
    <s v="FIRM0300"/>
    <s v="n/a"/>
    <x v="13"/>
    <s v="France"/>
    <s v="Paris"/>
    <n v="2014"/>
    <s v="Legal Document Automation"/>
  </r>
  <r>
    <x v="247"/>
    <d v="2014-07-01T00:00:00"/>
    <n v="2014"/>
    <x v="98"/>
    <s v="FIRM0333"/>
    <n v="41300"/>
    <x v="2"/>
    <s v="Hong Kong"/>
    <s v="Hong Kong"/>
    <n v="2013"/>
    <s v="Legal Research"/>
  </r>
  <r>
    <x v="248"/>
    <d v="2014-07-16T00:00:00"/>
    <n v="2014"/>
    <x v="131"/>
    <s v="FIRM0411"/>
    <n v="120000"/>
    <x v="2"/>
    <s v="USA"/>
    <s v="San Francisco"/>
    <n v="2014"/>
    <s v="Legal Document Automation"/>
  </r>
  <r>
    <x v="249"/>
    <d v="2014-07-17T00:00:00"/>
    <n v="2014"/>
    <x v="32"/>
    <s v="FIRM0135"/>
    <n v="1300000"/>
    <x v="1"/>
    <s v="USA"/>
    <s v="Oregon"/>
    <n v="2010"/>
    <s v="E-Discovery"/>
  </r>
  <r>
    <x v="250"/>
    <d v="2014-07-22T00:00:00"/>
    <n v="2014"/>
    <x v="88"/>
    <s v="FIRM0235"/>
    <n v="257000"/>
    <x v="2"/>
    <s v="USA"/>
    <s v="St Louis"/>
    <n v="2012"/>
    <s v="Legal Analytics"/>
  </r>
  <r>
    <x v="251"/>
    <d v="2014-07-24T00:00:00"/>
    <n v="2014"/>
    <x v="132"/>
    <s v="FIRM0327"/>
    <n v="1200000"/>
    <x v="2"/>
    <s v="USA"/>
    <s v="San Francisco"/>
    <n v="2013"/>
    <s v="Legal Marketplace"/>
  </r>
  <r>
    <x v="252"/>
    <d v="2014-07-29T00:00:00"/>
    <n v="2014"/>
    <x v="129"/>
    <s v="FIRM0144"/>
    <s v="n/a"/>
    <x v="0"/>
    <s v="USA"/>
    <s v="California"/>
    <n v="2010"/>
    <s v="Legal Practice Management"/>
  </r>
  <r>
    <x v="253"/>
    <d v="2014-07-30T00:00:00"/>
    <n v="2014"/>
    <x v="133"/>
    <s v="FIRM0663"/>
    <n v="150000"/>
    <x v="2"/>
    <s v="Singapore"/>
    <s v="Singapore"/>
    <n v="2016"/>
    <s v="Legal Document Automation"/>
  </r>
  <r>
    <x v="254"/>
    <d v="2014-07-31T00:00:00"/>
    <n v="2014"/>
    <x v="76"/>
    <s v="FIRM0281"/>
    <n v="1700000"/>
    <x v="6"/>
    <s v="USA"/>
    <s v="Idaho"/>
    <n v="2012"/>
    <s v="Legal Document Automation"/>
  </r>
  <r>
    <x v="255"/>
    <d v="2014-08-01T00:00:00"/>
    <n v="2014"/>
    <x v="2"/>
    <s v="FIRM0045"/>
    <s v="n/a"/>
    <x v="11"/>
    <s v="USA"/>
    <s v="San Francisco"/>
    <n v="2003"/>
    <s v="Legal Practice Management"/>
  </r>
  <r>
    <x v="256"/>
    <d v="2014-08-14T00:00:00"/>
    <n v="2014"/>
    <x v="132"/>
    <s v="FIRM0327"/>
    <n v="1200000"/>
    <x v="2"/>
    <s v="USA"/>
    <s v="San Francisco"/>
    <n v="2013"/>
    <s v="Legal Marketplace"/>
  </r>
  <r>
    <x v="257"/>
    <d v="2014-08-26T00:00:00"/>
    <n v="2014"/>
    <x v="134"/>
    <s v="FIRM0161"/>
    <n v="560000"/>
    <x v="2"/>
    <s v="USA"/>
    <s v="Kansas"/>
    <n v="2014"/>
    <s v="Legal Document Automation"/>
  </r>
  <r>
    <x v="258"/>
    <d v="2014-09-01T00:00:00"/>
    <n v="2014"/>
    <x v="78"/>
    <s v="FIRM0356"/>
    <n v="178750"/>
    <x v="2"/>
    <s v="Germany"/>
    <s v="Berlin"/>
    <n v="2013"/>
    <s v="Legal Practice Management"/>
  </r>
  <r>
    <x v="259"/>
    <d v="2014-09-04T00:00:00"/>
    <n v="2014"/>
    <x v="135"/>
    <s v="FIRM0375"/>
    <n v="172200"/>
    <x v="2"/>
    <s v="UK"/>
    <s v="London"/>
    <n v="2013"/>
    <s v="Legal Document Automation"/>
  </r>
  <r>
    <x v="260"/>
    <d v="2014-09-30T00:00:00"/>
    <n v="2014"/>
    <x v="136"/>
    <s v="FIRM0348"/>
    <n v="715000"/>
    <x v="2"/>
    <s v="USA"/>
    <s v="New York"/>
    <n v="2013"/>
    <s v="Legal Marketplace"/>
  </r>
  <r>
    <x v="261"/>
    <d v="2014-10-01T00:00:00"/>
    <n v="2014"/>
    <x v="137"/>
    <s v="FIRM0309"/>
    <s v="n/a"/>
    <x v="2"/>
    <s v="USA"/>
    <s v="Los Angeles"/>
    <n v="2013"/>
    <s v="Legal Document Automation"/>
  </r>
  <r>
    <x v="262"/>
    <d v="2014-10-01T00:00:00"/>
    <n v="2014"/>
    <x v="138"/>
    <s v="FIRM0436"/>
    <n v="500000"/>
    <x v="10"/>
    <s v="USA"/>
    <s v="Cleveland"/>
    <n v="2014"/>
    <s v="Legal Practice Management"/>
  </r>
  <r>
    <x v="263"/>
    <d v="2014-10-01T00:00:00"/>
    <n v="2014"/>
    <x v="139"/>
    <s v="FIRM0449"/>
    <n v="62000"/>
    <x v="3"/>
    <s v="Brazil"/>
    <s v="São Paulo"/>
    <n v="2014"/>
    <s v="Legal Document Automation"/>
  </r>
  <r>
    <x v="264"/>
    <d v="2014-10-01T00:00:00"/>
    <n v="2014"/>
    <x v="140"/>
    <s v="FIRM0482"/>
    <n v="200000"/>
    <x v="2"/>
    <s v="USA"/>
    <s v="Sacramento"/>
    <n v="2014"/>
    <s v="Legal Marketplace"/>
  </r>
  <r>
    <x v="265"/>
    <d v="2014-10-01T00:00:00"/>
    <n v="2014"/>
    <x v="141"/>
    <s v="FIRM0269"/>
    <n v="250000"/>
    <x v="2"/>
    <s v="USA"/>
    <s v="California"/>
    <n v="2013"/>
    <s v="Legal Marketplace"/>
  </r>
  <r>
    <x v="266"/>
    <d v="2014-10-06T00:00:00"/>
    <n v="2014"/>
    <x v="2"/>
    <s v="FIRM0045"/>
    <n v="30000000"/>
    <x v="12"/>
    <s v="USA"/>
    <s v="San Francisco"/>
    <n v="2003"/>
    <s v="Legal Practice Management"/>
  </r>
  <r>
    <x v="267"/>
    <d v="2014-10-07T00:00:00"/>
    <n v="2014"/>
    <x v="142"/>
    <s v="FIRM0431"/>
    <s v="n/a"/>
    <x v="2"/>
    <s v="UK"/>
    <s v="London"/>
    <n v="2014"/>
    <s v="Legal Document Automation"/>
  </r>
  <r>
    <x v="268"/>
    <d v="2014-10-14T00:00:00"/>
    <n v="2014"/>
    <x v="131"/>
    <s v="FIRM0411"/>
    <n v="9000000"/>
    <x v="1"/>
    <s v="USA"/>
    <s v="San Francisco"/>
    <n v="2014"/>
    <s v="Legal Document Automation"/>
  </r>
  <r>
    <x v="269"/>
    <d v="2014-10-15T00:00:00"/>
    <n v="2014"/>
    <x v="90"/>
    <s v="FIRM0365"/>
    <n v="400000"/>
    <x v="2"/>
    <s v="USA"/>
    <s v="San Francisco"/>
    <n v="2013"/>
    <s v="Legal Document Automation"/>
  </r>
  <r>
    <x v="270"/>
    <d v="2014-10-24T00:00:00"/>
    <n v="2014"/>
    <x v="22"/>
    <s v="FIRM0037"/>
    <n v="3200000"/>
    <x v="0"/>
    <s v="USA"/>
    <s v="Los Angeles"/>
    <n v="2000"/>
    <s v="Legal Practice Management"/>
  </r>
  <r>
    <x v="271"/>
    <d v="2014-11-01T00:00:00"/>
    <n v="2014"/>
    <x v="143"/>
    <s v="FIRM0403"/>
    <s v="n/a"/>
    <x v="2"/>
    <s v="USA"/>
    <s v="San Diego"/>
    <n v="2014"/>
    <s v="E-Discovery"/>
  </r>
  <r>
    <x v="272"/>
    <d v="2014-11-10T00:00:00"/>
    <n v="2014"/>
    <x v="13"/>
    <s v="FIRM0025"/>
    <s v="n/a"/>
    <x v="0"/>
    <s v="USA"/>
    <s v="California"/>
    <n v="1999"/>
    <s v="Legal Document Automation"/>
  </r>
  <r>
    <x v="273"/>
    <d v="2014-11-19T00:00:00"/>
    <n v="2014"/>
    <x v="86"/>
    <s v="FIRM0326"/>
    <n v="7000000"/>
    <x v="1"/>
    <s v="USA"/>
    <s v="Washington"/>
    <n v="2013"/>
    <s v="Legal Analytics"/>
  </r>
  <r>
    <x v="274"/>
    <d v="2014-11-20T00:00:00"/>
    <n v="2014"/>
    <x v="109"/>
    <s v="FIRM0217"/>
    <n v="10000000"/>
    <x v="4"/>
    <s v="USA"/>
    <s v="Houston"/>
    <n v="2012"/>
    <s v="Legal Practice Management"/>
  </r>
  <r>
    <x v="275"/>
    <d v="2014-11-25T00:00:00"/>
    <n v="2014"/>
    <x v="55"/>
    <s v="FIRM0220"/>
    <n v="1500000"/>
    <x v="2"/>
    <s v="USA"/>
    <s v="Stamford"/>
    <n v="2012"/>
    <s v="Legal Analytics"/>
  </r>
  <r>
    <x v="276"/>
    <d v="2014-12-01T00:00:00"/>
    <n v="2014"/>
    <x v="144"/>
    <s v="FIRM0528"/>
    <s v="n/a"/>
    <x v="2"/>
    <s v="UK"/>
    <s v="London"/>
    <n v="2012"/>
    <s v="Legal Marketplace"/>
  </r>
  <r>
    <x v="277"/>
    <d v="2014-12-01T00:00:00"/>
    <n v="2014"/>
    <x v="2"/>
    <s v="FIRM0045"/>
    <s v="n/a"/>
    <x v="11"/>
    <s v="USA"/>
    <s v="San Francisco"/>
    <n v="2003"/>
    <s v="Legal Practice Management"/>
  </r>
  <r>
    <x v="278"/>
    <d v="2014-12-09T00:00:00"/>
    <n v="2014"/>
    <x v="79"/>
    <s v="FIRM0276"/>
    <n v="2400000"/>
    <x v="2"/>
    <s v="USA"/>
    <s v="San Francisco"/>
    <n v="2012"/>
    <s v="Legal Marketplace"/>
  </r>
  <r>
    <x v="279"/>
    <d v="2014-12-22T00:00:00"/>
    <n v="2014"/>
    <x v="77"/>
    <s v="FIRM0513"/>
    <n v="200000"/>
    <x v="2"/>
    <s v="USA"/>
    <s v="New York"/>
    <n v="2011"/>
    <s v="Legal Analytics"/>
  </r>
  <r>
    <x v="280"/>
    <d v="2014-12-23T00:00:00"/>
    <n v="2014"/>
    <x v="85"/>
    <s v="FIRM0225"/>
    <n v="2500000"/>
    <x v="2"/>
    <s v="USA"/>
    <s v="New York"/>
    <n v="2012"/>
    <s v="Legal Document Automation"/>
  </r>
  <r>
    <x v="281"/>
    <d v="2014-12-31T00:00:00"/>
    <n v="2014"/>
    <x v="145"/>
    <s v="FIRM0407"/>
    <n v="1500"/>
    <x v="2"/>
    <s v="USA"/>
    <s v="Detroit"/>
    <n v="2014"/>
    <s v="Online Dispute Resolution"/>
  </r>
  <r>
    <x v="282"/>
    <d v="2015-01-01T00:00:00"/>
    <n v="2015"/>
    <x v="78"/>
    <s v="FIRM0356"/>
    <n v="125000"/>
    <x v="10"/>
    <s v="Germany"/>
    <s v="Berlin"/>
    <n v="2013"/>
    <s v="Legal Practice Management"/>
  </r>
  <r>
    <x v="283"/>
    <d v="2015-01-01T00:00:00"/>
    <n v="2015"/>
    <x v="146"/>
    <s v="FIRM0631"/>
    <n v="20000"/>
    <x v="7"/>
    <s v="UK"/>
    <s v="London"/>
    <n v="2007"/>
    <s v="Legal Marketplace"/>
  </r>
  <r>
    <x v="284"/>
    <d v="2015-01-02T00:00:00"/>
    <n v="2015"/>
    <x v="107"/>
    <s v="FIRM0074"/>
    <n v="100000"/>
    <x v="10"/>
    <s v="USA"/>
    <s v="North Carolina"/>
    <n v="2011"/>
    <s v="E-Discovery"/>
  </r>
  <r>
    <x v="285"/>
    <d v="2015-01-03T00:00:00"/>
    <n v="2015"/>
    <x v="140"/>
    <s v="FIRM0482"/>
    <n v="750000"/>
    <x v="5"/>
    <s v="USA"/>
    <s v="Sacramento"/>
    <n v="2014"/>
    <s v="Legal Marketplace"/>
  </r>
  <r>
    <x v="286"/>
    <d v="2015-01-05T00:00:00"/>
    <n v="2015"/>
    <x v="94"/>
    <s v="FIRM0223"/>
    <n v="7000000"/>
    <x v="1"/>
    <s v="USA"/>
    <s v="Palo Alto"/>
    <n v="2012"/>
    <s v="Legal Document Automation"/>
  </r>
  <r>
    <x v="287"/>
    <d v="2015-01-05T00:00:00"/>
    <n v="2015"/>
    <x v="134"/>
    <s v="FIRM0161"/>
    <n v="940000"/>
    <x v="1"/>
    <s v="USA"/>
    <s v="Kansas"/>
    <n v="2001"/>
    <s v="Legal Document Automation"/>
  </r>
  <r>
    <x v="288"/>
    <d v="2015-01-05T00:00:00"/>
    <n v="2015"/>
    <x v="88"/>
    <s v="FIRM0235"/>
    <n v="1200000"/>
    <x v="2"/>
    <s v="USA"/>
    <s v="St Louis"/>
    <n v="2012"/>
    <s v="Legal Analytics"/>
  </r>
  <r>
    <x v="289"/>
    <d v="2015-01-16T00:00:00"/>
    <n v="2015"/>
    <x v="147"/>
    <s v="FIRM0471"/>
    <n v="366800"/>
    <x v="2"/>
    <s v="UK"/>
    <s v="London"/>
    <n v="2014"/>
    <s v="Legal Marketplace"/>
  </r>
  <r>
    <x v="290"/>
    <d v="2015-01-20T00:00:00"/>
    <n v="2015"/>
    <x v="148"/>
    <s v="FIRM0499"/>
    <n v="100000"/>
    <x v="2"/>
    <s v="Canada"/>
    <s v="Vancouver"/>
    <n v="2014"/>
    <s v="Legal Document Automation"/>
  </r>
  <r>
    <x v="291"/>
    <d v="2015-02-02T00:00:00"/>
    <n v="2015"/>
    <x v="86"/>
    <s v="FIRM0326"/>
    <n v="10000000"/>
    <x v="4"/>
    <s v="USA"/>
    <s v="Washington"/>
    <n v="2013"/>
    <s v="Legal Analytics"/>
  </r>
  <r>
    <x v="292"/>
    <d v="2015-02-02T00:00:00"/>
    <n v="2015"/>
    <x v="24"/>
    <s v="FIRM0099"/>
    <n v="15000000"/>
    <x v="9"/>
    <s v="USA"/>
    <s v="Portland"/>
    <n v="2008"/>
    <s v="Legal Practice Management"/>
  </r>
  <r>
    <x v="293"/>
    <d v="2015-02-03T00:00:00"/>
    <n v="2015"/>
    <x v="101"/>
    <s v="FIRM0303"/>
    <n v="7000000"/>
    <x v="1"/>
    <s v="USA"/>
    <s v="San Francisco"/>
    <n v="2013"/>
    <s v="Legal Research"/>
  </r>
  <r>
    <x v="294"/>
    <d v="2015-02-03T00:00:00"/>
    <n v="2015"/>
    <x v="132"/>
    <s v="FIRM0327"/>
    <n v="650000"/>
    <x v="2"/>
    <s v="USA"/>
    <s v="San Francisco"/>
    <n v="2013"/>
    <s v="Legal Marketplace"/>
  </r>
  <r>
    <x v="295"/>
    <d v="2015-02-03T00:00:00"/>
    <n v="2015"/>
    <x v="149"/>
    <s v="FIRM0041"/>
    <n v="125000000"/>
    <x v="0"/>
    <s v="USA"/>
    <s v="Chicago"/>
    <n v="2013"/>
    <s v="E-Discovery"/>
  </r>
  <r>
    <x v="296"/>
    <d v="2015-02-13T00:00:00"/>
    <n v="2015"/>
    <x v="150"/>
    <s v="FIRM0460"/>
    <s v="n/a"/>
    <x v="10"/>
    <s v="USA"/>
    <s v="New York"/>
    <n v="2014"/>
    <s v="Legal Marketplace"/>
  </r>
  <r>
    <x v="297"/>
    <d v="2015-02-23T00:00:00"/>
    <n v="2015"/>
    <x v="97"/>
    <s v="FIRM0310"/>
    <n v="750000"/>
    <x v="6"/>
    <s v="USA"/>
    <s v="New York"/>
    <n v="2007"/>
    <s v="Legal Analytics"/>
  </r>
  <r>
    <x v="298"/>
    <d v="2015-02-23T00:00:00"/>
    <n v="2015"/>
    <x v="151"/>
    <s v="FIRM0509"/>
    <n v="100000"/>
    <x v="5"/>
    <s v="Russia"/>
    <s v="Moscow"/>
    <n v="2014"/>
    <s v="Legal Marketplace"/>
  </r>
  <r>
    <x v="299"/>
    <d v="2015-03-01T00:00:00"/>
    <n v="2015"/>
    <x v="152"/>
    <s v="FIRM0294"/>
    <n v="300000"/>
    <x v="2"/>
    <s v="Canada"/>
    <s v="Ontario"/>
    <n v="2013"/>
    <s v="Legal Analytics"/>
  </r>
  <r>
    <x v="300"/>
    <d v="2015-03-09T00:00:00"/>
    <n v="2015"/>
    <x v="153"/>
    <s v="FIRM0284"/>
    <n v="150000"/>
    <x v="6"/>
    <s v="USA"/>
    <s v="Delaware"/>
    <n v="2012"/>
    <s v="Legal Marketplace"/>
  </r>
  <r>
    <x v="301"/>
    <d v="2015-03-20T00:00:00"/>
    <n v="2015"/>
    <x v="154"/>
    <s v="FIRM0387"/>
    <n v="100000"/>
    <x v="2"/>
    <s v="India"/>
    <s v="Chennai"/>
    <n v="2013"/>
    <s v="Legal Document Automation"/>
  </r>
  <r>
    <x v="302"/>
    <d v="2015-03-24T00:00:00"/>
    <n v="2015"/>
    <x v="155"/>
    <s v="FIRM0057"/>
    <n v="4000000"/>
    <x v="2"/>
    <s v="USA"/>
    <s v="San Francisco"/>
    <n v="2004"/>
    <s v="Legal Practice Management"/>
  </r>
  <r>
    <x v="303"/>
    <d v="2015-03-25T00:00:00"/>
    <n v="2015"/>
    <x v="125"/>
    <s v="FIRM0444"/>
    <n v="2000000"/>
    <x v="2"/>
    <s v="USA"/>
    <s v="San Francisco"/>
    <n v="2014"/>
    <s v="Legal Analytics"/>
  </r>
  <r>
    <x v="304"/>
    <d v="2015-03-31T00:00:00"/>
    <n v="2015"/>
    <x v="153"/>
    <s v="FIRM0284"/>
    <n v="276000"/>
    <x v="6"/>
    <s v="USA"/>
    <s v="Delaware"/>
    <n v="2012"/>
    <s v="Legal Marketplace"/>
  </r>
  <r>
    <x v="305"/>
    <d v="2015-04-01T00:00:00"/>
    <n v="2015"/>
    <x v="111"/>
    <s v="FIRM0307"/>
    <n v="435000"/>
    <x v="0"/>
    <s v="USA"/>
    <s v="New York"/>
    <n v="2013"/>
    <s v="Legal Practice Management"/>
  </r>
  <r>
    <x v="306"/>
    <d v="2015-04-01T00:00:00"/>
    <n v="2015"/>
    <x v="2"/>
    <s v="FIRM0045"/>
    <s v="n/a"/>
    <x v="11"/>
    <s v="USA"/>
    <s v="San Francisco"/>
    <n v="2003"/>
    <s v="Legal Practice Management"/>
  </r>
  <r>
    <x v="307"/>
    <d v="2015-04-01T00:00:00"/>
    <n v="2015"/>
    <x v="138"/>
    <s v="FIRM0436"/>
    <n v="750000"/>
    <x v="6"/>
    <s v="USA"/>
    <s v="Cleveland"/>
    <n v="2014"/>
    <s v="Legal Practice Management"/>
  </r>
  <r>
    <x v="308"/>
    <d v="2015-04-01T00:00:00"/>
    <n v="2015"/>
    <x v="156"/>
    <s v="FIRM0344"/>
    <n v="224000"/>
    <x v="2"/>
    <s v="UK"/>
    <s v="London"/>
    <n v="2013"/>
    <s v="Legal Marketplace"/>
  </r>
  <r>
    <x v="309"/>
    <d v="2015-04-01T00:00:00"/>
    <n v="2015"/>
    <x v="113"/>
    <s v="FIRM0500"/>
    <n v="40000"/>
    <x v="2"/>
    <s v="USA"/>
    <s v="New York"/>
    <n v="2014"/>
    <s v="Legal Research"/>
  </r>
  <r>
    <x v="310"/>
    <d v="2015-04-01T00:00:00"/>
    <n v="2015"/>
    <x v="157"/>
    <s v="FIRM0508"/>
    <n v="150000"/>
    <x v="2"/>
    <s v="USA"/>
    <s v="Maine"/>
    <n v="2014"/>
    <s v="Legal Marketplace"/>
  </r>
  <r>
    <x v="311"/>
    <d v="2015-04-04T00:00:00"/>
    <n v="2015"/>
    <x v="158"/>
    <s v="FIRM0548"/>
    <n v="25000"/>
    <x v="2"/>
    <s v="USA"/>
    <s v="Memphis"/>
    <n v="2015"/>
    <s v="Online Dispute Resolution"/>
  </r>
  <r>
    <x v="312"/>
    <d v="2015-04-08T00:00:00"/>
    <n v="2015"/>
    <x v="159"/>
    <s v="FIRM0148"/>
    <s v="n/a"/>
    <x v="0"/>
    <s v="USA"/>
    <s v="San Antonio"/>
    <n v="2010"/>
    <s v="Legal Practice Management"/>
  </r>
  <r>
    <x v="313"/>
    <d v="2015-04-11T00:00:00"/>
    <n v="2015"/>
    <x v="133"/>
    <s v="FIRM0663"/>
    <n v="18750"/>
    <x v="2"/>
    <s v="Singapore"/>
    <s v="Singapore"/>
    <n v="2016"/>
    <s v="Legal Document Automation"/>
  </r>
  <r>
    <x v="314"/>
    <d v="2015-04-16T00:00:00"/>
    <n v="2015"/>
    <x v="160"/>
    <s v="FIRM0380"/>
    <s v="n/a"/>
    <x v="10"/>
    <s v="USA"/>
    <s v="Boston"/>
    <n v="2013"/>
    <s v="Legal Document Automation"/>
  </r>
  <r>
    <x v="315"/>
    <d v="2015-04-17T00:00:00"/>
    <n v="2015"/>
    <x v="100"/>
    <s v="FIRM0210"/>
    <s v="n/a"/>
    <x v="2"/>
    <s v="USA"/>
    <s v="Illinois"/>
    <n v="2012"/>
    <s v="Legal Document Automation"/>
  </r>
  <r>
    <x v="316"/>
    <d v="2015-04-20T00:00:00"/>
    <n v="2015"/>
    <x v="107"/>
    <s v="FIRM0074"/>
    <n v="100000"/>
    <x v="2"/>
    <s v="USA"/>
    <s v="North Carolina"/>
    <n v="2014"/>
    <s v="E-Discovery"/>
  </r>
  <r>
    <x v="317"/>
    <d v="2015-05-12T00:00:00"/>
    <n v="2015"/>
    <x v="2"/>
    <s v="FIRM0045"/>
    <n v="233000000"/>
    <x v="14"/>
    <s v="USA"/>
    <s v="San Francisco"/>
    <n v="2003"/>
    <s v="Legal Practice Management"/>
  </r>
  <r>
    <x v="318"/>
    <d v="2015-05-18T00:00:00"/>
    <n v="2015"/>
    <x v="161"/>
    <s v="FIRM0384"/>
    <n v="625000"/>
    <x v="2"/>
    <s v="Denmark"/>
    <s v="Copenhagen"/>
    <n v="2013"/>
    <s v="Online Dispute Resolution"/>
  </r>
  <r>
    <x v="317"/>
    <d v="2015-05-27T00:00:00"/>
    <n v="2015"/>
    <x v="2"/>
    <s v="FIRM0045"/>
    <n v="45000000"/>
    <x v="14"/>
    <s v="USA"/>
    <s v="San Francisco"/>
    <n v="2003"/>
    <s v="Legal Practice Management"/>
  </r>
  <r>
    <x v="299"/>
    <d v="2015-06-01T00:00:00"/>
    <n v="2015"/>
    <x v="152"/>
    <s v="FIRM0294"/>
    <s v="n/a"/>
    <x v="0"/>
    <s v="Canada"/>
    <s v="Ontario"/>
    <n v="2013"/>
    <s v="Legal Analytics"/>
  </r>
  <r>
    <x v="319"/>
    <d v="2015-06-01T00:00:00"/>
    <n v="2015"/>
    <x v="162"/>
    <s v="FIRM0445"/>
    <s v="n/a"/>
    <x v="0"/>
    <s v="USA"/>
    <s v="Boston"/>
    <n v="2014"/>
    <s v="Legal Marketplace"/>
  </r>
  <r>
    <x v="320"/>
    <d v="2015-06-01T00:00:00"/>
    <n v="2015"/>
    <x v="163"/>
    <s v="FIRM0511"/>
    <s v="n/a"/>
    <x v="1"/>
    <s v="UK"/>
    <s v="Cambridge"/>
    <n v="2014"/>
    <s v="Legal Practice Management"/>
  </r>
  <r>
    <x v="321"/>
    <d v="2015-06-04T00:00:00"/>
    <n v="2015"/>
    <x v="135"/>
    <s v="FIRM0375"/>
    <n v="58099.999999999993"/>
    <x v="2"/>
    <s v="UK"/>
    <s v="London"/>
    <n v="2013"/>
    <s v="Legal Document Automation"/>
  </r>
  <r>
    <x v="322"/>
    <d v="2015-06-11T00:00:00"/>
    <n v="2015"/>
    <x v="71"/>
    <s v="FIRM0191"/>
    <n v="1500000"/>
    <x v="2"/>
    <s v="USA"/>
    <s v="California"/>
    <n v="2011"/>
    <s v="Legal Document Automation"/>
  </r>
  <r>
    <x v="323"/>
    <d v="2015-06-11T00:00:00"/>
    <n v="2015"/>
    <x v="153"/>
    <s v="FIRM0284"/>
    <n v="150000"/>
    <x v="6"/>
    <s v="USA"/>
    <s v="Delaware"/>
    <n v="2012"/>
    <s v="Legal Marketplace"/>
  </r>
  <r>
    <x v="324"/>
    <d v="2015-06-29T00:00:00"/>
    <n v="2015"/>
    <x v="164"/>
    <s v="FIRM0248"/>
    <n v="6250000"/>
    <x v="5"/>
    <s v="Germany"/>
    <s v="Berlin"/>
    <n v="2012"/>
    <s v="Legal Document Automation"/>
  </r>
  <r>
    <x v="325"/>
    <d v="2015-07-01T00:00:00"/>
    <n v="2015"/>
    <x v="121"/>
    <s v="FIRM0400"/>
    <n v="500000"/>
    <x v="2"/>
    <s v="Germany"/>
    <s v="Greifswald"/>
    <n v="2014"/>
    <s v="Legal Marketplace"/>
  </r>
  <r>
    <x v="326"/>
    <d v="2015-07-01T00:00:00"/>
    <n v="2015"/>
    <x v="165"/>
    <s v="FIRM0448"/>
    <n v="627750"/>
    <x v="5"/>
    <s v="Canada"/>
    <s v="Vancouver"/>
    <n v="2014"/>
    <s v="Legal Research"/>
  </r>
  <r>
    <x v="327"/>
    <d v="2015-07-08T00:00:00"/>
    <n v="2015"/>
    <x v="107"/>
    <s v="FIRM0074"/>
    <n v="125000"/>
    <x v="10"/>
    <s v="USA"/>
    <s v="North Carolina"/>
    <n v="2008"/>
    <s v="E-Discovery"/>
  </r>
  <r>
    <x v="328"/>
    <d v="2015-07-10T00:00:00"/>
    <n v="2015"/>
    <x v="152"/>
    <s v="FIRM0294"/>
    <s v="n/a"/>
    <x v="0"/>
    <s v="Canada"/>
    <s v="Ontario"/>
    <n v="2013"/>
    <s v="Legal Analytics"/>
  </r>
  <r>
    <x v="328"/>
    <d v="2015-07-10T00:00:00"/>
    <n v="2015"/>
    <x v="152"/>
    <s v="FIRM0294"/>
    <s v="n/a"/>
    <x v="0"/>
    <s v="Canada"/>
    <s v="Ontario"/>
    <n v="2013"/>
    <s v="Legal Analytics"/>
  </r>
  <r>
    <x v="329"/>
    <d v="2015-07-13T00:00:00"/>
    <n v="2015"/>
    <x v="138"/>
    <s v="FIRM0436"/>
    <s v="n/a"/>
    <x v="0"/>
    <s v="USA"/>
    <s v="Cleveland"/>
    <n v="2014"/>
    <s v="Legal Practice Management"/>
  </r>
  <r>
    <x v="330"/>
    <d v="2015-07-16T00:00:00"/>
    <n v="2015"/>
    <x v="166"/>
    <s v="FIRM0439"/>
    <n v="1500000"/>
    <x v="2"/>
    <s v="USA"/>
    <s v="Maryland"/>
    <n v="2014"/>
    <s v="Legal Analytics"/>
  </r>
  <r>
    <x v="331"/>
    <d v="2015-07-20T00:00:00"/>
    <n v="2015"/>
    <x v="69"/>
    <s v="FIRM0179"/>
    <n v="5800000"/>
    <x v="4"/>
    <s v="USA"/>
    <s v="California"/>
    <n v="2011"/>
    <s v="Online Dispute Resolution"/>
  </r>
  <r>
    <x v="332"/>
    <d v="2015-07-21T00:00:00"/>
    <n v="2015"/>
    <x v="167"/>
    <s v="FIRM0397"/>
    <n v="880000"/>
    <x v="2"/>
    <s v="USA"/>
    <s v="Indianapolis"/>
    <n v="2013"/>
    <s v="Legal Document Automation"/>
  </r>
  <r>
    <x v="333"/>
    <d v="2015-07-28T00:00:00"/>
    <n v="2015"/>
    <x v="7"/>
    <s v="FIRM0066"/>
    <n v="71500000"/>
    <x v="12"/>
    <s v="USA"/>
    <s v="San Francisco"/>
    <n v="2008"/>
    <s v="Legal Marketplace"/>
  </r>
  <r>
    <x v="334"/>
    <d v="2015-07-28T00:00:00"/>
    <n v="2015"/>
    <x v="79"/>
    <s v="FIRM0276"/>
    <n v="10000000"/>
    <x v="1"/>
    <s v="USA"/>
    <s v="San Francisco"/>
    <n v="2012"/>
    <s v="Legal Marketplace"/>
  </r>
  <r>
    <x v="335"/>
    <d v="2015-08-01T00:00:00"/>
    <n v="2015"/>
    <x v="168"/>
    <s v="FIRM0517"/>
    <n v="245000"/>
    <x v="10"/>
    <s v="USA"/>
    <s v="Chicago"/>
    <n v="2015"/>
    <s v="Legal Document Automation"/>
  </r>
  <r>
    <x v="336"/>
    <d v="2015-08-01T00:00:00"/>
    <n v="2015"/>
    <x v="138"/>
    <s v="FIRM0436"/>
    <n v="925000"/>
    <x v="13"/>
    <s v="USA"/>
    <s v="Cleveland"/>
    <n v="2014"/>
    <s v="Legal Practice Management"/>
  </r>
  <r>
    <x v="337"/>
    <d v="2015-08-03T00:00:00"/>
    <n v="2015"/>
    <x v="83"/>
    <s v="FIRM0253"/>
    <n v="10800000"/>
    <x v="1"/>
    <s v="USA"/>
    <s v="New York"/>
    <n v="2012"/>
    <s v="E-Discovery"/>
  </r>
  <r>
    <x v="338"/>
    <d v="2015-08-04T00:00:00"/>
    <n v="2015"/>
    <x v="169"/>
    <s v="FIRM0097"/>
    <n v="2000000"/>
    <x v="2"/>
    <s v="USA"/>
    <s v="Seattle"/>
    <n v="2008"/>
    <s v="Legal Practice Management"/>
  </r>
  <r>
    <x v="339"/>
    <d v="2015-08-13T00:00:00"/>
    <n v="2015"/>
    <x v="94"/>
    <s v="FIRM0223"/>
    <n v="17000000"/>
    <x v="4"/>
    <s v="USA"/>
    <s v="Palo Alto"/>
    <n v="2012"/>
    <s v="Legal Document Automation"/>
  </r>
  <r>
    <x v="340"/>
    <d v="2015-08-19T00:00:00"/>
    <n v="2015"/>
    <x v="170"/>
    <s v="FIRM0616"/>
    <s v="n/a"/>
    <x v="5"/>
    <s v="USA"/>
    <s v="New York"/>
    <n v="2015"/>
    <s v="Legal Marketplace"/>
  </r>
  <r>
    <x v="341"/>
    <d v="2015-08-21T00:00:00"/>
    <n v="2015"/>
    <x v="144"/>
    <s v="FIRM0528"/>
    <s v="n/a"/>
    <x v="2"/>
    <s v="UK"/>
    <s v="London"/>
    <n v="2015"/>
    <s v="Legal Marketplace"/>
  </r>
  <r>
    <x v="342"/>
    <d v="2015-08-25T00:00:00"/>
    <n v="2015"/>
    <x v="9"/>
    <s v="FIRM0063"/>
    <n v="600000"/>
    <x v="0"/>
    <s v="USA"/>
    <s v="California"/>
    <n v="2005"/>
    <s v="Legal Document Automation"/>
  </r>
  <r>
    <x v="343"/>
    <d v="2015-09-01T00:00:00"/>
    <n v="2015"/>
    <x v="171"/>
    <s v="FIRM0442"/>
    <n v="3000000"/>
    <x v="2"/>
    <s v="USA"/>
    <s v="San Francisco"/>
    <n v="2014"/>
    <s v="Legal Document Automation"/>
  </r>
  <r>
    <x v="344"/>
    <d v="2015-09-01T00:00:00"/>
    <n v="2015"/>
    <x v="172"/>
    <s v="FIRM0443"/>
    <n v="120000"/>
    <x v="2"/>
    <s v="USA"/>
    <s v="New York"/>
    <n v="2014"/>
    <s v="Legal Analytics"/>
  </r>
  <r>
    <x v="345"/>
    <d v="2015-09-01T00:00:00"/>
    <n v="2015"/>
    <x v="173"/>
    <s v="FIRM0487"/>
    <n v="120000"/>
    <x v="2"/>
    <s v="USA"/>
    <s v="San Francisco"/>
    <n v="2014"/>
    <s v="Legal Research"/>
  </r>
  <r>
    <x v="346"/>
    <d v="2015-09-01T00:00:00"/>
    <n v="2015"/>
    <x v="76"/>
    <s v="FIRM0281"/>
    <s v="n/a"/>
    <x v="10"/>
    <s v="USA"/>
    <s v="Idaho"/>
    <n v="2012"/>
    <s v="Legal Document Automation"/>
  </r>
  <r>
    <x v="346"/>
    <d v="2015-09-01T00:00:00"/>
    <n v="2015"/>
    <x v="76"/>
    <s v="FIRM0281"/>
    <s v="n/a"/>
    <x v="10"/>
    <s v="USA"/>
    <s v="Idaho"/>
    <n v="2012"/>
    <s v="Legal Document Automation"/>
  </r>
  <r>
    <x v="347"/>
    <d v="2015-09-02T00:00:00"/>
    <n v="2015"/>
    <x v="174"/>
    <s v="FIRM0634"/>
    <n v="660000"/>
    <x v="5"/>
    <s v="Netherlands"/>
    <s v="Amsterdam"/>
    <n v="2013"/>
    <s v="Legal Document Automation"/>
  </r>
  <r>
    <x v="348"/>
    <d v="2015-10-01T00:00:00"/>
    <n v="2015"/>
    <x v="175"/>
    <s v="FIRM0458"/>
    <s v="n/a"/>
    <x v="2"/>
    <s v="Israel"/>
    <s v="Tel Aviv"/>
    <n v="2014"/>
    <s v="Legal Document Automation"/>
  </r>
  <r>
    <x v="348"/>
    <d v="2015-10-01T00:00:00"/>
    <n v="2015"/>
    <x v="175"/>
    <s v="FIRM0458"/>
    <s v="n/a"/>
    <x v="2"/>
    <s v="Israel"/>
    <s v="Tel Aviv"/>
    <n v="2014"/>
    <s v="Legal Document Automation"/>
  </r>
  <r>
    <x v="349"/>
    <d v="2015-10-01T00:00:00"/>
    <n v="2015"/>
    <x v="176"/>
    <s v="FIRM0368"/>
    <n v="210000"/>
    <x v="5"/>
    <s v="UK"/>
    <s v="Bedford"/>
    <n v="2013"/>
    <s v="Legal Document Automation"/>
  </r>
  <r>
    <x v="350"/>
    <d v="2015-10-03T00:00:00"/>
    <n v="2015"/>
    <x v="177"/>
    <s v="FIRM0481"/>
    <n v="3000000"/>
    <x v="2"/>
    <s v="USA"/>
    <s v="Miami"/>
    <n v="2014"/>
    <s v="Legal Analytics"/>
  </r>
  <r>
    <x v="351"/>
    <d v="2015-10-04T00:00:00"/>
    <n v="2015"/>
    <x v="173"/>
    <s v="FIRM0487"/>
    <s v="n/a"/>
    <x v="2"/>
    <s v="USA"/>
    <s v="San Francisco"/>
    <n v="2014"/>
    <s v="Legal Research"/>
  </r>
  <r>
    <x v="352"/>
    <d v="2015-10-05T00:00:00"/>
    <n v="2015"/>
    <x v="178"/>
    <s v="FIRM0335"/>
    <n v="250000"/>
    <x v="2"/>
    <s v="USA"/>
    <s v="Texas"/>
    <n v="2013"/>
    <s v="Legal Marketplace"/>
  </r>
  <r>
    <x v="353"/>
    <d v="2015-10-08T00:00:00"/>
    <n v="2015"/>
    <x v="179"/>
    <s v="FIRM0070"/>
    <n v="350000"/>
    <x v="6"/>
    <s v="USA"/>
    <s v="New Jersey"/>
    <n v="2013"/>
    <s v="Legal Practice Management"/>
  </r>
  <r>
    <x v="354"/>
    <d v="2015-10-09T00:00:00"/>
    <n v="2015"/>
    <x v="2"/>
    <s v="FIRM0045"/>
    <s v="n/a"/>
    <x v="14"/>
    <s v="USA"/>
    <s v="San Francisco"/>
    <n v="2003"/>
    <s v="Legal Practice Management"/>
  </r>
  <r>
    <x v="354"/>
    <d v="2015-10-09T00:00:00"/>
    <n v="2015"/>
    <x v="2"/>
    <s v="FIRM0045"/>
    <s v="n/a"/>
    <x v="14"/>
    <s v="USA"/>
    <s v="San Francisco"/>
    <n v="2003"/>
    <s v="Legal Practice Management"/>
  </r>
  <r>
    <x v="355"/>
    <d v="2015-10-14T00:00:00"/>
    <n v="2015"/>
    <x v="180"/>
    <s v="FIRM0627"/>
    <n v="2700000"/>
    <x v="0"/>
    <s v="USA"/>
    <s v="San Francisco"/>
    <n v="2015"/>
    <s v="Legal Document Automation"/>
  </r>
  <r>
    <x v="356"/>
    <d v="2015-10-14T00:00:00"/>
    <n v="2015"/>
    <x v="181"/>
    <s v="FIRM0133"/>
    <n v="250000"/>
    <x v="2"/>
    <s v="Canada"/>
    <s v="Ontario"/>
    <n v="2015"/>
    <s v="Legal Marketplace"/>
  </r>
  <r>
    <x v="357"/>
    <d v="2015-10-26T00:00:00"/>
    <n v="2015"/>
    <x v="123"/>
    <s v="FIRM0396"/>
    <n v="1300000"/>
    <x v="0"/>
    <s v="Australia"/>
    <s v="Sydney"/>
    <n v="2013"/>
    <s v="Legal Document Automation"/>
  </r>
  <r>
    <x v="358"/>
    <d v="2015-11-02T00:00:00"/>
    <n v="2015"/>
    <x v="147"/>
    <s v="FIRM0471"/>
    <n v="1190000"/>
    <x v="2"/>
    <s v="UK"/>
    <s v="London"/>
    <n v="2014"/>
    <s v="Legal Marketplace"/>
  </r>
  <r>
    <x v="359"/>
    <d v="2015-11-04T00:00:00"/>
    <n v="2015"/>
    <x v="177"/>
    <s v="FIRM0481"/>
    <n v="2000000"/>
    <x v="2"/>
    <s v="USA"/>
    <s v="Miami"/>
    <n v="2014"/>
    <s v="Legal Analytics"/>
  </r>
  <r>
    <x v="360"/>
    <d v="2015-11-11T00:00:00"/>
    <n v="2015"/>
    <x v="167"/>
    <s v="FIRM0397"/>
    <n v="320000"/>
    <x v="2"/>
    <s v="USA"/>
    <s v="Indianapolis"/>
    <n v="2013"/>
    <s v="Legal Document Automation"/>
  </r>
  <r>
    <x v="361"/>
    <d v="2015-11-15T00:00:00"/>
    <n v="2015"/>
    <x v="129"/>
    <s v="FIRM0144"/>
    <n v="9000000"/>
    <x v="0"/>
    <s v="USA"/>
    <s v="California"/>
    <n v="2010"/>
    <s v="Legal Practice Management"/>
  </r>
  <r>
    <x v="362"/>
    <d v="2015-11-18T00:00:00"/>
    <n v="2015"/>
    <x v="182"/>
    <s v="FIRM0492"/>
    <n v="600000"/>
    <x v="2"/>
    <s v="USA"/>
    <s v="California"/>
    <n v="2015"/>
    <s v="Legal Document Automation"/>
  </r>
  <r>
    <x v="363"/>
    <d v="2015-11-24T00:00:00"/>
    <n v="2015"/>
    <x v="167"/>
    <s v="FIRM0397"/>
    <n v="1000000"/>
    <x v="10"/>
    <s v="USA"/>
    <s v="Indianapolis"/>
    <n v="2013"/>
    <s v="Legal Document Automation"/>
  </r>
  <r>
    <x v="364"/>
    <d v="2015-12-15T00:00:00"/>
    <n v="2015"/>
    <x v="183"/>
    <s v="FIRM0064"/>
    <n v="10000000"/>
    <x v="1"/>
    <s v="USA"/>
    <s v="California"/>
    <n v="2005"/>
    <s v="Legal Analytics"/>
  </r>
  <r>
    <x v="364"/>
    <d v="2015-12-16T00:00:00"/>
    <n v="2015"/>
    <x v="184"/>
    <s v="FIRM0477"/>
    <s v="n/a"/>
    <x v="13"/>
    <s v="USA"/>
    <s v="Berkeley"/>
    <n v="2014"/>
    <s v="Legal Analytics"/>
  </r>
  <r>
    <x v="365"/>
    <d v="2015-12-18T00:00:00"/>
    <n v="2015"/>
    <x v="185"/>
    <s v="FIRM0620"/>
    <s v="n/a"/>
    <x v="13"/>
    <s v="Germany"/>
    <s v="Berlin"/>
    <n v="2015"/>
    <s v="Legal Practice Management"/>
  </r>
  <r>
    <x v="366"/>
    <d v="2015-12-21T00:00:00"/>
    <n v="2015"/>
    <x v="111"/>
    <s v="FIRM0307"/>
    <n v="500000"/>
    <x v="2"/>
    <s v="USA"/>
    <s v="New York"/>
    <n v="2013"/>
    <s v="Legal Practice Management"/>
  </r>
  <r>
    <x v="367"/>
    <d v="2015-12-31T00:00:00"/>
    <n v="2015"/>
    <x v="92"/>
    <s v="FIRM0213"/>
    <n v="750000"/>
    <x v="5"/>
    <s v="USA"/>
    <s v="California"/>
    <n v="2012"/>
    <s v="Legal Document Automation"/>
  </r>
  <r>
    <x v="368"/>
    <d v="2016-01-01T00:00:00"/>
    <n v="2016"/>
    <x v="186"/>
    <s v="FIRM0553"/>
    <n v="500000"/>
    <x v="5"/>
    <s v="USA"/>
    <s v="Chicago"/>
    <n v="2015"/>
    <s v="Legal Document Automation"/>
  </r>
  <r>
    <x v="369"/>
    <d v="2016-01-01T00:00:00"/>
    <n v="2016"/>
    <x v="187"/>
    <s v="FIRM0680"/>
    <n v="150000"/>
    <x v="2"/>
    <s v="Poland"/>
    <s v="Krakow"/>
    <n v="2014"/>
    <s v="Legal Practice Management"/>
  </r>
  <r>
    <x v="370"/>
    <d v="2016-01-01T00:00:00"/>
    <n v="2016"/>
    <x v="173"/>
    <s v="FIRM0487"/>
    <n v="4300000"/>
    <x v="2"/>
    <s v="USA"/>
    <s v="San Francisco"/>
    <n v="2014"/>
    <s v="Legal Research"/>
  </r>
  <r>
    <x v="371"/>
    <d v="2016-01-13T00:00:00"/>
    <n v="2016"/>
    <x v="188"/>
    <s v="FIRM0130"/>
    <n v="550000"/>
    <x v="2"/>
    <s v="USA"/>
    <s v="Los Angeles"/>
    <n v="2010"/>
    <s v="Legal Research"/>
  </r>
  <r>
    <x v="372"/>
    <d v="2016-01-14T00:00:00"/>
    <n v="2016"/>
    <x v="35"/>
    <s v="FIRM0125"/>
    <n v="8100000"/>
    <x v="1"/>
    <s v="USA"/>
    <s v="California"/>
    <n v="2010"/>
    <s v="Legal Practice Management"/>
  </r>
  <r>
    <x v="373"/>
    <d v="2016-01-15T00:00:00"/>
    <n v="2016"/>
    <x v="111"/>
    <s v="FIRM0307"/>
    <n v="923000"/>
    <x v="2"/>
    <s v="USA"/>
    <s v="New York"/>
    <n v="2013"/>
    <s v="Legal Practice Management"/>
  </r>
  <r>
    <x v="374"/>
    <d v="2016-01-17T00:00:00"/>
    <n v="2016"/>
    <x v="132"/>
    <s v="FIRM0327"/>
    <n v="700000"/>
    <x v="2"/>
    <s v="USA"/>
    <s v="San Francisco"/>
    <n v="2013"/>
    <s v="Legal Marketplace"/>
  </r>
  <r>
    <x v="375"/>
    <d v="2016-01-27T00:00:00"/>
    <n v="2016"/>
    <x v="134"/>
    <s v="FIRM0161"/>
    <n v="1800000"/>
    <x v="1"/>
    <s v="USA"/>
    <s v="Kansas"/>
    <n v="2014"/>
    <s v="Legal Document Automation"/>
  </r>
  <r>
    <x v="376"/>
    <d v="2016-01-27T00:00:00"/>
    <n v="2016"/>
    <x v="76"/>
    <s v="FIRM0281"/>
    <n v="3100000"/>
    <x v="1"/>
    <s v="USA"/>
    <s v="Idaho"/>
    <n v="2012"/>
    <s v="Legal Document Automation"/>
  </r>
  <r>
    <x v="377"/>
    <d v="2016-02-01T00:00:00"/>
    <n v="2016"/>
    <x v="142"/>
    <s v="FIRM0431"/>
    <s v="n/a"/>
    <x v="2"/>
    <s v="UK"/>
    <s v="London"/>
    <n v="2016"/>
    <s v="Legal Document Automation"/>
  </r>
  <r>
    <x v="377"/>
    <d v="2016-02-01T00:00:00"/>
    <n v="2016"/>
    <x v="142"/>
    <s v="FIRM0431"/>
    <s v="n/a"/>
    <x v="2"/>
    <s v="UK"/>
    <s v="London"/>
    <n v="2016"/>
    <s v="Legal Document Automation"/>
  </r>
  <r>
    <x v="378"/>
    <d v="2016-02-01T00:00:00"/>
    <n v="2016"/>
    <x v="126"/>
    <s v="FIRM0476"/>
    <n v="150000"/>
    <x v="2"/>
    <s v="Chile"/>
    <s v="Santiago"/>
    <n v="2014"/>
    <s v="Legal Marketplace"/>
  </r>
  <r>
    <x v="379"/>
    <d v="2016-02-01T00:00:00"/>
    <n v="2016"/>
    <x v="157"/>
    <s v="FIRM0508"/>
    <n v="1000000"/>
    <x v="2"/>
    <s v="USA"/>
    <s v="Maine"/>
    <n v="2014"/>
    <s v="Legal Marketplace"/>
  </r>
  <r>
    <x v="380"/>
    <d v="2016-02-02T00:00:00"/>
    <n v="2016"/>
    <x v="86"/>
    <s v="FIRM0326"/>
    <n v="10000000"/>
    <x v="9"/>
    <s v="USA"/>
    <s v="Washington"/>
    <n v="2013"/>
    <s v="Legal Analytics"/>
  </r>
  <r>
    <x v="381"/>
    <d v="2016-02-02T00:00:00"/>
    <n v="2016"/>
    <x v="165"/>
    <s v="FIRM0448"/>
    <s v="n/a"/>
    <x v="13"/>
    <s v="Canada"/>
    <s v="Vancouver"/>
    <n v="2014"/>
    <s v="Legal Research"/>
  </r>
  <r>
    <x v="381"/>
    <d v="2016-02-02T00:00:00"/>
    <n v="2016"/>
    <x v="165"/>
    <s v="FIRM0448"/>
    <s v="n/a"/>
    <x v="13"/>
    <s v="Canada"/>
    <s v="Vancouver"/>
    <n v="2014"/>
    <s v="Legal Research"/>
  </r>
  <r>
    <x v="382"/>
    <d v="2016-02-04T00:00:00"/>
    <n v="2016"/>
    <x v="189"/>
    <s v="FIRM0461"/>
    <s v="n/a"/>
    <x v="0"/>
    <s v="USA"/>
    <s v="New York"/>
    <n v="2014"/>
    <s v="Legal Marketplace"/>
  </r>
  <r>
    <x v="383"/>
    <d v="2016-02-08T00:00:00"/>
    <n v="2016"/>
    <x v="190"/>
    <s v="FIRM0519"/>
    <n v="210000"/>
    <x v="2"/>
    <s v="UK"/>
    <s v="London"/>
    <n v="2015"/>
    <s v="Legal Practice Management"/>
  </r>
  <r>
    <x v="384"/>
    <d v="2016-02-10T00:00:00"/>
    <n v="2016"/>
    <x v="191"/>
    <s v="FIRM0586"/>
    <s v="n/a"/>
    <x v="10"/>
    <s v="USA"/>
    <s v="Florida"/>
    <n v="2015"/>
    <s v="Legal Marketplace"/>
  </r>
  <r>
    <x v="385"/>
    <d v="2016-02-16T00:00:00"/>
    <n v="2016"/>
    <x v="140"/>
    <s v="FIRM0482"/>
    <s v="n/a"/>
    <x v="2"/>
    <s v="USA"/>
    <s v="Sacramento"/>
    <n v="2014"/>
    <s v="Legal Marketplace"/>
  </r>
  <r>
    <x v="386"/>
    <d v="2016-02-18T00:00:00"/>
    <n v="2016"/>
    <x v="58"/>
    <s v="FIRM0208"/>
    <n v="2200000"/>
    <x v="4"/>
    <s v="USA"/>
    <s v="Nashville"/>
    <n v="2012"/>
    <s v="Legal Practice Management"/>
  </r>
  <r>
    <x v="387"/>
    <d v="2016-03-16T00:00:00"/>
    <n v="2016"/>
    <x v="192"/>
    <s v="FIRM0354"/>
    <n v="1600000"/>
    <x v="2"/>
    <s v="USA"/>
    <s v="Pittsburgh"/>
    <n v="2013"/>
    <s v="Legal Analytics"/>
  </r>
  <r>
    <x v="388"/>
    <d v="2016-03-22T00:00:00"/>
    <n v="2016"/>
    <x v="99"/>
    <s v="FIRM0157"/>
    <n v="2380000"/>
    <x v="2"/>
    <s v="UK"/>
    <s v="London"/>
    <n v="2011"/>
    <s v="Legal Analytics"/>
  </r>
  <r>
    <x v="389"/>
    <d v="2016-03-23T00:00:00"/>
    <n v="2016"/>
    <x v="131"/>
    <s v="FIRM0411"/>
    <n v="40000000"/>
    <x v="4"/>
    <s v="USA"/>
    <s v="San Francisco"/>
    <n v="2014"/>
    <s v="Legal Document Automation"/>
  </r>
  <r>
    <x v="390"/>
    <d v="2016-03-31T00:00:00"/>
    <n v="2016"/>
    <x v="142"/>
    <s v="FIRM0431"/>
    <n v="70000000"/>
    <x v="3"/>
    <s v="UK"/>
    <s v="London"/>
    <n v="2016"/>
    <s v="Legal Document Automation"/>
  </r>
  <r>
    <x v="391"/>
    <d v="2016-03-31T00:00:00"/>
    <n v="2016"/>
    <x v="193"/>
    <s v="FIRM0583"/>
    <s v="n/a"/>
    <x v="2"/>
    <s v="USA"/>
    <s v="San Francisco"/>
    <n v="2013"/>
    <s v="Legal Analytics"/>
  </r>
  <r>
    <x v="392"/>
    <d v="2016-04-27T00:00:00"/>
    <n v="2016"/>
    <x v="83"/>
    <s v="FIRM0253"/>
    <n v="27000000"/>
    <x v="4"/>
    <s v="USA"/>
    <s v="New York"/>
    <n v="2012"/>
    <s v="E-Discovery"/>
  </r>
  <r>
    <x v="393"/>
    <d v="2016-05-01T00:00:00"/>
    <n v="2016"/>
    <x v="194"/>
    <s v="FIRM0667"/>
    <n v="20000"/>
    <x v="3"/>
    <s v="USA"/>
    <s v="New York"/>
    <n v="2016"/>
    <s v="Legal Document Automation"/>
  </r>
  <r>
    <x v="394"/>
    <d v="2016-05-12T00:00:00"/>
    <n v="2016"/>
    <x v="130"/>
    <s v="FIRM0300"/>
    <n v="1250000"/>
    <x v="2"/>
    <s v="France"/>
    <s v="Paris"/>
    <n v="2013"/>
    <s v="Legal Document Automation"/>
  </r>
  <r>
    <x v="395"/>
    <d v="2016-05-16T00:00:00"/>
    <n v="2016"/>
    <x v="85"/>
    <s v="FIRM0225"/>
    <n v="3200000"/>
    <x v="0"/>
    <s v="USA"/>
    <s v="New York"/>
    <n v="2012"/>
    <s v="Legal Document Automation"/>
  </r>
  <r>
    <x v="396"/>
    <d v="2016-05-18T00:00:00"/>
    <n v="2016"/>
    <x v="133"/>
    <s v="FIRM0663"/>
    <s v="n/a"/>
    <x v="2"/>
    <s v="Singapore"/>
    <s v="Singapore"/>
    <n v="2016"/>
    <s v="Legal Document Automation"/>
  </r>
  <r>
    <x v="396"/>
    <d v="2016-05-18T00:00:00"/>
    <n v="2016"/>
    <x v="133"/>
    <s v="FIRM0663"/>
    <s v="n/a"/>
    <x v="2"/>
    <s v="Singapore"/>
    <s v="Singapore"/>
    <n v="2016"/>
    <s v="Legal Document Automation"/>
  </r>
  <r>
    <x v="397"/>
    <d v="2016-06-01T00:00:00"/>
    <n v="2016"/>
    <x v="195"/>
    <s v="FIRM0474"/>
    <n v="785000"/>
    <x v="5"/>
    <s v="USA"/>
    <s v="California"/>
    <n v="2014"/>
    <s v="Legal Compliance"/>
  </r>
  <r>
    <x v="398"/>
    <d v="2016-06-02T00:00:00"/>
    <n v="2016"/>
    <x v="196"/>
    <s v="FIRM0467"/>
    <n v="75000"/>
    <x v="2"/>
    <s v="Mexico"/>
    <s v="Mexico City"/>
    <n v="2014"/>
    <s v="Legal Document Automation"/>
  </r>
  <r>
    <x v="399"/>
    <d v="2016-06-15T00:00:00"/>
    <n v="2016"/>
    <x v="197"/>
    <s v="FIRM0669"/>
    <n v="250000"/>
    <x v="5"/>
    <s v="USA"/>
    <s v="Florida"/>
    <n v="2016"/>
    <s v="Legal Research"/>
  </r>
  <r>
    <x v="400"/>
    <d v="2016-06-30T00:00:00"/>
    <n v="2016"/>
    <x v="85"/>
    <s v="FIRM0225"/>
    <n v="6400000"/>
    <x v="1"/>
    <s v="USA"/>
    <s v="New York"/>
    <n v="2012"/>
    <s v="Legal Document Automation"/>
  </r>
  <r>
    <x v="401"/>
    <d v="2016-07-01T00:00:00"/>
    <n v="2016"/>
    <x v="71"/>
    <s v="FIRM0191"/>
    <s v="n/a"/>
    <x v="0"/>
    <s v="USA"/>
    <s v="California"/>
    <n v="2011"/>
    <s v="Legal Document Automation"/>
  </r>
  <r>
    <x v="402"/>
    <d v="2016-07-26T00:00:00"/>
    <n v="2016"/>
    <x v="198"/>
    <s v="FIRM0647"/>
    <n v="500000"/>
    <x v="0"/>
    <s v="USA"/>
    <s v="Indianapolis"/>
    <n v="2014"/>
    <s v="Legal Practice Management"/>
  </r>
  <r>
    <x v="403"/>
    <d v="2016-07-26T00:00:00"/>
    <n v="2016"/>
    <x v="14"/>
    <s v="FIRM0071"/>
    <s v="n/a"/>
    <x v="7"/>
    <s v="Canada"/>
    <s v="Toronto"/>
    <n v="2006"/>
    <s v="Legal Practice Management"/>
  </r>
  <r>
    <x v="404"/>
    <d v="2016-07-31T00:00:00"/>
    <n v="2016"/>
    <x v="199"/>
    <s v="FIRM0510"/>
    <n v="125000"/>
    <x v="2"/>
    <s v="USA"/>
    <s v="Los Angeles"/>
    <n v="2014"/>
    <s v="Online Dispute Resolution"/>
  </r>
  <r>
    <x v="404"/>
    <d v="2016-08-01T00:00:00"/>
    <n v="2016"/>
    <x v="82"/>
    <s v="FIRM0265"/>
    <s v="n/a"/>
    <x v="0"/>
    <s v="USA"/>
    <s v="New York"/>
    <n v="2012"/>
    <s v="Legal Practice Management"/>
  </r>
  <r>
    <x v="405"/>
    <d v="2016-08-01T00:00:00"/>
    <n v="2016"/>
    <x v="200"/>
    <s v="FIRM0614"/>
    <s v="n/a"/>
    <x v="0"/>
    <s v="USA"/>
    <s v="Kansas"/>
    <n v="2015"/>
    <s v="Legal Analytics"/>
  </r>
  <r>
    <x v="406"/>
    <d v="2016-08-02T00:00:00"/>
    <n v="2016"/>
    <x v="109"/>
    <s v="FIRM0217"/>
    <n v="18600000"/>
    <x v="9"/>
    <s v="USA"/>
    <s v="Houston"/>
    <n v="2012"/>
    <s v="Legal Practice Management"/>
  </r>
  <r>
    <x v="407"/>
    <d v="2016-08-03T00:00:00"/>
    <n v="2016"/>
    <x v="116"/>
    <s v="FIRM0290"/>
    <n v="12000000"/>
    <x v="1"/>
    <s v="USA"/>
    <s v="New York"/>
    <n v="2013"/>
    <s v="Legal Document Automation"/>
  </r>
  <r>
    <x v="408"/>
    <d v="2016-08-03T00:00:00"/>
    <n v="2016"/>
    <x v="201"/>
    <s v="FIRM0150"/>
    <n v="1021250"/>
    <x v="0"/>
    <s v="Sweden"/>
    <s v="Stockholm"/>
    <n v="2010"/>
    <s v="Legal Document Automation"/>
  </r>
  <r>
    <x v="409"/>
    <d v="2016-08-05T00:00:00"/>
    <n v="2016"/>
    <x v="202"/>
    <s v="FIRM0463"/>
    <n v="500000"/>
    <x v="10"/>
    <s v="USA"/>
    <s v="Texas"/>
    <n v="2014"/>
    <s v="Legal Document Automation"/>
  </r>
  <r>
    <x v="410"/>
    <d v="2016-08-17T00:00:00"/>
    <n v="2016"/>
    <x v="203"/>
    <s v="FIRM0672"/>
    <n v="12500"/>
    <x v="13"/>
    <s v="USA"/>
    <s v="San Francisco"/>
    <n v="2016"/>
    <s v="Legal Marketplace"/>
  </r>
  <r>
    <x v="411"/>
    <d v="2016-08-23T00:00:00"/>
    <n v="2016"/>
    <x v="155"/>
    <s v="FIRM0057"/>
    <n v="10000000"/>
    <x v="1"/>
    <s v="USA"/>
    <s v="San Francisco"/>
    <n v="2004"/>
    <s v="Legal Practice Management"/>
  </r>
  <r>
    <x v="412"/>
    <d v="2016-08-24T00:00:00"/>
    <n v="2016"/>
    <x v="204"/>
    <s v="FIRM0676"/>
    <n v="120000"/>
    <x v="2"/>
    <s v="USA"/>
    <s v="San Francisco"/>
    <n v="2008"/>
    <s v="Legal Analytics"/>
  </r>
  <r>
    <x v="413"/>
    <d v="2016-08-26T00:00:00"/>
    <n v="2016"/>
    <x v="185"/>
    <s v="FIRM0620"/>
    <n v="450000"/>
    <x v="2"/>
    <s v="Germany"/>
    <s v="Berlin"/>
    <n v="2015"/>
    <s v="Legal Practice Management"/>
  </r>
  <r>
    <x v="414"/>
    <d v="2016-08-30T00:00:00"/>
    <n v="2016"/>
    <x v="168"/>
    <s v="FIRM0517"/>
    <n v="1200000"/>
    <x v="2"/>
    <s v="USA"/>
    <s v="Chicago"/>
    <n v="2015"/>
    <s v="Legal Document Automation"/>
  </r>
  <r>
    <x v="415"/>
    <d v="2016-08-30T00:00:00"/>
    <n v="2016"/>
    <x v="205"/>
    <s v="FIRM0433"/>
    <n v="695000"/>
    <x v="6"/>
    <s v="USA"/>
    <s v="Boston"/>
    <n v="2014"/>
    <s v="Legal Document Automation"/>
  </r>
  <r>
    <x v="416"/>
    <d v="2016-08-31T00:00:00"/>
    <n v="2016"/>
    <x v="167"/>
    <s v="FIRM0397"/>
    <s v="n/a"/>
    <x v="2"/>
    <s v="USA"/>
    <s v="Indianapolis"/>
    <n v="2013"/>
    <s v="Legal Document Automation"/>
  </r>
  <r>
    <x v="417"/>
    <d v="2016-09-01T00:00:00"/>
    <n v="2016"/>
    <x v="206"/>
    <s v="FIRM0639"/>
    <n v="1250000"/>
    <x v="0"/>
    <s v="Germany"/>
    <s v="Bochum"/>
    <n v="2016"/>
    <s v="Legal Practice Management"/>
  </r>
  <r>
    <x v="418"/>
    <d v="2016-09-07T00:00:00"/>
    <n v="2016"/>
    <x v="23"/>
    <s v="FIRM0091"/>
    <s v="n/a"/>
    <x v="8"/>
    <s v="USA"/>
    <s v="San Francisco"/>
    <n v="2016"/>
    <s v="Legal Document Automation"/>
  </r>
  <r>
    <x v="419"/>
    <d v="2016-09-08T00:00:00"/>
    <n v="2016"/>
    <x v="207"/>
    <s v="FIRM0674"/>
    <n v="370000"/>
    <x v="2"/>
    <s v="USA"/>
    <s v="California"/>
    <n v="2015"/>
    <s v="Legal Practice Management"/>
  </r>
  <r>
    <x v="420"/>
    <d v="2016-09-15T00:00:00"/>
    <n v="2016"/>
    <x v="208"/>
    <s v="FIRM0630"/>
    <n v="3000000"/>
    <x v="0"/>
    <s v="UK"/>
    <s v="London"/>
    <n v="2016"/>
    <s v="Legal Research"/>
  </r>
  <r>
    <x v="421"/>
    <d v="2016-09-15T00:00:00"/>
    <n v="2016"/>
    <x v="59"/>
    <s v="FIRM0263"/>
    <n v="6000000"/>
    <x v="1"/>
    <s v="USA"/>
    <s v="San Francisco"/>
    <n v="2012"/>
    <s v="Legal Research"/>
  </r>
  <r>
    <x v="422"/>
    <d v="2016-09-21T00:00:00"/>
    <n v="2016"/>
    <x v="198"/>
    <s v="FIRM0647"/>
    <n v="2300000"/>
    <x v="0"/>
    <s v="USA"/>
    <s v="Indianapolis"/>
    <n v="2016"/>
    <s v="Legal Practice Management"/>
  </r>
  <r>
    <x v="423"/>
    <d v="2016-09-26T00:00:00"/>
    <n v="2016"/>
    <x v="176"/>
    <s v="FIRM0368"/>
    <n v="21000"/>
    <x v="5"/>
    <s v="UK"/>
    <s v="Bedford"/>
    <n v="2013"/>
    <s v="Legal Document Automation"/>
  </r>
  <r>
    <x v="424"/>
    <d v="2016-09-27T00:00:00"/>
    <n v="2016"/>
    <x v="192"/>
    <s v="FIRM0354"/>
    <n v="2800000"/>
    <x v="2"/>
    <s v="USA"/>
    <s v="Pittsburgh"/>
    <n v="2013"/>
    <s v="Legal Analytics"/>
  </r>
  <r>
    <x v="425"/>
    <d v="2016-10-02T00:00:00"/>
    <n v="2016"/>
    <x v="191"/>
    <s v="FIRM0586"/>
    <n v="370000"/>
    <x v="2"/>
    <s v="USA"/>
    <s v="Florida"/>
    <n v="2015"/>
    <s v="Legal Marketplace"/>
  </r>
  <r>
    <x v="426"/>
    <d v="2016-10-10T00:00:00"/>
    <n v="2016"/>
    <x v="55"/>
    <s v="FIRM0220"/>
    <n v="1800000"/>
    <x v="2"/>
    <s v="USA"/>
    <s v="Stamford"/>
    <n v="2012"/>
    <s v="Legal Analytics"/>
  </r>
  <r>
    <x v="427"/>
    <d v="2016-10-13T00:00:00"/>
    <n v="2016"/>
    <x v="209"/>
    <s v="FIRM0644"/>
    <n v="2500000"/>
    <x v="2"/>
    <s v="France"/>
    <s v="Paris"/>
    <n v="2016"/>
    <s v="Legal Research"/>
  </r>
  <r>
    <x v="428"/>
    <d v="2016-10-28T00:00:00"/>
    <n v="2016"/>
    <x v="210"/>
    <s v="FIRM0533"/>
    <s v="n/a"/>
    <x v="2"/>
    <s v="USA"/>
    <s v="New York"/>
    <n v="2015"/>
    <s v="Legal Document Automation"/>
  </r>
  <r>
    <x v="428"/>
    <d v="2016-10-28T00:00:00"/>
    <n v="2016"/>
    <x v="210"/>
    <s v="FIRM0533"/>
    <s v="n/a"/>
    <x v="2"/>
    <s v="USA"/>
    <s v="New York"/>
    <n v="2015"/>
    <s v="Legal Document Automation"/>
  </r>
  <r>
    <x v="429"/>
    <d v="2016-10-28T00:00:00"/>
    <n v="2016"/>
    <x v="211"/>
    <s v="FIRM0629"/>
    <s v="n/a"/>
    <x v="2"/>
    <s v="UK"/>
    <s v="London"/>
    <n v="2015"/>
    <s v="Legal Compliance"/>
  </r>
  <r>
    <x v="429"/>
    <d v="2016-10-28T00:00:00"/>
    <n v="2016"/>
    <x v="211"/>
    <s v="FIRM0629"/>
    <s v="n/a"/>
    <x v="2"/>
    <s v="UK"/>
    <s v="London"/>
    <n v="2015"/>
    <s v="Legal Compliance"/>
  </r>
  <r>
    <x v="430"/>
    <d v="2016-11-01T00:00:00"/>
    <n v="2016"/>
    <x v="194"/>
    <s v="FIRM0667"/>
    <n v="65000"/>
    <x v="3"/>
    <s v="USA"/>
    <s v="New York"/>
    <n v="2016"/>
    <s v="Legal Document Automation"/>
  </r>
  <r>
    <x v="431"/>
    <d v="2016-11-03T00:00:00"/>
    <n v="2016"/>
    <x v="212"/>
    <s v="FIRM0599"/>
    <s v="n/a"/>
    <x v="2"/>
    <s v="USA"/>
    <s v="Cambridge"/>
    <n v="2015"/>
    <s v="Legal Document Automation"/>
  </r>
  <r>
    <x v="432"/>
    <d v="2016-11-07T00:00:00"/>
    <n v="2016"/>
    <x v="213"/>
    <s v="FIRM0633"/>
    <n v="228000"/>
    <x v="2"/>
    <s v="Russia"/>
    <s v="Moscow"/>
    <n v="2016"/>
    <s v="Legal Marketplace"/>
  </r>
  <r>
    <x v="433"/>
    <d v="2016-11-21T00:00:00"/>
    <n v="2016"/>
    <x v="214"/>
    <s v="FIRM0637"/>
    <n v="200000"/>
    <x v="2"/>
    <s v="Malaysia"/>
    <s v="Kuala Lumpur"/>
    <n v="2016"/>
    <s v="Legal Marketplace"/>
  </r>
  <r>
    <x v="434"/>
    <d v="2016-11-29T00:00:00"/>
    <n v="2016"/>
    <x v="195"/>
    <s v="FIRM0474"/>
    <s v="n/a"/>
    <x v="2"/>
    <s v="USA"/>
    <s v="California"/>
    <n v="2014"/>
    <s v="Legal Compliance"/>
  </r>
  <r>
    <x v="434"/>
    <d v="2016-11-29T00:00:00"/>
    <n v="2016"/>
    <x v="195"/>
    <s v="FIRM0474"/>
    <s v="n/a"/>
    <x v="2"/>
    <s v="USA"/>
    <s v="California"/>
    <n v="2014"/>
    <s v="Legal Compliance"/>
  </r>
  <r>
    <x v="435"/>
    <d v="2016-11-30T00:00:00"/>
    <n v="2016"/>
    <x v="175"/>
    <s v="FIRM0458"/>
    <n v="2500000"/>
    <x v="2"/>
    <s v="Israel"/>
    <s v="Tel Aviv"/>
    <n v="2014"/>
    <s v="Legal Document Automation"/>
  </r>
  <r>
    <x v="436"/>
    <d v="2016-12-01T00:00:00"/>
    <n v="2016"/>
    <x v="215"/>
    <s v="FIRM0673"/>
    <s v="n/a"/>
    <x v="5"/>
    <s v="USA"/>
    <s v="California"/>
    <n v="2016"/>
    <s v="Legal Analytics"/>
  </r>
  <r>
    <x v="437"/>
    <d v="2016-12-01T00:00:00"/>
    <n v="2016"/>
    <x v="216"/>
    <s v="FIRM0610"/>
    <s v="n/a"/>
    <x v="13"/>
    <s v="USA"/>
    <s v="Berkerley"/>
    <n v="2015"/>
    <s v="Legal Practice Management"/>
  </r>
  <r>
    <x v="438"/>
    <d v="2016-12-13T00:00:00"/>
    <n v="2016"/>
    <x v="71"/>
    <s v="FIRM0191"/>
    <n v="4100000"/>
    <x v="1"/>
    <s v="USA"/>
    <s v="California"/>
    <n v="2011"/>
    <s v="Legal Document Automation"/>
  </r>
  <r>
    <x v="439"/>
    <d v="2016-12-14T00:00:00"/>
    <n v="2016"/>
    <x v="189"/>
    <s v="FIRM0461"/>
    <n v="2700000"/>
    <x v="2"/>
    <s v="USA"/>
    <s v="New York"/>
    <n v="2014"/>
    <s v="Legal Marketplace"/>
  </r>
  <r>
    <x v="440"/>
    <d v="2016-12-16T00:00:00"/>
    <n v="2016"/>
    <x v="208"/>
    <s v="FIRM0630"/>
    <s v="n/a"/>
    <x v="0"/>
    <s v="UK"/>
    <s v="London"/>
    <n v="2015"/>
    <s v="Legal Research"/>
  </r>
  <r>
    <x v="441"/>
    <d v="2016-12-26T00:00:00"/>
    <n v="2016"/>
    <x v="217"/>
    <s v="FIRM0608"/>
    <s v="n/a"/>
    <x v="2"/>
    <s v="Austria"/>
    <s v="Salzburg"/>
    <n v="2015"/>
    <s v="Legal Research"/>
  </r>
  <r>
    <x v="442"/>
    <d v="2016-12-29T00:00:00"/>
    <n v="2016"/>
    <x v="218"/>
    <s v="FIRM0628"/>
    <n v="25000"/>
    <x v="3"/>
    <s v="UAE"/>
    <s v="Dubai"/>
    <n v="2015"/>
    <s v="Legal Marketplace"/>
  </r>
  <r>
    <x v="443"/>
    <d v="2016-12-31T00:00:00"/>
    <n v="2016"/>
    <x v="92"/>
    <s v="FIRM0213"/>
    <n v="450000"/>
    <x v="5"/>
    <s v="USA"/>
    <s v="California"/>
    <n v="2012"/>
    <s v="Legal Document Automation"/>
  </r>
  <r>
    <x v="444"/>
    <d v="2017-01-02T00:00:00"/>
    <n v="2017"/>
    <x v="219"/>
    <s v="FIRM0587"/>
    <n v="513000"/>
    <x v="5"/>
    <s v="Singapore"/>
    <s v="Singapore"/>
    <n v="2015"/>
    <s v="Legal Document Automation"/>
  </r>
  <r>
    <x v="445"/>
    <d v="2017-01-17T00:00:00"/>
    <n v="2017"/>
    <x v="220"/>
    <s v="FIRM0675"/>
    <n v="750000"/>
    <x v="2"/>
    <s v="UK"/>
    <s v="London"/>
    <n v="2015"/>
    <s v="Legal Practice Management"/>
  </r>
  <r>
    <x v="446"/>
    <d v="2017-01-19T00:00:00"/>
    <n v="2017"/>
    <x v="221"/>
    <s v="FIRM0671"/>
    <n v="5000000"/>
    <x v="1"/>
    <s v="USA"/>
    <s v="California"/>
    <n v="2010"/>
    <s v="Legal Practice Management"/>
  </r>
  <r>
    <x v="447"/>
    <d v="2017-01-25T00:00:00"/>
    <n v="2017"/>
    <x v="201"/>
    <s v="FIRM0150"/>
    <n v="1122145"/>
    <x v="0"/>
    <s v="Sweden"/>
    <s v="Stockholm"/>
    <n v="2016"/>
    <s v="Legal Document Automation"/>
  </r>
  <r>
    <x v="448"/>
    <d v="2017-02-02T00:00:00"/>
    <n v="2017"/>
    <x v="222"/>
    <s v="FIRM0677"/>
    <n v="5000000"/>
    <x v="1"/>
    <s v="USA"/>
    <s v="New York"/>
    <n v="2016"/>
    <s v="Legal Practice Management"/>
  </r>
  <r>
    <x v="449"/>
    <d v="2017-02-16T00:00:00"/>
    <n v="2017"/>
    <x v="166"/>
    <s v="FIRM0439"/>
    <s v="n/a"/>
    <x v="2"/>
    <s v="USA"/>
    <s v="Maryland"/>
    <n v="2014"/>
    <s v="Legal Analytics"/>
  </r>
  <r>
    <x v="449"/>
    <d v="2017-02-16T00:00:00"/>
    <n v="2017"/>
    <x v="166"/>
    <s v="FIRM0439"/>
    <s v="n/a"/>
    <x v="2"/>
    <s v="USA"/>
    <s v="Maryland"/>
    <n v="2014"/>
    <s v="Legal Analytics"/>
  </r>
  <r>
    <x v="449"/>
    <d v="2017-02-16T00:00:00"/>
    <n v="2017"/>
    <x v="166"/>
    <s v="FIRM0439"/>
    <n v="8000000"/>
    <x v="2"/>
    <s v="USA"/>
    <s v="Maryland"/>
    <n v="2014"/>
    <s v="Legal Analytics"/>
  </r>
  <r>
    <x v="450"/>
    <d v="2017-02-28T00:00:00"/>
    <n v="2017"/>
    <x v="195"/>
    <s v="FIRM0474"/>
    <n v="2300000"/>
    <x v="2"/>
    <s v="USA"/>
    <s v="California"/>
    <n v="2014"/>
    <s v="Legal Compliance"/>
  </r>
  <r>
    <x v="451"/>
    <d v="2017-03-01T00:00:00"/>
    <n v="2017"/>
    <x v="202"/>
    <s v="FIRM0463"/>
    <n v="2000000"/>
    <x v="0"/>
    <s v="USA"/>
    <s v="Texas"/>
    <n v="2014"/>
    <s v="Legal Document Automation"/>
  </r>
  <r>
    <x v="452"/>
    <d v="2017-03-01T00:00:00"/>
    <n v="2017"/>
    <x v="129"/>
    <s v="FIRM0144"/>
    <s v="n/a"/>
    <x v="0"/>
    <s v="USA"/>
    <s v="California"/>
    <n v="2010"/>
    <s v="Legal Practice Management"/>
  </r>
  <r>
    <x v="453"/>
    <d v="2017-03-01T00:00:00"/>
    <n v="2017"/>
    <x v="223"/>
    <s v="FIRM0679"/>
    <s v="n/a"/>
    <x v="15"/>
    <s v="UK"/>
    <s v="London"/>
    <n v="2013"/>
    <s v="Legal Compliance"/>
  </r>
  <r>
    <x v="454"/>
    <d v="2017-03-07T00:00:00"/>
    <n v="2017"/>
    <x v="175"/>
    <s v="FIRM0458"/>
    <n v="7000000"/>
    <x v="2"/>
    <s v="Israel"/>
    <s v="Tel Aviv"/>
    <n v="2014"/>
    <s v="Legal Document Automation"/>
  </r>
  <r>
    <x v="455"/>
    <d v="2017-03-10T00:00:00"/>
    <n v="2017"/>
    <x v="114"/>
    <s v="FIRM0386"/>
    <n v="625000"/>
    <x v="2"/>
    <s v="Ireland"/>
    <s v="Dublin"/>
    <n v="2013"/>
    <s v="Legal Practice Management"/>
  </r>
  <r>
    <x v="456"/>
    <d v="2017-03-13T00:00:00"/>
    <n v="2017"/>
    <x v="190"/>
    <s v="FIRM0519"/>
    <s v="n/a"/>
    <x v="2"/>
    <s v="UK"/>
    <s v="London"/>
    <n v="2015"/>
    <s v="Legal Practice Management"/>
  </r>
  <r>
    <x v="457"/>
    <d v="2017-03-22T00:00:00"/>
    <n v="2017"/>
    <x v="101"/>
    <s v="FIRM0303"/>
    <n v="12000000"/>
    <x v="4"/>
    <s v="USA"/>
    <s v="San Francisco"/>
    <n v="2013"/>
    <s v="Legal Research"/>
  </r>
  <r>
    <x v="458"/>
    <d v="2017-04-11T00:00:00"/>
    <n v="2017"/>
    <x v="147"/>
    <s v="FIRM0471"/>
    <n v="644000"/>
    <x v="2"/>
    <s v="UK"/>
    <s v="London"/>
    <n v="2014"/>
    <s v="Legal Marketplace"/>
  </r>
  <r>
    <x v="459"/>
    <d v="2017-04-14T00:00:00"/>
    <n v="2017"/>
    <x v="169"/>
    <s v="FIRM0097"/>
    <n v="1500000"/>
    <x v="10"/>
    <s v="USA"/>
    <s v="Seattle"/>
    <n v="2008"/>
    <s v="Legal Practice Management"/>
  </r>
  <r>
    <x v="460"/>
    <d v="2017-05-01T00:00:00"/>
    <n v="2017"/>
    <x v="121"/>
    <s v="FIRM0400"/>
    <n v="1250000"/>
    <x v="2"/>
    <s v="Germany"/>
    <s v="Greifswald"/>
    <n v="2014"/>
    <s v="Legal Marketplace"/>
  </r>
  <r>
    <x v="461"/>
    <d v="2017-05-03T00:00:00"/>
    <n v="2017"/>
    <x v="210"/>
    <s v="FIRM0533"/>
    <n v="793200"/>
    <x v="2"/>
    <s v="USA"/>
    <s v="New York"/>
    <n v="2015"/>
    <s v="Legal Document Automation"/>
  </r>
  <r>
    <x v="462"/>
    <d v="2017-05-11T00:00:00"/>
    <n v="2017"/>
    <x v="203"/>
    <s v="FIRM0672"/>
    <n v="150000"/>
    <x v="10"/>
    <s v="USA"/>
    <s v="San Francisco"/>
    <n v="2013"/>
    <s v="Legal Marketplace"/>
  </r>
  <r>
    <x v="463"/>
    <d v="2017-05-15T00:00:00"/>
    <n v="2017"/>
    <x v="194"/>
    <s v="FIRM0667"/>
    <n v="75000"/>
    <x v="3"/>
    <s v="USA"/>
    <s v="New York"/>
    <n v="2016"/>
    <s v="Legal Document Automation"/>
  </r>
  <r>
    <x v="464"/>
    <d v="2017-05-16T00:00:00"/>
    <n v="2017"/>
    <x v="24"/>
    <s v="FIRM0099"/>
    <s v="n/a"/>
    <x v="7"/>
    <s v="USA"/>
    <s v="Portland"/>
    <n v="2008"/>
    <s v="Legal Practice Management"/>
  </r>
  <r>
    <x v="465"/>
    <d v="2017-05-30T00:00:00"/>
    <n v="2017"/>
    <x v="224"/>
    <s v="FIRM0313"/>
    <n v="2000000"/>
    <x v="2"/>
    <s v="UK"/>
    <s v="London"/>
    <n v="2013"/>
    <s v="Legal Marketplace"/>
  </r>
  <r>
    <x v="466"/>
    <d v="2017-05-31T00:00:00"/>
    <n v="2017"/>
    <x v="180"/>
    <s v="FIRM0627"/>
    <n v="3700000"/>
    <x v="1"/>
    <s v="USA"/>
    <s v="San Francisco"/>
    <n v="2015"/>
    <s v="Legal Document Automation"/>
  </r>
  <r>
    <x v="467"/>
    <d v="2017-06-01T00:00:00"/>
    <n v="2017"/>
    <x v="2"/>
    <s v="FIRM0045"/>
    <s v="n/a"/>
    <x v="11"/>
    <s v="USA"/>
    <s v="San Francisco"/>
    <n v="2003"/>
    <s v="Legal Practice Management"/>
  </r>
  <r>
    <x v="468"/>
    <d v="2017-06-06T00:00:00"/>
    <n v="2017"/>
    <x v="225"/>
    <s v="FIRM0311"/>
    <n v="1800000"/>
    <x v="1"/>
    <s v="USA"/>
    <s v="Michigan"/>
    <n v="2014"/>
    <s v="Online Dispute Resolution"/>
  </r>
  <r>
    <x v="469"/>
    <d v="2017-06-06T00:00:00"/>
    <n v="2017"/>
    <x v="52"/>
    <s v="FIRM0169"/>
    <n v="1800000"/>
    <x v="0"/>
    <s v="USA"/>
    <s v="New York"/>
    <n v="2011"/>
    <s v="Legal Marketplace"/>
  </r>
  <r>
    <x v="470"/>
    <d v="2017-06-12T00:00:00"/>
    <n v="2017"/>
    <x v="226"/>
    <s v="FIRM0151"/>
    <n v="1150000"/>
    <x v="0"/>
    <s v="Sweden"/>
    <s v="Stockholm"/>
    <n v="1999"/>
    <s v="Legal Document Automation"/>
  </r>
  <r>
    <x v="471"/>
    <d v="2017-06-12T00:00:00"/>
    <n v="2017"/>
    <x v="17"/>
    <s v="FIRM0028"/>
    <n v="24000000"/>
    <x v="6"/>
    <s v="Australia"/>
    <s v="Melbourne"/>
    <n v="2017"/>
    <s v="Legal Document Automation"/>
  </r>
  <r>
    <x v="472"/>
    <d v="2017-06-15T00:00:00"/>
    <n v="2017"/>
    <x v="227"/>
    <s v="FIRM0683"/>
    <n v="10500000"/>
    <x v="0"/>
    <s v="USA"/>
    <s v="San Francisco"/>
    <n v="2017"/>
    <s v="Legal Practice Management"/>
  </r>
  <r>
    <x v="473"/>
    <d v="2017-06-21T00:00:00"/>
    <n v="2017"/>
    <x v="9"/>
    <s v="FIRM0063"/>
    <n v="1700000"/>
    <x v="0"/>
    <s v="USA"/>
    <s v="California"/>
    <n v="2005"/>
    <s v="Legal Document Automation"/>
  </r>
  <r>
    <x v="474"/>
    <d v="2017-06-29T00:00:00"/>
    <n v="2017"/>
    <x v="110"/>
    <s v="FIRM0209"/>
    <n v="1600000"/>
    <x v="2"/>
    <s v="UK"/>
    <s v="London"/>
    <n v="2012"/>
    <s v="Legal Document Automation"/>
  </r>
  <r>
    <x v="475"/>
    <d v="2017-06-29T00:00:00"/>
    <n v="2017"/>
    <x v="95"/>
    <s v="FIRM0381"/>
    <n v="10000000"/>
    <x v="2"/>
    <s v="USA"/>
    <s v="California"/>
    <n v="2013"/>
    <s v="Legal Analytics"/>
  </r>
  <r>
    <x v="476"/>
    <d v="2017-07-07T00:00:00"/>
    <n v="2017"/>
    <x v="228"/>
    <s v="FIRM0416"/>
    <n v="115000"/>
    <x v="2"/>
    <s v="Mexico"/>
    <s v="Mexico City"/>
    <n v="2014"/>
    <s v="Legal Document Automation"/>
  </r>
  <r>
    <x v="477"/>
    <d v="2017-07-12T00:00:00"/>
    <n v="2017"/>
    <x v="186"/>
    <s v="FIRM0553"/>
    <n v="710000"/>
    <x v="2"/>
    <s v="USA"/>
    <s v="Chicago"/>
    <n v="2014"/>
    <s v="Legal Document Automation"/>
  </r>
  <r>
    <x v="478"/>
    <d v="2017-07-12T00:00:00"/>
    <n v="2017"/>
    <x v="199"/>
    <s v="FIRM0510"/>
    <n v="1800000"/>
    <x v="5"/>
    <s v="USA"/>
    <s v="Los Angeles"/>
    <n v="2014"/>
    <s v="Online Dispute Resolution"/>
  </r>
  <r>
    <x v="479"/>
    <d v="2017-07-17T00:00:00"/>
    <n v="2017"/>
    <x v="164"/>
    <s v="FIRM0248"/>
    <n v="12500000"/>
    <x v="5"/>
    <s v="Germany"/>
    <s v="Berlin"/>
    <n v="2012"/>
    <s v="Legal Document Automation"/>
  </r>
  <r>
    <x v="480"/>
    <d v="2017-07-17T00:00:00"/>
    <n v="2017"/>
    <x v="229"/>
    <s v="FIRM0678"/>
    <n v="1400000"/>
    <x v="5"/>
    <s v="UK"/>
    <s v="London"/>
    <n v="2016"/>
    <s v="Legal Practice Management"/>
  </r>
  <r>
    <x v="481"/>
    <d v="2017-07-25T00:00:00"/>
    <n v="2017"/>
    <x v="138"/>
    <s v="FIRM0436"/>
    <n v="1800000"/>
    <x v="2"/>
    <s v="USA"/>
    <s v="Cleveland"/>
    <n v="2014"/>
    <s v="Legal Practice Management"/>
  </r>
  <r>
    <x v="482"/>
    <d v="2017-08-02T00:00:00"/>
    <n v="2017"/>
    <x v="171"/>
    <s v="FIRM0442"/>
    <n v="8000000"/>
    <x v="1"/>
    <s v="USA"/>
    <s v="San Francisco"/>
    <n v="2014"/>
    <s v="Legal Document Automation"/>
  </r>
  <r>
    <x v="483"/>
    <d v="2017-08-04T00:00:00"/>
    <n v="2017"/>
    <x v="198"/>
    <s v="FIRM0647"/>
    <n v="543200"/>
    <x v="0"/>
    <s v="USA"/>
    <s v="Indianapolis"/>
    <n v="2016"/>
    <s v="Legal Practice Management"/>
  </r>
  <r>
    <x v="484"/>
    <d v="2017-09-26T00:00:00"/>
    <n v="2017"/>
    <x v="218"/>
    <s v="FIRM0628"/>
    <n v="75000"/>
    <x v="2"/>
    <s v="UAE"/>
    <s v="Dubai"/>
    <n v="2016"/>
    <s v="Legal Marketplace"/>
  </r>
  <r>
    <x v="485"/>
    <d v="2017-09-28T00:00:00"/>
    <n v="2017"/>
    <x v="211"/>
    <s v="FIRM0629"/>
    <n v="1000000"/>
    <x v="2"/>
    <s v="UK"/>
    <s v="London"/>
    <n v="2016"/>
    <s v="Legal Compliance"/>
  </r>
  <r>
    <x v="486"/>
    <d v="2017-10-03T00:00:00"/>
    <n v="2017"/>
    <x v="122"/>
    <s v="FIRM0285"/>
    <n v="2500000"/>
    <x v="6"/>
    <s v="USA"/>
    <s v="New York"/>
    <n v="2016"/>
    <s v="Legal Document Automation"/>
  </r>
  <r>
    <x v="486"/>
    <d v="2017-10-03T00:00:00"/>
    <n v="2017"/>
    <x v="122"/>
    <s v="FIRM0285"/>
    <n v="3750000"/>
    <x v="4"/>
    <s v="USA"/>
    <s v="New York"/>
    <n v="2012"/>
    <s v="Legal Document Automation"/>
  </r>
  <r>
    <x v="487"/>
    <d v="2017-10-04T00:00:00"/>
    <n v="2017"/>
    <x v="203"/>
    <s v="FIRM0672"/>
    <n v="1000000"/>
    <x v="2"/>
    <s v="USA"/>
    <s v="San Francisco"/>
    <n v="2016"/>
    <s v="Legal Marketplace"/>
  </r>
  <r>
    <x v="488"/>
    <d v="2017-10-11T00:00:00"/>
    <n v="2017"/>
    <x v="94"/>
    <s v="FIRM0223"/>
    <n v="42000000"/>
    <x v="9"/>
    <s v="USA"/>
    <s v="Palo Alto"/>
    <n v="2012"/>
    <s v="Legal Document Automation"/>
  </r>
  <r>
    <x v="489"/>
    <d v="2017-10-11T00:00:00"/>
    <n v="2017"/>
    <x v="173"/>
    <s v="FIRM0487"/>
    <n v="8700000"/>
    <x v="1"/>
    <s v="USA"/>
    <s v="San Francisco"/>
    <n v="2014"/>
    <s v="Legal Research"/>
  </r>
  <r>
    <x v="490"/>
    <d v="2017-10-18T00:00:00"/>
    <n v="2017"/>
    <x v="185"/>
    <s v="FIRM0620"/>
    <n v="1250000"/>
    <x v="2"/>
    <s v="Germany"/>
    <s v="Berlin"/>
    <n v="2015"/>
    <s v="Legal Practice Management"/>
  </r>
  <r>
    <x v="491"/>
    <d v="2017-10-20T00:00:00"/>
    <n v="2017"/>
    <x v="116"/>
    <s v="FIRM0290"/>
    <s v="n/a"/>
    <x v="0"/>
    <s v="USA"/>
    <s v="New York"/>
    <n v="2015"/>
    <s v="Legal Document Automation"/>
  </r>
  <r>
    <x v="492"/>
    <d v="2017-10-31T00:00:00"/>
    <n v="2017"/>
    <x v="20"/>
    <s v="FIRM0178"/>
    <n v="403000"/>
    <x v="16"/>
    <s v="UK"/>
    <s v="London"/>
    <n v="2003"/>
    <s v="E-Discovery"/>
  </r>
  <r>
    <x v="493"/>
    <d v="2017-11-07T00:00:00"/>
    <n v="2017"/>
    <x v="200"/>
    <s v="FIRM0614"/>
    <n v="3000000"/>
    <x v="1"/>
    <s v="USA"/>
    <s v="Kansas"/>
    <n v="2015"/>
    <s v="Legal Analytics"/>
  </r>
  <r>
    <x v="494"/>
    <d v="2017-11-08T00:00:00"/>
    <n v="2017"/>
    <x v="230"/>
    <s v="FIRM0262"/>
    <n v="34580"/>
    <x v="17"/>
    <s v="UK"/>
    <s v="London"/>
    <n v="2012"/>
    <s v="Legal Research"/>
  </r>
  <r>
    <x v="495"/>
    <d v="2017-11-13T00:00:00"/>
    <n v="2017"/>
    <x v="160"/>
    <s v="FIRM0380"/>
    <n v="10000000"/>
    <x v="0"/>
    <s v="USA"/>
    <s v="Boston"/>
    <n v="2013"/>
    <s v="Legal Document Automation"/>
  </r>
  <r>
    <x v="496"/>
    <d v="2017-11-14T00:00:00"/>
    <n v="2017"/>
    <x v="212"/>
    <s v="FIRM0599"/>
    <n v="1400000"/>
    <x v="2"/>
    <s v="USA"/>
    <s v="Cambridge"/>
    <n v="2015"/>
    <s v="Legal Document Automation"/>
  </r>
  <r>
    <x v="497"/>
    <d v="2017-11-29T00:00:00"/>
    <n v="2017"/>
    <x v="208"/>
    <s v="FIRM0630"/>
    <n v="10000000"/>
    <x v="1"/>
    <s v="UK"/>
    <s v="London"/>
    <n v="2013"/>
    <s v="Legal Research"/>
  </r>
  <r>
    <x v="498"/>
    <d v="2017-12-01T00:00:00"/>
    <n v="2017"/>
    <x v="192"/>
    <s v="FIRM0354"/>
    <n v="1900000"/>
    <x v="0"/>
    <s v="USA"/>
    <s v="Pittsburgh"/>
    <n v="2013"/>
    <s v="Legal Analytics"/>
  </r>
  <r>
    <x v="499"/>
    <d v="2017-12-05T00:00:00"/>
    <n v="2017"/>
    <x v="130"/>
    <s v="FIRM0300"/>
    <n v="5000000"/>
    <x v="1"/>
    <s v="France"/>
    <s v="Paris"/>
    <n v="2013"/>
    <s v="Legal Document Automation"/>
  </r>
  <r>
    <x v="500"/>
    <d v="2018-01-05T00:00:00"/>
    <n v="2018"/>
    <x v="180"/>
    <s v="FIRM0627"/>
    <n v="10000000"/>
    <x v="1"/>
    <s v="USA"/>
    <s v="San Francisco"/>
    <n v="2015"/>
    <s v="Legal Document Automation"/>
  </r>
  <r>
    <x v="501"/>
    <d v="2018-01-16T00:00:00"/>
    <n v="2018"/>
    <x v="231"/>
    <s v="FIRM0146"/>
    <s v="n/a"/>
    <x v="7"/>
    <s v="USA"/>
    <s v="New York"/>
    <n v="2010"/>
    <s v="Legal Marketplace"/>
  </r>
  <r>
    <x v="502"/>
    <d v="2018-01-23T00:00:00"/>
    <n v="2018"/>
    <x v="232"/>
    <s v="FIRM0632"/>
    <n v="5000000"/>
    <x v="0"/>
    <s v="Spain"/>
    <s v="Barcelona"/>
    <n v="2012"/>
    <s v="Legal Practice Management"/>
  </r>
  <r>
    <x v="503"/>
    <d v="2018-01-29T00:00:00"/>
    <n v="2018"/>
    <x v="155"/>
    <s v="FIRM0057"/>
    <n v="25000000"/>
    <x v="4"/>
    <s v="USA"/>
    <s v="San Francisco"/>
    <n v="2004"/>
    <s v="Legal Practice Management"/>
  </r>
  <r>
    <x v="504"/>
    <d v="2018-01-30T00:00:00"/>
    <n v="2018"/>
    <x v="109"/>
    <s v="FIRM0217"/>
    <n v="20000000"/>
    <x v="8"/>
    <s v="USA"/>
    <s v="Houston"/>
    <n v="2012"/>
    <s v="Legal Practice Management"/>
  </r>
  <r>
    <x v="505"/>
    <d v="2018-02-14T00:00:00"/>
    <n v="2018"/>
    <x v="169"/>
    <s v="FIRM0097"/>
    <n v="3250000"/>
    <x v="0"/>
    <s v="USA"/>
    <s v="Seattle"/>
    <n v="2008"/>
    <s v="Legal Practice Management"/>
  </r>
</pivotCacheRecords>
</file>

<file path=xl/pivotCache/pivotCacheRecords3.xml><?xml version="1.0" encoding="utf-8"?>
<pivotCacheRecords xmlns="http://schemas.openxmlformats.org/spreadsheetml/2006/main" xmlns:r="http://schemas.openxmlformats.org/officeDocument/2006/relationships" count="1289">
  <r>
    <x v="0"/>
    <d v="2000-03-22T00:00:00"/>
    <n v="2000"/>
    <s v="LexisNexis"/>
    <s v="FIRM0002"/>
    <x v="0"/>
    <x v="0"/>
    <x v="0"/>
    <s v="USA"/>
    <s v="New York"/>
    <n v="1973"/>
    <s v="Legal Research"/>
  </r>
  <r>
    <x v="0"/>
    <d v="2000-03-22T00:00:00"/>
    <n v="2000"/>
    <s v="LexisNexis"/>
    <s v="FIRM0002"/>
    <x v="1"/>
    <x v="1"/>
    <x v="0"/>
    <s v="USA"/>
    <s v="New York"/>
    <n v="1973"/>
    <s v="Legal Research"/>
  </r>
  <r>
    <x v="0"/>
    <d v="2000-03-22T00:00:00"/>
    <n v="2000"/>
    <s v="LexisNexis"/>
    <s v="FIRM0002"/>
    <x v="1"/>
    <x v="2"/>
    <x v="0"/>
    <s v="USA"/>
    <s v="New York"/>
    <n v="1973"/>
    <s v="Legal Research"/>
  </r>
  <r>
    <x v="0"/>
    <d v="2000-03-22T00:00:00"/>
    <n v="2000"/>
    <s v="LexisNexis"/>
    <s v="FIRM0002"/>
    <x v="1"/>
    <x v="3"/>
    <x v="0"/>
    <s v="USA"/>
    <s v="New York"/>
    <n v="1973"/>
    <s v="Legal Research"/>
  </r>
  <r>
    <x v="0"/>
    <d v="2000-03-22T00:00:00"/>
    <n v="2000"/>
    <s v="LexisNexis"/>
    <s v="FIRM0002"/>
    <x v="1"/>
    <x v="4"/>
    <x v="0"/>
    <s v="USA"/>
    <s v="New York"/>
    <n v="1973"/>
    <s v="Legal Research"/>
  </r>
  <r>
    <x v="1"/>
    <d v="2002-10-03T00:00:00"/>
    <n v="2002"/>
    <s v="Workshare"/>
    <s v="FIRM0027"/>
    <x v="2"/>
    <x v="5"/>
    <x v="1"/>
    <s v="UK"/>
    <s v="London"/>
    <n v="1999"/>
    <s v="Legal Analytics"/>
  </r>
  <r>
    <x v="2"/>
    <d v="2003-01-01T00:00:00"/>
    <n v="2003"/>
    <s v="DocuSign"/>
    <s v="FIRM0045"/>
    <x v="3"/>
    <x v="6"/>
    <x v="2"/>
    <s v="USA"/>
    <s v="San Francisco"/>
    <n v="2003"/>
    <s v="Legal Practice Management"/>
  </r>
  <r>
    <x v="3"/>
    <d v="2003-10-01T00:00:00"/>
    <n v="2003"/>
    <s v="XMLAW"/>
    <s v="FIRM0051"/>
    <x v="4"/>
    <x v="7"/>
    <x v="2"/>
    <s v="USA"/>
    <s v="Boston"/>
    <n v="2003"/>
    <s v="Legal Practice Management"/>
  </r>
  <r>
    <x v="4"/>
    <d v="2004-01-01T00:00:00"/>
    <n v="2004"/>
    <s v="Gust"/>
    <s v="FIRM0053"/>
    <x v="3"/>
    <x v="8"/>
    <x v="1"/>
    <s v="USA"/>
    <s v="New York"/>
    <n v="2004"/>
    <s v="Legal Marketplace"/>
  </r>
  <r>
    <x v="5"/>
    <d v="2004-06-14T00:00:00"/>
    <n v="2004"/>
    <s v="DocuSign"/>
    <s v="FIRM0045"/>
    <x v="5"/>
    <x v="9"/>
    <x v="1"/>
    <s v="USA"/>
    <s v="San Francisco"/>
    <n v="2003"/>
    <s v="Legal Practice Management"/>
  </r>
  <r>
    <x v="5"/>
    <d v="2004-06-14T00:00:00"/>
    <n v="2004"/>
    <s v="DocuSign"/>
    <s v="FIRM0045"/>
    <x v="1"/>
    <x v="10"/>
    <x v="1"/>
    <s v="USA"/>
    <s v="San Francisco"/>
    <n v="2003"/>
    <s v="Legal Practice Management"/>
  </r>
  <r>
    <x v="6"/>
    <d v="2004-12-27T00:00:00"/>
    <n v="2004"/>
    <s v="Brainspace"/>
    <s v="FIRM0059"/>
    <x v="6"/>
    <x v="7"/>
    <x v="0"/>
    <s v="USA"/>
    <s v="Texas"/>
    <n v="2005"/>
    <s v="Legal Document Automation"/>
  </r>
  <r>
    <x v="7"/>
    <d v="2005-06-30T00:00:00"/>
    <n v="2005"/>
    <s v="DocuSign"/>
    <s v="FIRM0045"/>
    <x v="7"/>
    <x v="9"/>
    <x v="0"/>
    <s v="USA"/>
    <s v="San Francisco"/>
    <n v="2003"/>
    <s v="Legal Practice Management"/>
  </r>
  <r>
    <x v="7"/>
    <d v="2005-06-30T00:00:00"/>
    <n v="2005"/>
    <s v="DocuSign"/>
    <s v="FIRM0045"/>
    <x v="1"/>
    <x v="10"/>
    <x v="1"/>
    <s v="USA"/>
    <s v="San Francisco"/>
    <n v="2003"/>
    <s v="Legal Practice Management"/>
  </r>
  <r>
    <x v="8"/>
    <d v="2005-10-01T00:00:00"/>
    <n v="2005"/>
    <s v="EchoSign (now Adobe eSign)"/>
    <s v="FIRM0060"/>
    <x v="8"/>
    <x v="11"/>
    <x v="1"/>
    <s v="USA"/>
    <s v="Palo Alto"/>
    <n v="2005"/>
    <s v="Legal Document Automation"/>
  </r>
  <r>
    <x v="9"/>
    <d v="2006-01-01T00:00:00"/>
    <n v="2006"/>
    <s v="Avvo"/>
    <s v="FIRM0066"/>
    <x v="9"/>
    <x v="12"/>
    <x v="1"/>
    <s v="USA"/>
    <s v="Seattle"/>
    <n v="2006"/>
    <s v="Legal Marketplace"/>
  </r>
  <r>
    <x v="10"/>
    <d v="2006-01-23T00:00:00"/>
    <n v="2006"/>
    <s v="RiverGlass"/>
    <s v="FIRM0050"/>
    <x v="4"/>
    <x v="7"/>
    <x v="3"/>
    <s v="USA"/>
    <s v="Illinois"/>
    <n v="2003"/>
    <s v="Legal Analytics"/>
  </r>
  <r>
    <x v="11"/>
    <d v="2006-04-01T00:00:00"/>
    <n v="2006"/>
    <s v="DocuSign"/>
    <s v="FIRM0045"/>
    <x v="10"/>
    <x v="9"/>
    <x v="4"/>
    <s v="USA"/>
    <s v="San Francisco"/>
    <n v="2003"/>
    <s v="Legal Practice Management"/>
  </r>
  <r>
    <x v="11"/>
    <d v="2006-04-01T00:00:00"/>
    <n v="2006"/>
    <s v="DocuSign"/>
    <s v="FIRM0045"/>
    <x v="1"/>
    <x v="10"/>
    <x v="4"/>
    <s v="USA"/>
    <s v="San Francisco"/>
    <n v="2003"/>
    <s v="Legal Practice Management"/>
  </r>
  <r>
    <x v="11"/>
    <d v="2006-04-01T00:00:00"/>
    <n v="2006"/>
    <s v="DocuSign"/>
    <s v="FIRM0045"/>
    <x v="1"/>
    <x v="13"/>
    <x v="4"/>
    <s v="USA"/>
    <s v="San Francisco"/>
    <n v="2003"/>
    <s v="Legal Practice Management"/>
  </r>
  <r>
    <x v="12"/>
    <d v="2006-09-11T00:00:00"/>
    <n v="2006"/>
    <s v="Pbworks"/>
    <s v="FIRM0063"/>
    <x v="11"/>
    <x v="14"/>
    <x v="5"/>
    <s v="USA"/>
    <s v="California"/>
    <n v="2005"/>
    <s v="Legal Document Automation"/>
  </r>
  <r>
    <x v="13"/>
    <d v="2006-10-25T00:00:00"/>
    <n v="2006"/>
    <s v="IntellinX"/>
    <s v="FIRM0061"/>
    <x v="1"/>
    <x v="15"/>
    <x v="1"/>
    <s v="Israel"/>
    <s v="Tel Aviv"/>
    <n v="2005"/>
    <s v="Legal Practice Management"/>
  </r>
  <r>
    <x v="13"/>
    <d v="2006-10-25T00:00:00"/>
    <n v="2006"/>
    <s v="IntellinX"/>
    <s v="FIRM0061"/>
    <x v="12"/>
    <x v="16"/>
    <x v="1"/>
    <s v="Israel"/>
    <s v="Tel Aviv"/>
    <n v="2005"/>
    <s v="Legal Practice Management"/>
  </r>
  <r>
    <x v="13"/>
    <d v="2006-10-25T00:00:00"/>
    <n v="2006"/>
    <s v="IntellinX"/>
    <s v="FIRM0061"/>
    <x v="1"/>
    <x v="17"/>
    <x v="1"/>
    <s v="Israel"/>
    <s v="Tel Aviv"/>
    <n v="2005"/>
    <s v="Legal Practice Management"/>
  </r>
  <r>
    <x v="14"/>
    <d v="2007-01-01T00:00:00"/>
    <n v="2007"/>
    <s v="TeamPatent"/>
    <s v="FIRM0073"/>
    <x v="13"/>
    <x v="7"/>
    <x v="3"/>
    <s v="USA"/>
    <s v="California"/>
    <n v="2006"/>
    <s v="Legal Practice Management"/>
  </r>
  <r>
    <x v="15"/>
    <d v="2007-01-18T00:00:00"/>
    <n v="2007"/>
    <s v="Workshare"/>
    <s v="FIRM0027"/>
    <x v="14"/>
    <x v="18"/>
    <x v="4"/>
    <s v="UK"/>
    <s v="London"/>
    <n v="1999"/>
    <s v="Legal Analytics"/>
  </r>
  <r>
    <x v="15"/>
    <d v="2007-01-18T00:00:00"/>
    <n v="2007"/>
    <s v="Workshare"/>
    <s v="FIRM0027"/>
    <x v="1"/>
    <x v="5"/>
    <x v="4"/>
    <s v="UK"/>
    <s v="London"/>
    <n v="1999"/>
    <s v="Legal Analytics"/>
  </r>
  <r>
    <x v="15"/>
    <d v="2007-01-18T00:00:00"/>
    <n v="2007"/>
    <s v="Workshare"/>
    <s v="FIRM0027"/>
    <x v="1"/>
    <x v="19"/>
    <x v="4"/>
    <s v="UK"/>
    <s v="London"/>
    <n v="1999"/>
    <s v="Legal Analytics"/>
  </r>
  <r>
    <x v="15"/>
    <d v="2007-01-18T00:00:00"/>
    <n v="2007"/>
    <s v="Workshare"/>
    <s v="FIRM0027"/>
    <x v="1"/>
    <x v="20"/>
    <x v="4"/>
    <s v="UK"/>
    <s v="London"/>
    <n v="1999"/>
    <s v="Legal Analytics"/>
  </r>
  <r>
    <x v="16"/>
    <d v="2007-02-01T00:00:00"/>
    <n v="2007"/>
    <s v="Pbworks"/>
    <s v="FIRM0063"/>
    <x v="15"/>
    <x v="21"/>
    <x v="0"/>
    <s v="USA"/>
    <s v="California"/>
    <n v="2005"/>
    <s v="Legal Document Automation"/>
  </r>
  <r>
    <x v="16"/>
    <d v="2007-02-01T00:00:00"/>
    <n v="2007"/>
    <s v="Pbworks"/>
    <s v="FIRM0063"/>
    <x v="1"/>
    <x v="22"/>
    <x v="0"/>
    <s v="USA"/>
    <s v="California"/>
    <n v="2005"/>
    <s v="Legal Document Automation"/>
  </r>
  <r>
    <x v="17"/>
    <d v="2007-02-05T00:00:00"/>
    <n v="2007"/>
    <s v="RiverGlass"/>
    <s v="FIRM0050"/>
    <x v="1"/>
    <x v="23"/>
    <x v="1"/>
    <s v="USA"/>
    <s v="Illinois"/>
    <n v="2003"/>
    <s v="Legal Analytics"/>
  </r>
  <r>
    <x v="17"/>
    <d v="2007-02-05T00:00:00"/>
    <n v="2007"/>
    <s v="RiverGlass"/>
    <s v="FIRM0050"/>
    <x v="1"/>
    <x v="24"/>
    <x v="1"/>
    <s v="USA"/>
    <s v="Illinois"/>
    <n v="2003"/>
    <s v="Legal Analytics"/>
  </r>
  <r>
    <x v="17"/>
    <d v="2007-02-05T00:00:00"/>
    <n v="2007"/>
    <s v="RiverGlass"/>
    <s v="FIRM0050"/>
    <x v="1"/>
    <x v="25"/>
    <x v="1"/>
    <s v="USA"/>
    <s v="Illinois"/>
    <n v="2003"/>
    <s v="Legal Analytics"/>
  </r>
  <r>
    <x v="17"/>
    <d v="2007-02-05T00:00:00"/>
    <n v="2007"/>
    <s v="RiverGlass"/>
    <s v="FIRM0050"/>
    <x v="12"/>
    <x v="26"/>
    <x v="1"/>
    <s v="USA"/>
    <s v="Illinois"/>
    <n v="2003"/>
    <s v="Legal Analytics"/>
  </r>
  <r>
    <x v="18"/>
    <d v="2007-03-01T00:00:00"/>
    <n v="2007"/>
    <s v="PSS Systems"/>
    <s v="FIRM0055"/>
    <x v="16"/>
    <x v="27"/>
    <x v="6"/>
    <s v="USA"/>
    <s v="California"/>
    <n v="2004"/>
    <s v="E-Discovery"/>
  </r>
  <r>
    <x v="19"/>
    <d v="2007-03-06T00:00:00"/>
    <n v="2007"/>
    <s v="LegalZoom"/>
    <s v="FIRM0025"/>
    <x v="17"/>
    <x v="28"/>
    <x v="1"/>
    <s v="USA"/>
    <s v="California"/>
    <n v="1999"/>
    <s v="Legal Document Automation"/>
  </r>
  <r>
    <x v="20"/>
    <d v="2007-04-01T00:00:00"/>
    <n v="2007"/>
    <s v="Avvo"/>
    <s v="FIRM0066"/>
    <x v="1"/>
    <x v="29"/>
    <x v="4"/>
    <s v="USA"/>
    <s v="Seattle"/>
    <n v="2007"/>
    <s v="Legal Marketplace"/>
  </r>
  <r>
    <x v="20"/>
    <d v="2007-04-01T00:00:00"/>
    <n v="2007"/>
    <s v="Avvo"/>
    <s v="FIRM0066"/>
    <x v="10"/>
    <x v="10"/>
    <x v="4"/>
    <s v="USA"/>
    <s v="Seattle"/>
    <n v="2007"/>
    <s v="Legal Marketplace"/>
  </r>
  <r>
    <x v="21"/>
    <d v="2007-04-15T00:00:00"/>
    <n v="2007"/>
    <s v="Firmex"/>
    <s v="FIRM0071"/>
    <x v="18"/>
    <x v="7"/>
    <x v="2"/>
    <s v="Canada"/>
    <s v="Toronto"/>
    <n v="2006"/>
    <s v="Legal Practice Management"/>
  </r>
  <r>
    <x v="22"/>
    <d v="2007-06-12T00:00:00"/>
    <n v="2007"/>
    <s v="LiveOffice"/>
    <s v="FIRM0021"/>
    <x v="3"/>
    <x v="30"/>
    <x v="7"/>
    <s v="USA"/>
    <s v="California"/>
    <n v="1998"/>
    <s v="Legal Practice Management"/>
  </r>
  <r>
    <x v="23"/>
    <d v="2007-09-01T00:00:00"/>
    <n v="2007"/>
    <s v="DocuSign"/>
    <s v="FIRM0045"/>
    <x v="19"/>
    <x v="9"/>
    <x v="4"/>
    <s v="USA"/>
    <s v="San Francisco"/>
    <n v="2003"/>
    <s v="Legal Practice Management"/>
  </r>
  <r>
    <x v="23"/>
    <d v="2007-09-01T00:00:00"/>
    <n v="2007"/>
    <s v="DocuSign"/>
    <s v="FIRM0045"/>
    <x v="1"/>
    <x v="10"/>
    <x v="4"/>
    <s v="USA"/>
    <s v="San Francisco"/>
    <n v="2003"/>
    <s v="Legal Practice Management"/>
  </r>
  <r>
    <x v="23"/>
    <d v="2007-09-01T00:00:00"/>
    <n v="2007"/>
    <s v="DocuSign"/>
    <s v="FIRM0045"/>
    <x v="1"/>
    <x v="13"/>
    <x v="4"/>
    <s v="USA"/>
    <s v="San Francisco"/>
    <n v="2003"/>
    <s v="Legal Practice Management"/>
  </r>
  <r>
    <x v="23"/>
    <d v="2007-09-01T00:00:00"/>
    <n v="2007"/>
    <s v="DocuSign"/>
    <s v="FIRM0045"/>
    <x v="1"/>
    <x v="31"/>
    <x v="4"/>
    <s v="USA"/>
    <s v="San Francisco"/>
    <n v="2003"/>
    <s v="Legal Practice Management"/>
  </r>
  <r>
    <x v="24"/>
    <d v="2007-10-01T00:00:00"/>
    <n v="2007"/>
    <s v="AudioCaseFiles"/>
    <s v="FIRM0065"/>
    <x v="20"/>
    <x v="7"/>
    <x v="2"/>
    <s v="USA"/>
    <s v="Boston"/>
    <n v="2006"/>
    <s v="E-Discovery"/>
  </r>
  <r>
    <x v="24"/>
    <d v="2007-10-01T00:00:00"/>
    <n v="2007"/>
    <s v="EchoSign (now Adobe eSign)"/>
    <s v="FIRM0060"/>
    <x v="21"/>
    <x v="11"/>
    <x v="4"/>
    <s v="USA"/>
    <s v="Palo Alto"/>
    <n v="2005"/>
    <s v="Legal Document Automation"/>
  </r>
  <r>
    <x v="25"/>
    <d v="2008-04-01T00:00:00"/>
    <n v="2008"/>
    <s v="TeamPatent"/>
    <s v="FIRM0073"/>
    <x v="22"/>
    <x v="7"/>
    <x v="3"/>
    <s v="USA"/>
    <s v="California"/>
    <n v="2006"/>
    <s v="Legal Practice Management"/>
  </r>
  <r>
    <x v="26"/>
    <d v="2008-04-22T00:00:00"/>
    <n v="2008"/>
    <s v="Exari Systems"/>
    <s v="FIRM0028"/>
    <x v="10"/>
    <x v="32"/>
    <x v="0"/>
    <s v="Australia"/>
    <s v="Melbourne"/>
    <n v="1999"/>
    <s v="Legal Document Automation"/>
  </r>
  <r>
    <x v="27"/>
    <d v="2008-05-15T00:00:00"/>
    <n v="2008"/>
    <s v="Firmex"/>
    <s v="FIRM0071"/>
    <x v="23"/>
    <x v="7"/>
    <x v="5"/>
    <s v="Canada"/>
    <s v="Toronto"/>
    <n v="2006"/>
    <s v="Legal Practice Management"/>
  </r>
  <r>
    <x v="28"/>
    <d v="2008-06-01T00:00:00"/>
    <n v="2008"/>
    <s v="Pbworks"/>
    <s v="FIRM0063"/>
    <x v="23"/>
    <x v="21"/>
    <x v="1"/>
    <s v="USA"/>
    <s v="California"/>
    <n v="2005"/>
    <s v="Legal Document Automation"/>
  </r>
  <r>
    <x v="28"/>
    <d v="2008-06-01T00:00:00"/>
    <n v="2008"/>
    <s v="Pbworks"/>
    <s v="FIRM0063"/>
    <x v="1"/>
    <x v="22"/>
    <x v="1"/>
    <s v="USA"/>
    <s v="California"/>
    <n v="2005"/>
    <s v="Legal Document Automation"/>
  </r>
  <r>
    <x v="29"/>
    <d v="2008-06-15T00:00:00"/>
    <n v="2008"/>
    <s v="PSS Systems"/>
    <s v="FIRM0055"/>
    <x v="1"/>
    <x v="33"/>
    <x v="8"/>
    <s v="USA"/>
    <s v="California"/>
    <n v="2004"/>
    <s v="E-Discovery"/>
  </r>
  <r>
    <x v="29"/>
    <d v="2008-06-15T00:00:00"/>
    <n v="2008"/>
    <s v="PSS Systems"/>
    <s v="FIRM0055"/>
    <x v="1"/>
    <x v="34"/>
    <x v="8"/>
    <s v="USA"/>
    <s v="California"/>
    <n v="2004"/>
    <s v="E-Discovery"/>
  </r>
  <r>
    <x v="29"/>
    <d v="2008-06-15T00:00:00"/>
    <n v="2008"/>
    <s v="PSS Systems"/>
    <s v="FIRM0055"/>
    <x v="1"/>
    <x v="35"/>
    <x v="8"/>
    <s v="USA"/>
    <s v="California"/>
    <n v="2004"/>
    <s v="E-Discovery"/>
  </r>
  <r>
    <x v="29"/>
    <d v="2008-06-15T00:00:00"/>
    <n v="2008"/>
    <s v="PSS Systems"/>
    <s v="FIRM0055"/>
    <x v="24"/>
    <x v="36"/>
    <x v="8"/>
    <s v="USA"/>
    <s v="California"/>
    <n v="2004"/>
    <s v="E-Discovery"/>
  </r>
  <r>
    <x v="29"/>
    <d v="2008-06-15T00:00:00"/>
    <n v="2008"/>
    <s v="PSS Systems"/>
    <s v="FIRM0055"/>
    <x v="1"/>
    <x v="37"/>
    <x v="8"/>
    <s v="USA"/>
    <s v="California"/>
    <n v="2004"/>
    <s v="E-Discovery"/>
  </r>
  <r>
    <x v="30"/>
    <d v="2008-06-26T00:00:00"/>
    <n v="2008"/>
    <s v="WorkProducts"/>
    <s v="FIRM0015"/>
    <x v="13"/>
    <x v="38"/>
    <x v="0"/>
    <s v="USA"/>
    <s v="Virginia"/>
    <n v="1995"/>
    <s v="Legal Practice Management"/>
  </r>
  <r>
    <x v="31"/>
    <d v="2008-08-01T00:00:00"/>
    <n v="2008"/>
    <s v="Innography"/>
    <s v="FIRM0072"/>
    <x v="25"/>
    <x v="39"/>
    <x v="1"/>
    <s v="USA"/>
    <s v="Texas"/>
    <n v="2006"/>
    <s v="Legal Practice Management"/>
  </r>
  <r>
    <x v="31"/>
    <d v="2008-08-01T00:00:00"/>
    <n v="2008"/>
    <s v="Innography"/>
    <s v="FIRM0072"/>
    <x v="1"/>
    <x v="40"/>
    <x v="1"/>
    <s v="USA"/>
    <s v="Texas"/>
    <n v="2006"/>
    <s v="Legal Practice Management"/>
  </r>
  <r>
    <x v="32"/>
    <d v="2008-08-08T00:00:00"/>
    <n v="2008"/>
    <s v="Mimecast"/>
    <s v="FIRM0178"/>
    <x v="26"/>
    <x v="7"/>
    <x v="2"/>
    <s v="UK"/>
    <s v="London"/>
    <n v="2003"/>
    <s v="E-Discovery"/>
  </r>
  <r>
    <x v="33"/>
    <d v="2008-09-03T00:00:00"/>
    <n v="2008"/>
    <s v="Mimecast"/>
    <s v="FIRM0178"/>
    <x v="9"/>
    <x v="41"/>
    <x v="1"/>
    <s v="UK"/>
    <s v="London"/>
    <n v="2003"/>
    <s v="E-Discovery"/>
  </r>
  <r>
    <x v="34"/>
    <d v="2008-09-17T00:00:00"/>
    <n v="2008"/>
    <s v="RPX Corporation"/>
    <s v="FIRM0092"/>
    <x v="3"/>
    <x v="42"/>
    <x v="1"/>
    <s v="USA"/>
    <s v="San Francisco"/>
    <n v="2008"/>
    <s v="Legal Research"/>
  </r>
  <r>
    <x v="34"/>
    <d v="2008-09-17T00:00:00"/>
    <n v="2008"/>
    <s v="RPX Corporation"/>
    <s v="FIRM0092"/>
    <x v="3"/>
    <x v="43"/>
    <x v="1"/>
    <s v="USA"/>
    <s v="San Francisco"/>
    <n v="2008"/>
    <s v="Legal Research"/>
  </r>
  <r>
    <x v="35"/>
    <d v="2009-01-01T00:00:00"/>
    <n v="2009"/>
    <s v="RPost"/>
    <s v="FIRM0037"/>
    <x v="3"/>
    <x v="7"/>
    <x v="5"/>
    <s v="USA"/>
    <s v="Los Angeles"/>
    <n v="2000"/>
    <s v="Legal Practice Management"/>
  </r>
  <r>
    <x v="36"/>
    <d v="2009-01-08T00:00:00"/>
    <n v="2009"/>
    <s v="Rocket Lawyer"/>
    <s v="FIRM0091"/>
    <x v="15"/>
    <x v="44"/>
    <x v="0"/>
    <s v="USA"/>
    <s v="San Francisco"/>
    <n v="2008"/>
    <s v="Legal Document Automation"/>
  </r>
  <r>
    <x v="37"/>
    <d v="2009-03-03T00:00:00"/>
    <n v="2009"/>
    <s v="Zapproved"/>
    <s v="FIRM0099"/>
    <x v="13"/>
    <x v="7"/>
    <x v="6"/>
    <s v="USA"/>
    <s v="Portland"/>
    <n v="2008"/>
    <s v="Legal Practice Management"/>
  </r>
  <r>
    <x v="38"/>
    <d v="2009-05-08T00:00:00"/>
    <n v="2009"/>
    <s v="DocuSign"/>
    <s v="FIRM0045"/>
    <x v="16"/>
    <x v="9"/>
    <x v="4"/>
    <s v="USA"/>
    <s v="San Francisco"/>
    <n v="2003"/>
    <s v="Legal Practice Management"/>
  </r>
  <r>
    <x v="38"/>
    <d v="2009-05-08T00:00:00"/>
    <n v="2009"/>
    <s v="DocuSign"/>
    <s v="FIRM0045"/>
    <x v="1"/>
    <x v="10"/>
    <x v="4"/>
    <s v="USA"/>
    <s v="San Francisco"/>
    <n v="2003"/>
    <s v="Legal Practice Management"/>
  </r>
  <r>
    <x v="38"/>
    <d v="2009-05-08T00:00:00"/>
    <n v="2009"/>
    <s v="DocuSign"/>
    <s v="FIRM0045"/>
    <x v="1"/>
    <x v="13"/>
    <x v="4"/>
    <s v="USA"/>
    <s v="San Francisco"/>
    <n v="2003"/>
    <s v="Legal Practice Management"/>
  </r>
  <r>
    <x v="38"/>
    <d v="2009-05-08T00:00:00"/>
    <n v="2009"/>
    <s v="DocuSign"/>
    <s v="FIRM0045"/>
    <x v="1"/>
    <x v="31"/>
    <x v="4"/>
    <s v="USA"/>
    <s v="San Francisco"/>
    <n v="2003"/>
    <s v="Legal Practice Management"/>
  </r>
  <r>
    <x v="39"/>
    <d v="2009-06-01T00:00:00"/>
    <n v="2009"/>
    <s v="Contractually"/>
    <s v="FIRM0119"/>
    <x v="27"/>
    <x v="45"/>
    <x v="2"/>
    <s v="Canada"/>
    <s v="Vancouver"/>
    <n v="2010"/>
    <s v="Legal Document Automation"/>
  </r>
  <r>
    <x v="40"/>
    <d v="2009-07-22T00:00:00"/>
    <n v="2009"/>
    <s v="RPX Corporation"/>
    <s v="FIRM0092"/>
    <x v="3"/>
    <x v="42"/>
    <x v="4"/>
    <s v="USA"/>
    <s v="San Francisco"/>
    <n v="2008"/>
    <s v="Legal Research"/>
  </r>
  <r>
    <x v="40"/>
    <d v="2009-07-22T00:00:00"/>
    <n v="2009"/>
    <s v="RPX Corporation"/>
    <s v="FIRM0092"/>
    <x v="3"/>
    <x v="46"/>
    <x v="4"/>
    <s v="USA"/>
    <s v="San Francisco"/>
    <n v="2008"/>
    <s v="Legal Research"/>
  </r>
  <r>
    <x v="40"/>
    <d v="2009-07-22T00:00:00"/>
    <n v="2009"/>
    <s v="RPX Corporation"/>
    <s v="FIRM0092"/>
    <x v="3"/>
    <x v="43"/>
    <x v="4"/>
    <s v="USA"/>
    <s v="San Francisco"/>
    <n v="2008"/>
    <s v="Legal Research"/>
  </r>
  <r>
    <x v="41"/>
    <d v="2009-08-26T00:00:00"/>
    <n v="2009"/>
    <s v="RightsFlow"/>
    <s v="FIRM0079"/>
    <x v="7"/>
    <x v="47"/>
    <x v="1"/>
    <s v="USA"/>
    <s v="New York"/>
    <n v="2007"/>
    <s v="Legal Document Automation"/>
  </r>
  <r>
    <x v="42"/>
    <d v="2009-11-01T00:00:00"/>
    <n v="2009"/>
    <s v="Korbitec"/>
    <s v="FIRM0003"/>
    <x v="3"/>
    <x v="48"/>
    <x v="7"/>
    <s v="South Africa"/>
    <s v="Cape Town"/>
    <n v="1976"/>
    <s v="Legal Document Automation"/>
  </r>
  <r>
    <x v="43"/>
    <d v="2009-11-18T00:00:00"/>
    <n v="2009"/>
    <s v="DocuSign"/>
    <s v="FIRM0045"/>
    <x v="9"/>
    <x v="49"/>
    <x v="4"/>
    <s v="USA"/>
    <s v="San Francisco"/>
    <n v="2003"/>
    <s v="Legal Practice Management"/>
  </r>
  <r>
    <x v="44"/>
    <d v="2009-11-20T00:00:00"/>
    <n v="2009"/>
    <s v="Pbworks"/>
    <s v="FIRM0063"/>
    <x v="28"/>
    <x v="7"/>
    <x v="0"/>
    <s v="USA"/>
    <s v="California"/>
    <n v="2005"/>
    <s v="Legal Document Automation"/>
  </r>
  <r>
    <x v="45"/>
    <d v="2009-12-15T00:00:00"/>
    <n v="2009"/>
    <s v="Intelligize"/>
    <s v="FIRM0076"/>
    <x v="3"/>
    <x v="50"/>
    <x v="2"/>
    <s v="USA"/>
    <s v="New York"/>
    <n v="2007"/>
    <s v="Legal Research"/>
  </r>
  <r>
    <x v="46"/>
    <d v="2010-01-01T00:00:00"/>
    <n v="2010"/>
    <s v="ExpertBids.com"/>
    <s v="FIRM0126"/>
    <x v="29"/>
    <x v="7"/>
    <x v="2"/>
    <s v="USA"/>
    <s v="Chicago"/>
    <n v="2010"/>
    <s v="Legal Marketplace"/>
  </r>
  <r>
    <x v="47"/>
    <d v="2010-01-01T00:00:00"/>
    <n v="2010"/>
    <s v="TeamPatent"/>
    <s v="FIRM0073"/>
    <x v="4"/>
    <x v="7"/>
    <x v="3"/>
    <s v="USA"/>
    <s v="California"/>
    <n v="2006"/>
    <s v="Legal Practice Management"/>
  </r>
  <r>
    <x v="48"/>
    <d v="2010-01-25T00:00:00"/>
    <n v="2010"/>
    <s v="Mimecast"/>
    <s v="FIRM0178"/>
    <x v="30"/>
    <x v="41"/>
    <x v="4"/>
    <s v="UK"/>
    <s v="London"/>
    <n v="2003"/>
    <s v="E-Discovery"/>
  </r>
  <r>
    <x v="48"/>
    <d v="2010-01-25T00:00:00"/>
    <n v="2010"/>
    <s v="Mimecast"/>
    <s v="FIRM0178"/>
    <x v="1"/>
    <x v="46"/>
    <x v="4"/>
    <s v="UK"/>
    <s v="London"/>
    <n v="2003"/>
    <s v="E-Discovery"/>
  </r>
  <r>
    <x v="49"/>
    <d v="2010-02-08T00:00:00"/>
    <n v="2010"/>
    <s v="IP Street"/>
    <s v="FIRM0131"/>
    <x v="7"/>
    <x v="7"/>
    <x v="0"/>
    <s v="USA"/>
    <s v="Washington"/>
    <n v="2010"/>
    <s v="Legal Analytics"/>
  </r>
  <r>
    <x v="50"/>
    <d v="2010-02-22T00:00:00"/>
    <n v="2010"/>
    <s v="Innography"/>
    <s v="FIRM0072"/>
    <x v="9"/>
    <x v="39"/>
    <x v="4"/>
    <s v="USA"/>
    <s v="Texas"/>
    <n v="2006"/>
    <s v="Legal Practice Management"/>
  </r>
  <r>
    <x v="50"/>
    <d v="2010-02-22T00:00:00"/>
    <n v="2010"/>
    <s v="Innography"/>
    <s v="FIRM0072"/>
    <x v="1"/>
    <x v="40"/>
    <x v="4"/>
    <s v="USA"/>
    <s v="Texas"/>
    <n v="2006"/>
    <s v="Legal Practice Management"/>
  </r>
  <r>
    <x v="51"/>
    <d v="2010-03-17T00:00:00"/>
    <n v="2010"/>
    <s v="Avvo"/>
    <s v="FIRM0066"/>
    <x v="1"/>
    <x v="29"/>
    <x v="9"/>
    <s v="USA"/>
    <s v="San Francisco"/>
    <n v="2008"/>
    <s v="Legal Marketplace"/>
  </r>
  <r>
    <x v="51"/>
    <d v="2010-03-17T00:00:00"/>
    <n v="2010"/>
    <s v="Avvo"/>
    <s v="FIRM0066"/>
    <x v="10"/>
    <x v="51"/>
    <x v="9"/>
    <s v="USA"/>
    <s v="San Francisco"/>
    <n v="2008"/>
    <s v="Legal Marketplace"/>
  </r>
  <r>
    <x v="51"/>
    <d v="2010-03-17T00:00:00"/>
    <n v="2010"/>
    <s v="Avvo"/>
    <s v="FIRM0066"/>
    <x v="1"/>
    <x v="10"/>
    <x v="9"/>
    <s v="USA"/>
    <s v="San Francisco"/>
    <n v="2008"/>
    <s v="Legal Marketplace"/>
  </r>
  <r>
    <x v="52"/>
    <d v="2010-04-01T00:00:00"/>
    <n v="2010"/>
    <s v="Brightleaf"/>
    <s v="FIRM0069"/>
    <x v="9"/>
    <x v="52"/>
    <x v="0"/>
    <s v="USA"/>
    <s v="Massachusetts"/>
    <n v="2006"/>
    <s v="Legal Analytics"/>
  </r>
  <r>
    <x v="53"/>
    <d v="2010-05-03T00:00:00"/>
    <n v="2010"/>
    <s v="Rocket Lawyer"/>
    <s v="FIRM0091"/>
    <x v="31"/>
    <x v="53"/>
    <x v="1"/>
    <s v="USA"/>
    <s v="San Francisco"/>
    <n v="2008"/>
    <s v="Legal Document Automation"/>
  </r>
  <r>
    <x v="54"/>
    <d v="2010-07-08T00:00:00"/>
    <n v="2010"/>
    <s v="DocuSign"/>
    <s v="FIRM0045"/>
    <x v="32"/>
    <x v="54"/>
    <x v="6"/>
    <s v="USA"/>
    <s v="San Francisco"/>
    <n v="2003"/>
    <s v="Legal Practice Management"/>
  </r>
  <r>
    <x v="55"/>
    <d v="2010-08-31T00:00:00"/>
    <n v="2010"/>
    <s v="Intelligize"/>
    <s v="FIRM0076"/>
    <x v="15"/>
    <x v="7"/>
    <x v="0"/>
    <s v="USA"/>
    <s v="New York"/>
    <n v="2007"/>
    <s v="Legal Research"/>
  </r>
  <r>
    <x v="56"/>
    <d v="2010-10-01T00:00:00"/>
    <n v="2010"/>
    <s v="Manzama"/>
    <s v="FIRM0135"/>
    <x v="33"/>
    <x v="7"/>
    <x v="5"/>
    <s v="USA"/>
    <s v="Oregon"/>
    <n v="2010"/>
    <s v="E-Discovery"/>
  </r>
  <r>
    <x v="57"/>
    <d v="2010-11-29T00:00:00"/>
    <n v="2010"/>
    <s v="Manzama"/>
    <s v="FIRM0135"/>
    <x v="34"/>
    <x v="7"/>
    <x v="2"/>
    <s v="USA"/>
    <s v="Oregon"/>
    <n v="2010"/>
    <s v="E-Discovery"/>
  </r>
  <r>
    <x v="58"/>
    <d v="2010-12-01T00:00:00"/>
    <n v="2010"/>
    <s v="WorkProducts"/>
    <s v="FIRM0015"/>
    <x v="3"/>
    <x v="55"/>
    <x v="5"/>
    <s v="USA"/>
    <s v="Virginia"/>
    <n v="1995"/>
    <s v="Legal Practice Management"/>
  </r>
  <r>
    <x v="59"/>
    <d v="2010-12-08T00:00:00"/>
    <n v="2010"/>
    <s v="DocuSign"/>
    <s v="FIRM0045"/>
    <x v="35"/>
    <x v="9"/>
    <x v="9"/>
    <s v="USA"/>
    <s v="San Francisco"/>
    <n v="2003"/>
    <s v="Legal Practice Management"/>
  </r>
  <r>
    <x v="59"/>
    <d v="2010-12-08T00:00:00"/>
    <n v="2010"/>
    <s v="DocuSign"/>
    <s v="FIRM0045"/>
    <x v="1"/>
    <x v="10"/>
    <x v="9"/>
    <s v="USA"/>
    <s v="San Francisco"/>
    <n v="2003"/>
    <s v="Legal Practice Management"/>
  </r>
  <r>
    <x v="59"/>
    <d v="2010-12-08T00:00:00"/>
    <n v="2010"/>
    <s v="DocuSign"/>
    <s v="FIRM0045"/>
    <x v="1"/>
    <x v="54"/>
    <x v="9"/>
    <s v="USA"/>
    <s v="San Francisco"/>
    <n v="2003"/>
    <s v="Legal Practice Management"/>
  </r>
  <r>
    <x v="59"/>
    <d v="2010-12-08T00:00:00"/>
    <n v="2010"/>
    <s v="DocuSign"/>
    <s v="FIRM0045"/>
    <x v="1"/>
    <x v="56"/>
    <x v="9"/>
    <s v="USA"/>
    <s v="San Francisco"/>
    <n v="2003"/>
    <s v="Legal Practice Management"/>
  </r>
  <r>
    <x v="59"/>
    <d v="2010-12-08T00:00:00"/>
    <n v="2010"/>
    <s v="DocuSign"/>
    <s v="FIRM0045"/>
    <x v="1"/>
    <x v="13"/>
    <x v="9"/>
    <s v="USA"/>
    <s v="San Francisco"/>
    <n v="2003"/>
    <s v="Legal Practice Management"/>
  </r>
  <r>
    <x v="60"/>
    <d v="2011-01-14T00:00:00"/>
    <n v="2011"/>
    <s v="Clearpath Immigration"/>
    <s v="FIRM0084"/>
    <x v="36"/>
    <x v="57"/>
    <x v="4"/>
    <s v="USA"/>
    <s v="Miami"/>
    <n v="2008"/>
    <s v="Legal Document Automation"/>
  </r>
  <r>
    <x v="61"/>
    <d v="2011-02-02T00:00:00"/>
    <n v="2011"/>
    <s v="Lex Machina"/>
    <s v="FIRM0107"/>
    <x v="37"/>
    <x v="58"/>
    <x v="2"/>
    <s v="USA"/>
    <s v="Menlo Park"/>
    <n v="2009"/>
    <s v="Legal Analytics"/>
  </r>
  <r>
    <x v="62"/>
    <d v="2011-02-17T00:00:00"/>
    <n v="2011"/>
    <s v="Everlaw"/>
    <s v="FIRM0125"/>
    <x v="38"/>
    <x v="7"/>
    <x v="2"/>
    <s v="USA"/>
    <s v="California"/>
    <n v="2010"/>
    <s v="Legal Practice Management"/>
  </r>
  <r>
    <x v="63"/>
    <d v="2011-04-01T00:00:00"/>
    <n v="2011"/>
    <s v="DocuSign"/>
    <s v="FIRM0045"/>
    <x v="36"/>
    <x v="59"/>
    <x v="0"/>
    <s v="USA"/>
    <s v="San Francisco"/>
    <n v="2003"/>
    <s v="Legal Practice Management"/>
  </r>
  <r>
    <x v="64"/>
    <d v="2011-04-04T00:00:00"/>
    <n v="2011"/>
    <s v="Zapproved"/>
    <s v="FIRM0099"/>
    <x v="7"/>
    <x v="7"/>
    <x v="4"/>
    <s v="USA"/>
    <s v="Portland"/>
    <n v="2008"/>
    <s v="Legal Practice Management"/>
  </r>
  <r>
    <x v="64"/>
    <d v="2011-04-04T00:00:00"/>
    <n v="2011"/>
    <s v="Zapproved"/>
    <s v="FIRM0099"/>
    <x v="6"/>
    <x v="7"/>
    <x v="1"/>
    <s v="USA"/>
    <s v="Portland"/>
    <n v="2008"/>
    <s v="Legal Practice Management"/>
  </r>
  <r>
    <x v="65"/>
    <d v="2011-04-05T00:00:00"/>
    <n v="2011"/>
    <s v="WordRake"/>
    <s v="FIRM0283"/>
    <x v="39"/>
    <x v="7"/>
    <x v="0"/>
    <s v="USA"/>
    <s v="Washington"/>
    <n v="2012"/>
    <s v="Legal Practice Management"/>
  </r>
  <r>
    <x v="66"/>
    <d v="2011-05-20T00:00:00"/>
    <n v="2011"/>
    <s v="Intelligize"/>
    <s v="FIRM0076"/>
    <x v="7"/>
    <x v="50"/>
    <x v="1"/>
    <s v="USA"/>
    <s v="New York"/>
    <n v="2007"/>
    <s v="Legal Research"/>
  </r>
  <r>
    <x v="67"/>
    <d v="2011-05-28T00:00:00"/>
    <n v="2011"/>
    <s v="JusticeBox"/>
    <s v="FIRM0174"/>
    <x v="4"/>
    <x v="7"/>
    <x v="2"/>
    <s v="USA"/>
    <s v="New York"/>
    <n v="2011"/>
    <s v="Online Dispute Resolution"/>
  </r>
  <r>
    <x v="68"/>
    <d v="2011-05-30T00:00:00"/>
    <n v="2011"/>
    <s v="Intake 123"/>
    <s v="FIRM0106"/>
    <x v="13"/>
    <x v="7"/>
    <x v="2"/>
    <s v="USA"/>
    <s v="Colorado"/>
    <n v="2009"/>
    <s v="Legal Practice Management"/>
  </r>
  <r>
    <x v="69"/>
    <d v="2011-06-01T00:00:00"/>
    <n v="2011"/>
    <s v="Clerky"/>
    <s v="FIRM0162"/>
    <x v="3"/>
    <x v="60"/>
    <x v="2"/>
    <s v="USA"/>
    <s v="California"/>
    <n v="2011"/>
    <s v="Legal Document Automation"/>
  </r>
  <r>
    <x v="70"/>
    <d v="2011-06-13T00:00:00"/>
    <n v="2011"/>
    <s v="iubenda"/>
    <s v="FIRM0172"/>
    <x v="13"/>
    <x v="61"/>
    <x v="2"/>
    <s v="Italy"/>
    <s v="Milano"/>
    <n v="2011"/>
    <s v="Legal Document Automation"/>
  </r>
  <r>
    <x v="71"/>
    <d v="2011-07-06T00:00:00"/>
    <n v="2011"/>
    <s v="Manzama"/>
    <s v="FIRM0135"/>
    <x v="18"/>
    <x v="7"/>
    <x v="0"/>
    <s v="USA"/>
    <s v="Oregon"/>
    <n v="2010"/>
    <s v="E-Discovery"/>
  </r>
  <r>
    <x v="72"/>
    <d v="2011-07-07T00:00:00"/>
    <n v="2011"/>
    <s v="AttorneyFee"/>
    <s v="FIRM0159"/>
    <x v="20"/>
    <x v="7"/>
    <x v="2"/>
    <s v="USA"/>
    <s v="California"/>
    <n v="2011"/>
    <s v="Legal Marketplace"/>
  </r>
  <r>
    <x v="73"/>
    <d v="2011-07-24T00:00:00"/>
    <n v="2011"/>
    <s v="LegalZoom"/>
    <s v="FIRM0025"/>
    <x v="1"/>
    <x v="62"/>
    <x v="4"/>
    <s v="USA"/>
    <s v="California"/>
    <n v="1999"/>
    <s v="Legal Document Automation"/>
  </r>
  <r>
    <x v="73"/>
    <d v="2011-07-24T00:00:00"/>
    <n v="2011"/>
    <s v="LegalZoom"/>
    <s v="FIRM0025"/>
    <x v="40"/>
    <x v="43"/>
    <x v="4"/>
    <s v="USA"/>
    <s v="California"/>
    <n v="1999"/>
    <s v="Legal Document Automation"/>
  </r>
  <r>
    <x v="74"/>
    <d v="2011-08-10T00:00:00"/>
    <n v="2011"/>
    <s v="AfterSteps"/>
    <s v="FIRM0154"/>
    <x v="3"/>
    <x v="63"/>
    <x v="2"/>
    <s v="USA"/>
    <s v="New York"/>
    <n v="2011"/>
    <s v="Legal Document Automation"/>
  </r>
  <r>
    <x v="75"/>
    <d v="2011-08-10T00:00:00"/>
    <n v="2011"/>
    <s v="RealPractice"/>
    <s v="FIRM0036"/>
    <x v="3"/>
    <x v="64"/>
    <x v="6"/>
    <s v="USA"/>
    <s v="California"/>
    <n v="2000"/>
    <s v="Legal Practice Management"/>
  </r>
  <r>
    <x v="76"/>
    <d v="2011-08-11T00:00:00"/>
    <n v="2011"/>
    <s v="Rocket Lawyer"/>
    <s v="FIRM0091"/>
    <x v="1"/>
    <x v="65"/>
    <x v="4"/>
    <s v="USA"/>
    <s v="San Francisco"/>
    <n v="2008"/>
    <s v="Legal Document Automation"/>
  </r>
  <r>
    <x v="76"/>
    <d v="2011-08-11T00:00:00"/>
    <n v="2011"/>
    <s v="Rocket Lawyer"/>
    <s v="FIRM0091"/>
    <x v="1"/>
    <x v="66"/>
    <x v="4"/>
    <s v="USA"/>
    <s v="San Francisco"/>
    <n v="2008"/>
    <s v="Legal Document Automation"/>
  </r>
  <r>
    <x v="76"/>
    <d v="2011-08-11T00:00:00"/>
    <n v="2011"/>
    <s v="Rocket Lawyer"/>
    <s v="FIRM0091"/>
    <x v="41"/>
    <x v="67"/>
    <x v="4"/>
    <s v="USA"/>
    <s v="San Francisco"/>
    <n v="2008"/>
    <s v="Legal Document Automation"/>
  </r>
  <r>
    <x v="76"/>
    <d v="2011-08-11T00:00:00"/>
    <n v="2011"/>
    <s v="Rocket Lawyer"/>
    <s v="FIRM0091"/>
    <x v="1"/>
    <x v="53"/>
    <x v="4"/>
    <s v="USA"/>
    <s v="San Francisco"/>
    <n v="2008"/>
    <s v="Legal Document Automation"/>
  </r>
  <r>
    <x v="77"/>
    <d v="2011-08-29T00:00:00"/>
    <n v="2011"/>
    <s v="TitanFile"/>
    <s v="FIRM0192"/>
    <x v="42"/>
    <x v="68"/>
    <x v="2"/>
    <s v="Canada"/>
    <s v="Ontario"/>
    <n v="2011"/>
    <s v="Legal Practice Management"/>
  </r>
  <r>
    <x v="78"/>
    <d v="2011-10-03T00:00:00"/>
    <n v="2011"/>
    <s v="BigTime Software"/>
    <s v="FIRM0042"/>
    <x v="1"/>
    <x v="69"/>
    <x v="1"/>
    <s v="USA"/>
    <s v="Chicago"/>
    <n v="2002"/>
    <s v="Legal Practice Management"/>
  </r>
  <r>
    <x v="78"/>
    <d v="2011-10-03T00:00:00"/>
    <n v="2011"/>
    <s v="BigTime Software"/>
    <s v="FIRM0042"/>
    <x v="1"/>
    <x v="70"/>
    <x v="1"/>
    <s v="USA"/>
    <s v="Chicago"/>
    <n v="2002"/>
    <s v="Legal Practice Management"/>
  </r>
  <r>
    <x v="78"/>
    <d v="2011-10-03T00:00:00"/>
    <n v="2011"/>
    <s v="BigTime Software"/>
    <s v="FIRM0042"/>
    <x v="1"/>
    <x v="71"/>
    <x v="1"/>
    <s v="USA"/>
    <s v="Chicago"/>
    <n v="2002"/>
    <s v="Legal Practice Management"/>
  </r>
  <r>
    <x v="78"/>
    <d v="2011-10-03T00:00:00"/>
    <n v="2011"/>
    <s v="BigTime Software"/>
    <s v="FIRM0042"/>
    <x v="43"/>
    <x v="72"/>
    <x v="1"/>
    <s v="USA"/>
    <s v="Chicago"/>
    <n v="2002"/>
    <s v="Legal Practice Management"/>
  </r>
  <r>
    <x v="79"/>
    <d v="2011-11-03T00:00:00"/>
    <n v="2011"/>
    <s v="Docracy"/>
    <s v="FIRM0165"/>
    <x v="28"/>
    <x v="73"/>
    <x v="2"/>
    <s v="USA"/>
    <s v="New York"/>
    <n v="2011"/>
    <s v="Legal Document Automation"/>
  </r>
  <r>
    <x v="79"/>
    <d v="2011-11-03T00:00:00"/>
    <n v="2011"/>
    <s v="Docracy"/>
    <s v="FIRM0165"/>
    <x v="1"/>
    <x v="74"/>
    <x v="2"/>
    <s v="USA"/>
    <s v="New York"/>
    <n v="2011"/>
    <s v="Legal Document Automation"/>
  </r>
  <r>
    <x v="79"/>
    <d v="2011-11-03T00:00:00"/>
    <n v="2011"/>
    <s v="Docracy"/>
    <s v="FIRM0165"/>
    <x v="1"/>
    <x v="75"/>
    <x v="2"/>
    <s v="USA"/>
    <s v="New York"/>
    <n v="2011"/>
    <s v="Legal Document Automation"/>
  </r>
  <r>
    <x v="80"/>
    <d v="2011-11-28T00:00:00"/>
    <n v="2011"/>
    <s v="Arachnys"/>
    <s v="FIRM0115"/>
    <x v="3"/>
    <x v="7"/>
    <x v="1"/>
    <s v="UK"/>
    <s v="London"/>
    <n v="2010"/>
    <s v="Legal Practice Management"/>
  </r>
  <r>
    <x v="81"/>
    <d v="2011-12-15T00:00:00"/>
    <n v="2011"/>
    <s v="PacerPro"/>
    <s v="FIRM0181"/>
    <x v="44"/>
    <x v="7"/>
    <x v="2"/>
    <s v="USA"/>
    <s v="San Francisco"/>
    <n v="2011"/>
    <s v="Legal Research"/>
  </r>
  <r>
    <x v="82"/>
    <d v="2011-12-20T00:00:00"/>
    <n v="2011"/>
    <s v="AgileLaw"/>
    <s v="FIRM0155"/>
    <x v="3"/>
    <x v="76"/>
    <x v="2"/>
    <s v="USA"/>
    <s v="Austin"/>
    <n v="2011"/>
    <s v="Legal Practice Management"/>
  </r>
  <r>
    <x v="83"/>
    <d v="2011-12-24T00:00:00"/>
    <n v="2011"/>
    <s v="JusticeBox"/>
    <s v="FIRM0174"/>
    <x v="13"/>
    <x v="7"/>
    <x v="2"/>
    <s v="USA"/>
    <s v="New York"/>
    <n v="2011"/>
    <s v="Online Dispute Resolution"/>
  </r>
  <r>
    <x v="84"/>
    <d v="2011-12-30T00:00:00"/>
    <n v="2011"/>
    <s v="Clearpath Immigration"/>
    <s v="FIRM0084"/>
    <x v="3"/>
    <x v="57"/>
    <x v="4"/>
    <s v="USA"/>
    <s v="Miami"/>
    <n v="2008"/>
    <s v="Legal Document Automation"/>
  </r>
  <r>
    <x v="85"/>
    <d v="2012-01-01T00:00:00"/>
    <n v="2012"/>
    <s v="BleuAcre Systems"/>
    <s v="FIRM0203"/>
    <x v="3"/>
    <x v="77"/>
    <x v="2"/>
    <s v="USA"/>
    <s v="Atlanta"/>
    <n v="2012"/>
    <s v="Legal Practice Management"/>
  </r>
  <r>
    <x v="86"/>
    <d v="2012-01-01T00:00:00"/>
    <n v="2012"/>
    <s v="Quolaw"/>
    <s v="FIRM0186"/>
    <x v="45"/>
    <x v="78"/>
    <x v="2"/>
    <s v="Spain"/>
    <s v="Barcelona"/>
    <n v="2011"/>
    <s v="Legal Practice Management"/>
  </r>
  <r>
    <x v="87"/>
    <d v="2012-01-10T00:00:00"/>
    <n v="2012"/>
    <s v="Hire An Esquire"/>
    <s v="FIRM0169"/>
    <x v="46"/>
    <x v="7"/>
    <x v="2"/>
    <s v="USA"/>
    <s v="New York"/>
    <n v="2011"/>
    <s v="Legal Marketplace"/>
  </r>
  <r>
    <x v="88"/>
    <d v="2012-01-10T00:00:00"/>
    <n v="2012"/>
    <s v="IP Street"/>
    <s v="FIRM0131"/>
    <x v="47"/>
    <x v="7"/>
    <x v="0"/>
    <s v="USA"/>
    <s v="Washington"/>
    <n v="2010"/>
    <s v="Legal Analytics"/>
  </r>
  <r>
    <x v="89"/>
    <d v="2012-01-20T00:00:00"/>
    <n v="2012"/>
    <s v="Clio"/>
    <s v="FIRM0085"/>
    <x v="21"/>
    <x v="79"/>
    <x v="4"/>
    <s v="Canada"/>
    <s v="Burnaby"/>
    <n v="2008"/>
    <s v="Legal Practice Management"/>
  </r>
  <r>
    <x v="89"/>
    <d v="2012-01-20T00:00:00"/>
    <n v="2012"/>
    <s v="Clio"/>
    <s v="FIRM0085"/>
    <x v="1"/>
    <x v="80"/>
    <x v="4"/>
    <s v="Canada"/>
    <s v="Burnaby"/>
    <n v="2008"/>
    <s v="Legal Practice Management"/>
  </r>
  <r>
    <x v="90"/>
    <d v="2012-01-21T00:00:00"/>
    <n v="2012"/>
    <s v="vLex"/>
    <s v="FIRM0022"/>
    <x v="16"/>
    <x v="81"/>
    <x v="0"/>
    <s v="Spain"/>
    <s v="Barcelona"/>
    <n v="1998"/>
    <s v="Legal Research"/>
  </r>
  <r>
    <x v="91"/>
    <d v="2012-03-02T00:00:00"/>
    <n v="2012"/>
    <s v="eBrevia"/>
    <s v="FIRM0220"/>
    <x v="46"/>
    <x v="82"/>
    <x v="10"/>
    <s v="USA"/>
    <s v="Stamford"/>
    <n v="2012"/>
    <s v="Legal Analytics"/>
  </r>
  <r>
    <x v="92"/>
    <d v="2012-03-19T00:00:00"/>
    <n v="2012"/>
    <s v="RPost"/>
    <s v="FIRM0037"/>
    <x v="43"/>
    <x v="7"/>
    <x v="0"/>
    <s v="USA"/>
    <s v="Los Angeles"/>
    <n v="2000"/>
    <s v="Legal Practice Management"/>
  </r>
  <r>
    <x v="93"/>
    <d v="2012-04-10T00:00:00"/>
    <n v="2012"/>
    <s v="Catalyst Repository Systems"/>
    <s v="FIRM0031"/>
    <x v="48"/>
    <x v="83"/>
    <x v="7"/>
    <s v="USA"/>
    <s v="Denvar"/>
    <n v="2000"/>
    <s v="E-Discovery"/>
  </r>
  <r>
    <x v="94"/>
    <d v="2012-04-19T00:00:00"/>
    <n v="2012"/>
    <s v="Peppercorn"/>
    <s v="FIRM0260"/>
    <x v="49"/>
    <x v="7"/>
    <x v="2"/>
    <s v="Italy"/>
    <s v="Milano"/>
    <n v="2012"/>
    <s v="Legal Document Automation"/>
  </r>
  <r>
    <x v="95"/>
    <d v="2012-06-01T00:00:00"/>
    <n v="2012"/>
    <s v="cicayda"/>
    <s v="FIRM0208"/>
    <x v="6"/>
    <x v="7"/>
    <x v="2"/>
    <s v="USA"/>
    <s v="Nashville"/>
    <n v="2012"/>
    <s v="Legal Practice Management"/>
  </r>
  <r>
    <x v="96"/>
    <d v="2012-07-01T00:00:00"/>
    <n v="2012"/>
    <s v="Ravel Law"/>
    <s v="FIRM0263"/>
    <x v="1"/>
    <x v="84"/>
    <x v="2"/>
    <s v="USA"/>
    <s v="San Francisco"/>
    <n v="2012"/>
    <s v="Legal Research"/>
  </r>
  <r>
    <x v="96"/>
    <d v="2012-07-01T00:00:00"/>
    <n v="2012"/>
    <s v="Ravel Law"/>
    <s v="FIRM0263"/>
    <x v="36"/>
    <x v="85"/>
    <x v="2"/>
    <s v="USA"/>
    <s v="San Francisco"/>
    <n v="2012"/>
    <s v="Legal Research"/>
  </r>
  <r>
    <x v="96"/>
    <d v="2012-07-01T00:00:00"/>
    <n v="2012"/>
    <s v="Ravel Law"/>
    <s v="FIRM0263"/>
    <x v="1"/>
    <x v="58"/>
    <x v="2"/>
    <s v="USA"/>
    <s v="San Francisco"/>
    <n v="2012"/>
    <s v="Legal Research"/>
  </r>
  <r>
    <x v="97"/>
    <d v="2012-07-10T00:00:00"/>
    <n v="2012"/>
    <s v="LegalCrunch"/>
    <s v="FIRM0351"/>
    <x v="29"/>
    <x v="7"/>
    <x v="5"/>
    <s v="USA"/>
    <s v="New York"/>
    <n v="2012"/>
    <s v="Legal Document Automation"/>
  </r>
  <r>
    <x v="98"/>
    <d v="2012-07-26T00:00:00"/>
    <n v="2012"/>
    <s v="Lex Machina"/>
    <s v="FIRM0107"/>
    <x v="32"/>
    <x v="86"/>
    <x v="2"/>
    <s v="USA"/>
    <s v="Menlo Park"/>
    <n v="2009"/>
    <s v="Legal Analytics"/>
  </r>
  <r>
    <x v="98"/>
    <d v="2012-07-26T00:00:00"/>
    <n v="2012"/>
    <s v="Lex Machina"/>
    <s v="FIRM0107"/>
    <x v="1"/>
    <x v="87"/>
    <x v="2"/>
    <s v="USA"/>
    <s v="Menlo Park"/>
    <n v="2009"/>
    <s v="Legal Analytics"/>
  </r>
  <r>
    <x v="98"/>
    <d v="2012-07-26T00:00:00"/>
    <n v="2012"/>
    <s v="Lex Machina"/>
    <s v="FIRM0107"/>
    <x v="1"/>
    <x v="88"/>
    <x v="2"/>
    <s v="USA"/>
    <s v="Menlo Park"/>
    <n v="2009"/>
    <s v="Legal Analytics"/>
  </r>
  <r>
    <x v="98"/>
    <d v="2012-07-26T00:00:00"/>
    <n v="2012"/>
    <s v="Lex Machina"/>
    <s v="FIRM0107"/>
    <x v="1"/>
    <x v="89"/>
    <x v="2"/>
    <s v="USA"/>
    <s v="Menlo Park"/>
    <n v="2009"/>
    <s v="Legal Analytics"/>
  </r>
  <r>
    <x v="98"/>
    <d v="2012-07-26T00:00:00"/>
    <n v="2012"/>
    <s v="Lex Machina"/>
    <s v="FIRM0107"/>
    <x v="1"/>
    <x v="58"/>
    <x v="2"/>
    <s v="USA"/>
    <s v="Menlo Park"/>
    <n v="2009"/>
    <s v="Legal Analytics"/>
  </r>
  <r>
    <x v="98"/>
    <d v="2012-07-26T00:00:00"/>
    <n v="2012"/>
    <s v="Lex Machina"/>
    <s v="FIRM0107"/>
    <x v="1"/>
    <x v="90"/>
    <x v="2"/>
    <s v="USA"/>
    <s v="Menlo Park"/>
    <n v="2009"/>
    <s v="Legal Analytics"/>
  </r>
  <r>
    <x v="99"/>
    <d v="2012-08-07T00:00:00"/>
    <n v="2012"/>
    <s v="DocuSign"/>
    <s v="FIRM0045"/>
    <x v="50"/>
    <x v="91"/>
    <x v="8"/>
    <s v="USA"/>
    <s v="San Francisco"/>
    <n v="2003"/>
    <s v="Legal Practice Management"/>
  </r>
  <r>
    <x v="99"/>
    <d v="2012-08-07T00:00:00"/>
    <n v="2012"/>
    <s v="DocuSign"/>
    <s v="FIRM0045"/>
    <x v="1"/>
    <x v="92"/>
    <x v="8"/>
    <s v="USA"/>
    <s v="San Francisco"/>
    <n v="2003"/>
    <s v="Legal Practice Management"/>
  </r>
  <r>
    <x v="99"/>
    <d v="2012-08-07T00:00:00"/>
    <n v="2012"/>
    <s v="DocuSign"/>
    <s v="FIRM0045"/>
    <x v="1"/>
    <x v="66"/>
    <x v="8"/>
    <s v="USA"/>
    <s v="San Francisco"/>
    <n v="2003"/>
    <s v="Legal Practice Management"/>
  </r>
  <r>
    <x v="99"/>
    <d v="2012-08-07T00:00:00"/>
    <n v="2012"/>
    <s v="DocuSign"/>
    <s v="FIRM0045"/>
    <x v="1"/>
    <x v="43"/>
    <x v="8"/>
    <s v="USA"/>
    <s v="San Francisco"/>
    <n v="2003"/>
    <s v="Legal Practice Management"/>
  </r>
  <r>
    <x v="99"/>
    <d v="2012-08-07T00:00:00"/>
    <n v="2012"/>
    <s v="DocuSign"/>
    <s v="FIRM0045"/>
    <x v="1"/>
    <x v="93"/>
    <x v="8"/>
    <s v="USA"/>
    <s v="San Francisco"/>
    <n v="2003"/>
    <s v="Legal Practice Management"/>
  </r>
  <r>
    <x v="99"/>
    <d v="2012-08-07T00:00:00"/>
    <n v="2012"/>
    <s v="DocuSign"/>
    <s v="FIRM0045"/>
    <x v="1"/>
    <x v="94"/>
    <x v="8"/>
    <s v="USA"/>
    <s v="San Francisco"/>
    <n v="2003"/>
    <s v="Legal Practice Management"/>
  </r>
  <r>
    <x v="100"/>
    <d v="2012-08-24T00:00:00"/>
    <n v="2012"/>
    <s v="Clearpath Immigration"/>
    <s v="FIRM0084"/>
    <x v="33"/>
    <x v="57"/>
    <x v="4"/>
    <s v="USA"/>
    <s v="Miami"/>
    <n v="2008"/>
    <s v="Legal Document Automation"/>
  </r>
  <r>
    <x v="101"/>
    <d v="2012-08-27T00:00:00"/>
    <n v="2012"/>
    <s v="AI Patents"/>
    <s v="FIRM0198"/>
    <x v="3"/>
    <x v="95"/>
    <x v="2"/>
    <s v="USA"/>
    <s v="Durham"/>
    <n v="2012"/>
    <s v="Legal Research"/>
  </r>
  <r>
    <x v="102"/>
    <d v="2012-09-12T00:00:00"/>
    <n v="2012"/>
    <s v="Workshare"/>
    <s v="FIRM0027"/>
    <x v="51"/>
    <x v="96"/>
    <x v="6"/>
    <s v="UK"/>
    <s v="London"/>
    <n v="1999"/>
    <s v="Legal Analytics"/>
  </r>
  <r>
    <x v="102"/>
    <d v="2012-09-12T00:00:00"/>
    <n v="2012"/>
    <s v="Workshare"/>
    <s v="FIRM0027"/>
    <x v="1"/>
    <x v="97"/>
    <x v="6"/>
    <s v="UK"/>
    <s v="London"/>
    <n v="1999"/>
    <s v="Legal Analytics"/>
  </r>
  <r>
    <x v="103"/>
    <d v="2012-09-20T00:00:00"/>
    <n v="2012"/>
    <s v="experdocs (Archevos Corporation)"/>
    <s v="FIRM0100"/>
    <x v="52"/>
    <x v="7"/>
    <x v="6"/>
    <s v="USA"/>
    <s v="Las Vegas"/>
    <n v="2009"/>
    <s v="Legal Practice Management"/>
  </r>
  <r>
    <x v="104"/>
    <d v="2012-09-21T00:00:00"/>
    <n v="2012"/>
    <s v="LegalCrunch"/>
    <s v="FIRM0351"/>
    <x v="3"/>
    <x v="98"/>
    <x v="2"/>
    <s v="USA"/>
    <s v="New York"/>
    <n v="2012"/>
    <s v="Legal Document Automation"/>
  </r>
  <r>
    <x v="105"/>
    <d v="2012-09-26T00:00:00"/>
    <n v="2012"/>
    <s v="Mimecast"/>
    <s v="FIRM0178"/>
    <x v="53"/>
    <x v="41"/>
    <x v="4"/>
    <s v="UK"/>
    <s v="London"/>
    <n v="2003"/>
    <s v="E-Discovery"/>
  </r>
  <r>
    <x v="105"/>
    <d v="2012-09-26T00:00:00"/>
    <n v="2012"/>
    <s v="Mimecast"/>
    <s v="FIRM0178"/>
    <x v="1"/>
    <x v="99"/>
    <x v="4"/>
    <s v="UK"/>
    <s v="London"/>
    <n v="2003"/>
    <s v="E-Discovery"/>
  </r>
  <r>
    <x v="106"/>
    <d v="2012-09-30T00:00:00"/>
    <n v="2012"/>
    <s v="Shake"/>
    <s v="FIRM0271"/>
    <x v="6"/>
    <x v="100"/>
    <x v="2"/>
    <s v="USA"/>
    <s v="New York"/>
    <n v="2012"/>
    <s v="Legal Document Automation"/>
  </r>
  <r>
    <x v="107"/>
    <d v="2012-10-01T00:00:00"/>
    <n v="2012"/>
    <s v="LawKick"/>
    <s v="FIRM0241"/>
    <x v="54"/>
    <x v="7"/>
    <x v="2"/>
    <s v="USA"/>
    <s v="Santa Monica"/>
    <n v="2012"/>
    <s v="Legal Marketplace"/>
  </r>
  <r>
    <x v="108"/>
    <d v="2012-10-08T00:00:00"/>
    <n v="2012"/>
    <s v="Microsystems"/>
    <s v="FIRM0014"/>
    <x v="3"/>
    <x v="101"/>
    <x v="7"/>
    <s v="USA"/>
    <s v="Illinois"/>
    <n v="1995"/>
    <s v="Legal Document Automation"/>
  </r>
  <r>
    <x v="109"/>
    <d v="2012-10-11T00:00:00"/>
    <n v="2012"/>
    <s v="Clearpath Immigration"/>
    <s v="FIRM0084"/>
    <x v="3"/>
    <x v="57"/>
    <x v="4"/>
    <s v="USA"/>
    <s v="Miami"/>
    <n v="2008"/>
    <s v="Legal Document Automation"/>
  </r>
  <r>
    <x v="110"/>
    <d v="2012-10-11T00:00:00"/>
    <n v="2012"/>
    <s v="TitanFile"/>
    <s v="FIRM0192"/>
    <x v="1"/>
    <x v="102"/>
    <x v="2"/>
    <s v="Canada"/>
    <s v="Ontario"/>
    <n v="2011"/>
    <s v="Legal Practice Management"/>
  </r>
  <r>
    <x v="110"/>
    <d v="2012-10-11T00:00:00"/>
    <n v="2012"/>
    <s v="TitanFile"/>
    <s v="FIRM0192"/>
    <x v="36"/>
    <x v="68"/>
    <x v="2"/>
    <s v="Canada"/>
    <s v="Ontario"/>
    <n v="2011"/>
    <s v="Legal Practice Management"/>
  </r>
  <r>
    <x v="111"/>
    <d v="2012-10-20T00:00:00"/>
    <n v="2012"/>
    <s v="Startup Quest"/>
    <s v="FIRM0273"/>
    <x v="1"/>
    <x v="103"/>
    <x v="2"/>
    <s v="USA"/>
    <s v="Colorado"/>
    <n v="2012"/>
    <s v="Legal Education"/>
  </r>
  <r>
    <x v="111"/>
    <d v="2012-10-20T00:00:00"/>
    <n v="2012"/>
    <s v="Startup Quest"/>
    <s v="FIRM0273"/>
    <x v="13"/>
    <x v="104"/>
    <x v="2"/>
    <s v="USA"/>
    <s v="Colorado"/>
    <n v="2012"/>
    <s v="Legal Education"/>
  </r>
  <r>
    <x v="112"/>
    <d v="2012-10-26T00:00:00"/>
    <n v="2012"/>
    <s v="LegalFácil"/>
    <s v="FIRM0177"/>
    <x v="55"/>
    <x v="104"/>
    <x v="2"/>
    <s v="Argentina"/>
    <s v="Buenos Aires"/>
    <n v="2011"/>
    <s v="Legal Document Automation"/>
  </r>
  <r>
    <x v="113"/>
    <d v="2012-10-30T00:00:00"/>
    <n v="2012"/>
    <s v="Lawdingo"/>
    <s v="FIRM0239"/>
    <x v="3"/>
    <x v="7"/>
    <x v="5"/>
    <s v="USA"/>
    <s v="New York"/>
    <n v="2012"/>
    <s v="Legal Marketplace"/>
  </r>
  <r>
    <x v="113"/>
    <d v="2012-11-03T00:00:00"/>
    <n v="2012"/>
    <s v="Lawdingo"/>
    <s v="FIRM0239"/>
    <x v="13"/>
    <x v="60"/>
    <x v="2"/>
    <s v="USA"/>
    <s v="New York"/>
    <n v="2012"/>
    <s v="Legal Marketplace"/>
  </r>
  <r>
    <x v="114"/>
    <d v="2012-11-15T00:00:00"/>
    <n v="2012"/>
    <s v="Modria"/>
    <s v="FIRM0179"/>
    <x v="1"/>
    <x v="105"/>
    <x v="5"/>
    <s v="USA"/>
    <s v="California"/>
    <n v="2011"/>
    <s v="Online Dispute Resolution"/>
  </r>
  <r>
    <x v="114"/>
    <d v="2012-11-15T00:00:00"/>
    <n v="2012"/>
    <s v="Modria"/>
    <s v="FIRM0179"/>
    <x v="56"/>
    <x v="106"/>
    <x v="5"/>
    <s v="USA"/>
    <s v="California"/>
    <n v="2011"/>
    <s v="Online Dispute Resolution"/>
  </r>
  <r>
    <x v="114"/>
    <d v="2012-11-15T00:00:00"/>
    <n v="2012"/>
    <s v="Modria"/>
    <s v="FIRM0179"/>
    <x v="1"/>
    <x v="107"/>
    <x v="5"/>
    <s v="USA"/>
    <s v="California"/>
    <n v="2011"/>
    <s v="Online Dispute Resolution"/>
  </r>
  <r>
    <x v="114"/>
    <d v="2012-11-15T00:00:00"/>
    <n v="2012"/>
    <s v="Modria"/>
    <s v="FIRM0179"/>
    <x v="1"/>
    <x v="108"/>
    <x v="5"/>
    <s v="USA"/>
    <s v="California"/>
    <n v="2011"/>
    <s v="Online Dispute Resolution"/>
  </r>
  <r>
    <x v="114"/>
    <d v="2012-11-15T00:00:00"/>
    <n v="2012"/>
    <s v="Modria"/>
    <s v="FIRM0179"/>
    <x v="1"/>
    <x v="109"/>
    <x v="5"/>
    <s v="USA"/>
    <s v="California"/>
    <n v="2011"/>
    <s v="Online Dispute Resolution"/>
  </r>
  <r>
    <x v="114"/>
    <d v="2012-11-15T00:00:00"/>
    <n v="2012"/>
    <s v="Modria"/>
    <s v="FIRM0179"/>
    <x v="1"/>
    <x v="110"/>
    <x v="5"/>
    <s v="USA"/>
    <s v="California"/>
    <n v="2011"/>
    <s v="Online Dispute Resolution"/>
  </r>
  <r>
    <x v="115"/>
    <d v="2012-11-27T00:00:00"/>
    <n v="2012"/>
    <s v="Quolaw"/>
    <s v="FIRM0186"/>
    <x v="3"/>
    <x v="111"/>
    <x v="2"/>
    <s v="Spain"/>
    <s v="Barcelona"/>
    <n v="2011"/>
    <s v="Legal Practice Management"/>
  </r>
  <r>
    <x v="116"/>
    <d v="2012-12-11T00:00:00"/>
    <n v="2012"/>
    <s v="Judicata"/>
    <s v="FIRM0233"/>
    <x v="3"/>
    <x v="112"/>
    <x v="0"/>
    <s v="USA"/>
    <s v="San Francisco"/>
    <n v="2012"/>
    <s v="Legal Research"/>
  </r>
  <r>
    <x v="116"/>
    <d v="2012-12-11T00:00:00"/>
    <n v="2012"/>
    <s v="Judicata"/>
    <s v="FIRM0233"/>
    <x v="32"/>
    <x v="113"/>
    <x v="0"/>
    <s v="USA"/>
    <s v="San Francisco"/>
    <n v="2012"/>
    <s v="Legal Research"/>
  </r>
  <r>
    <x v="117"/>
    <d v="2013-01-01T00:00:00"/>
    <n v="2013"/>
    <s v="cicayda"/>
    <s v="FIRM0208"/>
    <x v="32"/>
    <x v="7"/>
    <x v="1"/>
    <s v="USA"/>
    <s v="Nashville"/>
    <n v="2012"/>
    <s v="Legal Practice Management"/>
  </r>
  <r>
    <x v="118"/>
    <d v="2013-01-01T00:00:00"/>
    <n v="2013"/>
    <s v="SupportPay"/>
    <s v="FIRM0191"/>
    <x v="3"/>
    <x v="114"/>
    <x v="2"/>
    <s v="USA"/>
    <s v="California"/>
    <n v="2011"/>
    <s v="Legal Document Automation"/>
  </r>
  <r>
    <x v="118"/>
    <d v="2013-01-01T00:00:00"/>
    <n v="2013"/>
    <s v="SupportPay"/>
    <s v="FIRM0191"/>
    <x v="3"/>
    <x v="115"/>
    <x v="2"/>
    <s v="USA"/>
    <s v="California"/>
    <n v="2011"/>
    <s v="Legal Document Automation"/>
  </r>
  <r>
    <x v="119"/>
    <d v="2013-01-03T00:00:00"/>
    <n v="2013"/>
    <s v="Docracy"/>
    <s v="FIRM0165"/>
    <x v="33"/>
    <x v="7"/>
    <x v="0"/>
    <s v="USA"/>
    <s v="New York"/>
    <n v="2011"/>
    <s v="Legal Document Automation"/>
  </r>
  <r>
    <x v="120"/>
    <d v="2013-01-09T00:00:00"/>
    <n v="2013"/>
    <s v="Everlaw"/>
    <s v="FIRM0125"/>
    <x v="1"/>
    <x v="116"/>
    <x v="0"/>
    <s v="USA"/>
    <s v="California"/>
    <n v="2010"/>
    <s v="Legal Practice Management"/>
  </r>
  <r>
    <x v="120"/>
    <d v="2013-01-09T00:00:00"/>
    <n v="2013"/>
    <s v="Everlaw"/>
    <s v="FIRM0125"/>
    <x v="57"/>
    <x v="58"/>
    <x v="0"/>
    <s v="USA"/>
    <s v="California"/>
    <n v="2010"/>
    <s v="Legal Practice Management"/>
  </r>
  <r>
    <x v="121"/>
    <d v="2013-01-13T00:00:00"/>
    <n v="2013"/>
    <s v="FindMySong"/>
    <s v="FIRM0167"/>
    <x v="58"/>
    <x v="117"/>
    <x v="2"/>
    <s v="USA"/>
    <s v="Los Angeles"/>
    <n v="2011"/>
    <s v="Legal Document Automation"/>
  </r>
  <r>
    <x v="122"/>
    <d v="2013-01-24T00:00:00"/>
    <n v="2013"/>
    <s v="RETiDoc"/>
    <s v="FIRM0267"/>
    <x v="59"/>
    <x v="118"/>
    <x v="2"/>
    <s v="Bulgaria"/>
    <s v="Sofia"/>
    <n v="2012"/>
    <s v="Legal Document Automation"/>
  </r>
  <r>
    <x v="123"/>
    <d v="2013-02-01T00:00:00"/>
    <n v="2013"/>
    <s v="Fair and Square"/>
    <s v="FIRM0325"/>
    <x v="3"/>
    <x v="119"/>
    <x v="2"/>
    <s v="Ireland"/>
    <s v="Dublin"/>
    <n v="2013"/>
    <s v="Online Dispute Resolution"/>
  </r>
  <r>
    <x v="124"/>
    <d v="2013-02-01T00:00:00"/>
    <n v="2013"/>
    <s v="Quolaw"/>
    <s v="FIRM0186"/>
    <x v="60"/>
    <x v="78"/>
    <x v="10"/>
    <s v="Spain"/>
    <s v="Barcelona"/>
    <n v="2011"/>
    <s v="Legal Practice Management"/>
  </r>
  <r>
    <x v="125"/>
    <d v="2013-02-06T00:00:00"/>
    <n v="2013"/>
    <s v="Axiom"/>
    <s v="FIRM0030"/>
    <x v="51"/>
    <x v="7"/>
    <x v="0"/>
    <s v="USA"/>
    <s v="New York"/>
    <n v="2000"/>
    <s v="Legal Marketplace"/>
  </r>
  <r>
    <x v="126"/>
    <d v="2013-02-07T00:00:00"/>
    <n v="2013"/>
    <s v="Clearpath Immigration"/>
    <s v="FIRM0084"/>
    <x v="3"/>
    <x v="57"/>
    <x v="4"/>
    <s v="USA"/>
    <s v="Miami"/>
    <n v="2008"/>
    <s v="Legal Document Automation"/>
  </r>
  <r>
    <x v="127"/>
    <d v="2013-02-13T00:00:00"/>
    <n v="2013"/>
    <s v="Lex Machina"/>
    <s v="FIRM0107"/>
    <x v="61"/>
    <x v="7"/>
    <x v="0"/>
    <s v="USA"/>
    <s v="Menlo Park"/>
    <n v="2009"/>
    <s v="Legal Analytics"/>
  </r>
  <r>
    <x v="128"/>
    <d v="2013-02-28T00:00:00"/>
    <n v="2013"/>
    <s v="eBrevia"/>
    <s v="FIRM0220"/>
    <x v="62"/>
    <x v="82"/>
    <x v="2"/>
    <s v="USA"/>
    <s v="Stamford"/>
    <n v="2012"/>
    <s v="Legal Analytics"/>
  </r>
  <r>
    <x v="129"/>
    <d v="2013-03-01T00:00:00"/>
    <n v="2013"/>
    <s v="Wevorce"/>
    <s v="FIRM0281"/>
    <x v="3"/>
    <x v="120"/>
    <x v="10"/>
    <s v="USA"/>
    <s v="Idaho"/>
    <n v="2012"/>
    <s v="Legal Document Automation"/>
  </r>
  <r>
    <x v="129"/>
    <d v="2013-03-01T00:00:00"/>
    <n v="2013"/>
    <s v="Wevorce"/>
    <s v="FIRM0281"/>
    <x v="3"/>
    <x v="121"/>
    <x v="10"/>
    <s v="USA"/>
    <s v="Idaho"/>
    <n v="2012"/>
    <s v="Legal Document Automation"/>
  </r>
  <r>
    <x v="129"/>
    <d v="2013-03-01T00:00:00"/>
    <n v="2013"/>
    <s v="Wevorce"/>
    <s v="FIRM0281"/>
    <x v="3"/>
    <x v="122"/>
    <x v="10"/>
    <s v="USA"/>
    <s v="Idaho"/>
    <n v="2012"/>
    <s v="Legal Document Automation"/>
  </r>
  <r>
    <x v="129"/>
    <d v="2013-03-01T00:00:00"/>
    <n v="2013"/>
    <s v="Wevorce"/>
    <s v="FIRM0281"/>
    <x v="3"/>
    <x v="123"/>
    <x v="10"/>
    <s v="USA"/>
    <s v="Idaho"/>
    <n v="2012"/>
    <s v="Legal Document Automation"/>
  </r>
  <r>
    <x v="129"/>
    <d v="2013-03-01T00:00:00"/>
    <n v="2013"/>
    <s v="Wevorce"/>
    <s v="FIRM0281"/>
    <x v="3"/>
    <x v="124"/>
    <x v="10"/>
    <s v="USA"/>
    <s v="Idaho"/>
    <n v="2012"/>
    <s v="Legal Document Automation"/>
  </r>
  <r>
    <x v="129"/>
    <d v="2013-03-01T00:00:00"/>
    <n v="2013"/>
    <s v="Wevorce"/>
    <s v="FIRM0281"/>
    <x v="3"/>
    <x v="60"/>
    <x v="10"/>
    <s v="USA"/>
    <s v="Idaho"/>
    <n v="2012"/>
    <s v="Legal Document Automation"/>
  </r>
  <r>
    <x v="130"/>
    <d v="2013-03-25T00:00:00"/>
    <n v="2013"/>
    <s v="eBrevia"/>
    <s v="FIRM0220"/>
    <x v="52"/>
    <x v="125"/>
    <x v="3"/>
    <s v="USA"/>
    <s v="Stamford"/>
    <n v="2012"/>
    <s v="Legal Analytics"/>
  </r>
  <r>
    <x v="131"/>
    <d v="2013-03-27T00:00:00"/>
    <n v="2013"/>
    <s v="Allegory Law"/>
    <s v="FIRM0513"/>
    <x v="63"/>
    <x v="126"/>
    <x v="2"/>
    <s v="USA"/>
    <s v="New York"/>
    <n v="2011"/>
    <s v="Legal Analytics"/>
  </r>
  <r>
    <x v="132"/>
    <d v="2013-04-01T00:00:00"/>
    <n v="2013"/>
    <s v="LegalTrek"/>
    <s v="FIRM0356"/>
    <x v="49"/>
    <x v="127"/>
    <x v="2"/>
    <s v="Germany"/>
    <s v="Berlin"/>
    <n v="2013"/>
    <s v="Legal Practice Management"/>
  </r>
  <r>
    <x v="133"/>
    <d v="2013-04-01T00:00:00"/>
    <n v="2013"/>
    <s v="Pbworks"/>
    <s v="FIRM0063"/>
    <x v="64"/>
    <x v="14"/>
    <x v="0"/>
    <s v="USA"/>
    <s v="California"/>
    <n v="2005"/>
    <s v="Legal Document Automation"/>
  </r>
  <r>
    <x v="134"/>
    <d v="2013-04-01T00:00:00"/>
    <n v="2013"/>
    <s v="SupportPay"/>
    <s v="FIRM0191"/>
    <x v="13"/>
    <x v="115"/>
    <x v="2"/>
    <s v="USA"/>
    <s v="California"/>
    <n v="2011"/>
    <s v="Legal Document Automation"/>
  </r>
  <r>
    <x v="135"/>
    <d v="2013-04-01T00:00:00"/>
    <n v="2013"/>
    <s v="UpCounsel"/>
    <s v="FIRM0276"/>
    <x v="13"/>
    <x v="128"/>
    <x v="2"/>
    <s v="USA"/>
    <s v="San Francisco"/>
    <n v="2012"/>
    <s v="Legal Marketplace"/>
  </r>
  <r>
    <x v="136"/>
    <d v="2013-04-14T00:00:00"/>
    <n v="2013"/>
    <s v="elAbogado"/>
    <s v="FIRM0124"/>
    <x v="22"/>
    <x v="129"/>
    <x v="2"/>
    <s v="Spain"/>
    <s v="Barcelona"/>
    <n v="2010"/>
    <s v="Legal Marketplace"/>
  </r>
  <r>
    <x v="137"/>
    <d v="2013-04-29T00:00:00"/>
    <n v="2013"/>
    <s v="CaseFlex"/>
    <s v="FIRM0206"/>
    <x v="20"/>
    <x v="7"/>
    <x v="2"/>
    <s v="USA"/>
    <s v="New York"/>
    <n v="2012"/>
    <s v="Legal Research"/>
  </r>
  <r>
    <x v="138"/>
    <d v="2013-04-29T00:00:00"/>
    <n v="2013"/>
    <s v="Reorg Research"/>
    <s v="FIRM0265"/>
    <x v="3"/>
    <x v="130"/>
    <x v="2"/>
    <s v="USA"/>
    <s v="New York"/>
    <n v="2012"/>
    <s v="Legal Practice Management"/>
  </r>
  <r>
    <x v="139"/>
    <d v="2013-05-01T00:00:00"/>
    <n v="2013"/>
    <s v="eBrevia"/>
    <s v="FIRM0220"/>
    <x v="46"/>
    <x v="82"/>
    <x v="2"/>
    <s v="USA"/>
    <s v="Stamford"/>
    <n v="2012"/>
    <s v="Legal Analytics"/>
  </r>
  <r>
    <x v="140"/>
    <d v="2013-05-01T00:00:00"/>
    <n v="2013"/>
    <s v="Lex Machina"/>
    <s v="FIRM0107"/>
    <x v="65"/>
    <x v="87"/>
    <x v="1"/>
    <s v="USA"/>
    <s v="Menlo Park"/>
    <n v="2009"/>
    <s v="Legal Analytics"/>
  </r>
  <r>
    <x v="140"/>
    <d v="2013-05-01T00:00:00"/>
    <n v="2013"/>
    <s v="Lex Machina"/>
    <s v="FIRM0107"/>
    <x v="1"/>
    <x v="131"/>
    <x v="1"/>
    <s v="USA"/>
    <s v="Menlo Park"/>
    <n v="2009"/>
    <s v="Legal Analytics"/>
  </r>
  <r>
    <x v="140"/>
    <d v="2013-05-01T00:00:00"/>
    <n v="2013"/>
    <s v="Lex Machina"/>
    <s v="FIRM0107"/>
    <x v="1"/>
    <x v="90"/>
    <x v="1"/>
    <s v="USA"/>
    <s v="Menlo Park"/>
    <n v="2009"/>
    <s v="Legal Analytics"/>
  </r>
  <r>
    <x v="141"/>
    <d v="2013-05-01T00:00:00"/>
    <n v="2013"/>
    <s v="Mark43"/>
    <s v="FIRM0253"/>
    <x v="66"/>
    <x v="132"/>
    <x v="3"/>
    <s v="USA"/>
    <s v="New York"/>
    <n v="2012"/>
    <s v="E-Discovery"/>
  </r>
  <r>
    <x v="142"/>
    <d v="2013-05-09T00:00:00"/>
    <n v="2013"/>
    <s v="Clearpath Immigration"/>
    <s v="FIRM0084"/>
    <x v="36"/>
    <x v="57"/>
    <x v="10"/>
    <s v="USA"/>
    <s v="Miami"/>
    <n v="2008"/>
    <s v="Legal Document Automation"/>
  </r>
  <r>
    <x v="143"/>
    <d v="2013-05-10T00:00:00"/>
    <n v="2013"/>
    <s v="wireLawyer"/>
    <s v="FIRM0282"/>
    <x v="3"/>
    <x v="133"/>
    <x v="2"/>
    <s v="USA"/>
    <s v="New York"/>
    <n v="2012"/>
    <s v="Legal Marketplace"/>
  </r>
  <r>
    <x v="144"/>
    <d v="2013-05-13T00:00:00"/>
    <n v="2013"/>
    <s v="Rocket Lawyer"/>
    <s v="FIRM0091"/>
    <x v="67"/>
    <x v="65"/>
    <x v="9"/>
    <s v="USA"/>
    <s v="San Francisco"/>
    <n v="2008"/>
    <s v="Legal Document Automation"/>
  </r>
  <r>
    <x v="144"/>
    <d v="2013-05-13T00:00:00"/>
    <n v="2013"/>
    <s v="Rocket Lawyer"/>
    <s v="FIRM0091"/>
    <x v="1"/>
    <x v="66"/>
    <x v="9"/>
    <s v="USA"/>
    <s v="San Francisco"/>
    <n v="2008"/>
    <s v="Legal Document Automation"/>
  </r>
  <r>
    <x v="144"/>
    <d v="2013-05-13T00:00:00"/>
    <n v="2013"/>
    <s v="Rocket Lawyer"/>
    <s v="FIRM0091"/>
    <x v="1"/>
    <x v="53"/>
    <x v="9"/>
    <s v="USA"/>
    <s v="San Francisco"/>
    <n v="2008"/>
    <s v="Legal Document Automation"/>
  </r>
  <r>
    <x v="144"/>
    <d v="2013-05-13T00:00:00"/>
    <n v="2013"/>
    <s v="Rocket Lawyer"/>
    <s v="FIRM0091"/>
    <x v="1"/>
    <x v="134"/>
    <x v="9"/>
    <s v="USA"/>
    <s v="San Francisco"/>
    <n v="2008"/>
    <s v="Legal Document Automation"/>
  </r>
  <r>
    <x v="144"/>
    <d v="2013-05-13T00:00:00"/>
    <n v="2013"/>
    <s v="Rocket Lawyer"/>
    <s v="FIRM0091"/>
    <x v="1"/>
    <x v="135"/>
    <x v="9"/>
    <s v="USA"/>
    <s v="San Francisco"/>
    <n v="2008"/>
    <s v="Legal Document Automation"/>
  </r>
  <r>
    <x v="145"/>
    <d v="2013-05-28T00:00:00"/>
    <n v="2013"/>
    <s v="Judicata"/>
    <s v="FIRM0233"/>
    <x v="1"/>
    <x v="112"/>
    <x v="1"/>
    <s v="USA"/>
    <s v="San Francisco"/>
    <n v="2012"/>
    <s v="Legal Research"/>
  </r>
  <r>
    <x v="145"/>
    <d v="2013-05-28T00:00:00"/>
    <n v="2013"/>
    <s v="Judicata"/>
    <s v="FIRM0233"/>
    <x v="68"/>
    <x v="136"/>
    <x v="1"/>
    <s v="USA"/>
    <s v="San Francisco"/>
    <n v="2012"/>
    <s v="Legal Research"/>
  </r>
  <r>
    <x v="146"/>
    <d v="2013-05-28T00:00:00"/>
    <n v="2013"/>
    <s v="LawKick"/>
    <s v="FIRM0241"/>
    <x v="29"/>
    <x v="7"/>
    <x v="2"/>
    <s v="USA"/>
    <s v="Santa Monica"/>
    <n v="2012"/>
    <s v="Legal Marketplace"/>
  </r>
  <r>
    <x v="147"/>
    <d v="2013-06-01T00:00:00"/>
    <n v="2013"/>
    <s v="everplans"/>
    <s v="FIRM0225"/>
    <x v="69"/>
    <x v="137"/>
    <x v="2"/>
    <s v="USA"/>
    <s v="New York"/>
    <n v="2012"/>
    <s v="Legal Document Automation"/>
  </r>
  <r>
    <x v="148"/>
    <d v="2013-06-01T00:00:00"/>
    <n v="2013"/>
    <s v="FiscalNote"/>
    <s v="FIRM0326"/>
    <x v="46"/>
    <x v="111"/>
    <x v="10"/>
    <s v="USA"/>
    <s v="Washington"/>
    <n v="2013"/>
    <s v="Legal Analytics"/>
  </r>
  <r>
    <x v="149"/>
    <d v="2013-06-03T00:00:00"/>
    <n v="2013"/>
    <s v="NetLex"/>
    <s v="FIRM0369"/>
    <x v="59"/>
    <x v="7"/>
    <x v="2"/>
    <s v="Italy"/>
    <s v="Rome"/>
    <n v="2013"/>
    <s v="Legal Practice Management"/>
  </r>
  <r>
    <x v="150"/>
    <d v="2013-06-12T00:00:00"/>
    <n v="2013"/>
    <s v="FindMySong"/>
    <s v="FIRM0167"/>
    <x v="58"/>
    <x v="7"/>
    <x v="2"/>
    <s v="USA"/>
    <s v="Los Angeles"/>
    <n v="2011"/>
    <s v="Legal Document Automation"/>
  </r>
  <r>
    <x v="151"/>
    <d v="2013-06-28T00:00:00"/>
    <n v="2013"/>
    <s v="Juristat"/>
    <s v="FIRM0235"/>
    <x v="70"/>
    <x v="138"/>
    <x v="2"/>
    <s v="USA"/>
    <s v="St Louis"/>
    <n v="2012"/>
    <s v="Legal Analytics"/>
  </r>
  <r>
    <x v="152"/>
    <d v="2013-07-01T00:00:00"/>
    <n v="2013"/>
    <s v="FiscalNote"/>
    <s v="FIRM0326"/>
    <x v="71"/>
    <x v="139"/>
    <x v="3"/>
    <s v="USA"/>
    <s v="Washington"/>
    <n v="2013"/>
    <s v="Legal Analytics"/>
  </r>
  <r>
    <x v="153"/>
    <d v="2013-07-01T00:00:00"/>
    <n v="2013"/>
    <s v="Infinote"/>
    <s v="FIRM0170"/>
    <x v="7"/>
    <x v="7"/>
    <x v="2"/>
    <s v="USA"/>
    <s v="California"/>
    <n v="2011"/>
    <s v="Legal Document Automation"/>
  </r>
  <r>
    <x v="154"/>
    <d v="2013-07-01T00:00:00"/>
    <n v="2013"/>
    <s v="Juristat"/>
    <s v="FIRM0235"/>
    <x v="72"/>
    <x v="140"/>
    <x v="3"/>
    <s v="USA"/>
    <s v="St Louis"/>
    <n v="2012"/>
    <s v="Legal Analytics"/>
  </r>
  <r>
    <x v="155"/>
    <d v="2013-07-01T00:00:00"/>
    <n v="2013"/>
    <s v="Modria"/>
    <s v="FIRM0179"/>
    <x v="16"/>
    <x v="52"/>
    <x v="1"/>
    <s v="USA"/>
    <s v="California"/>
    <n v="2011"/>
    <s v="Online Dispute Resolution"/>
  </r>
  <r>
    <x v="155"/>
    <d v="2013-07-01T00:00:00"/>
    <n v="2013"/>
    <s v="Modria"/>
    <s v="FIRM0179"/>
    <x v="1"/>
    <x v="141"/>
    <x v="1"/>
    <s v="USA"/>
    <s v="California"/>
    <n v="2011"/>
    <s v="Online Dispute Resolution"/>
  </r>
  <r>
    <x v="156"/>
    <d v="2013-07-15T00:00:00"/>
    <n v="2013"/>
    <s v="cicayda"/>
    <s v="FIRM0208"/>
    <x v="6"/>
    <x v="7"/>
    <x v="0"/>
    <s v="USA"/>
    <s v="Nashville"/>
    <n v="2012"/>
    <s v="Legal Practice Management"/>
  </r>
  <r>
    <x v="157"/>
    <d v="2013-07-15T00:00:00"/>
    <n v="2013"/>
    <s v="Loudr"/>
    <s v="FIRM0365"/>
    <x v="33"/>
    <x v="7"/>
    <x v="10"/>
    <s v="USA"/>
    <s v="San Francisco"/>
    <n v="2013"/>
    <s v="Legal Document Automation"/>
  </r>
  <r>
    <x v="158"/>
    <d v="2013-07-15T00:00:00"/>
    <n v="2013"/>
    <s v="Mark43"/>
    <s v="FIRM0253"/>
    <x v="1"/>
    <x v="142"/>
    <x v="2"/>
    <s v="USA"/>
    <s v="New York"/>
    <n v="2012"/>
    <s v="E-Discovery"/>
  </r>
  <r>
    <x v="158"/>
    <d v="2013-07-15T00:00:00"/>
    <n v="2013"/>
    <s v="Mark43"/>
    <s v="FIRM0253"/>
    <x v="1"/>
    <x v="143"/>
    <x v="2"/>
    <s v="USA"/>
    <s v="New York"/>
    <n v="2012"/>
    <s v="E-Discovery"/>
  </r>
  <r>
    <x v="158"/>
    <d v="2013-07-15T00:00:00"/>
    <n v="2013"/>
    <s v="Mark43"/>
    <s v="FIRM0253"/>
    <x v="1"/>
    <x v="144"/>
    <x v="2"/>
    <s v="USA"/>
    <s v="New York"/>
    <n v="2012"/>
    <s v="E-Discovery"/>
  </r>
  <r>
    <x v="158"/>
    <d v="2013-07-15T00:00:00"/>
    <n v="2013"/>
    <s v="Mark43"/>
    <s v="FIRM0253"/>
    <x v="1"/>
    <x v="145"/>
    <x v="2"/>
    <s v="USA"/>
    <s v="New York"/>
    <n v="2012"/>
    <s v="E-Discovery"/>
  </r>
  <r>
    <x v="158"/>
    <d v="2013-07-15T00:00:00"/>
    <n v="2013"/>
    <s v="Mark43"/>
    <s v="FIRM0253"/>
    <x v="1"/>
    <x v="146"/>
    <x v="2"/>
    <s v="USA"/>
    <s v="New York"/>
    <n v="2012"/>
    <s v="E-Discovery"/>
  </r>
  <r>
    <x v="158"/>
    <d v="2013-07-15T00:00:00"/>
    <n v="2013"/>
    <s v="Mark43"/>
    <s v="FIRM0253"/>
    <x v="1"/>
    <x v="147"/>
    <x v="2"/>
    <s v="USA"/>
    <s v="New York"/>
    <n v="2012"/>
    <s v="E-Discovery"/>
  </r>
  <r>
    <x v="158"/>
    <d v="2013-07-15T00:00:00"/>
    <n v="2013"/>
    <s v="Mark43"/>
    <s v="FIRM0253"/>
    <x v="32"/>
    <x v="113"/>
    <x v="2"/>
    <s v="USA"/>
    <s v="New York"/>
    <n v="2012"/>
    <s v="E-Discovery"/>
  </r>
  <r>
    <x v="159"/>
    <d v="2013-07-17T00:00:00"/>
    <n v="2013"/>
    <s v="Anaqua"/>
    <s v="FIRM0058"/>
    <x v="73"/>
    <x v="99"/>
    <x v="7"/>
    <s v="USA"/>
    <s v="Boston"/>
    <n v="2004"/>
    <s v="Legal Practice Management"/>
  </r>
  <r>
    <x v="160"/>
    <d v="2013-07-31T00:00:00"/>
    <n v="2013"/>
    <s v="ContractRoom"/>
    <s v="FIRM0213"/>
    <x v="57"/>
    <x v="7"/>
    <x v="5"/>
    <s v="USA"/>
    <s v="California"/>
    <n v="2012"/>
    <s v="Legal Document Automation"/>
  </r>
  <r>
    <x v="161"/>
    <d v="2013-08-05T00:00:00"/>
    <n v="2013"/>
    <s v="LegalReach"/>
    <s v="FIRM0246"/>
    <x v="74"/>
    <x v="7"/>
    <x v="2"/>
    <s v="USA"/>
    <s v="San Francisco"/>
    <n v="2012"/>
    <s v="Legal Marketplace"/>
  </r>
  <r>
    <x v="162"/>
    <d v="2013-08-13T00:00:00"/>
    <n v="2013"/>
    <s v="Carta (previously eShares)"/>
    <s v="FIRM0223"/>
    <x v="1"/>
    <x v="148"/>
    <x v="2"/>
    <s v="USA"/>
    <s v="Palo Alto"/>
    <n v="2012"/>
    <s v="Legal Document Automation"/>
  </r>
  <r>
    <x v="162"/>
    <d v="2013-08-13T00:00:00"/>
    <n v="2013"/>
    <s v="Carta (previously eShares)"/>
    <s v="FIRM0223"/>
    <x v="75"/>
    <x v="149"/>
    <x v="2"/>
    <s v="USA"/>
    <s v="Palo Alto"/>
    <n v="2012"/>
    <s v="Legal Document Automation"/>
  </r>
  <r>
    <x v="162"/>
    <d v="2013-08-13T00:00:00"/>
    <n v="2013"/>
    <s v="Carta (previously eShares)"/>
    <s v="FIRM0223"/>
    <x v="1"/>
    <x v="150"/>
    <x v="2"/>
    <s v="USA"/>
    <s v="Palo Alto"/>
    <n v="2012"/>
    <s v="Legal Document Automation"/>
  </r>
  <r>
    <x v="162"/>
    <d v="2013-08-13T00:00:00"/>
    <n v="2013"/>
    <s v="Carta (previously eShares)"/>
    <s v="FIRM0223"/>
    <x v="1"/>
    <x v="151"/>
    <x v="2"/>
    <s v="USA"/>
    <s v="Palo Alto"/>
    <n v="2012"/>
    <s v="Legal Document Automation"/>
  </r>
  <r>
    <x v="162"/>
    <d v="2013-08-13T00:00:00"/>
    <n v="2013"/>
    <s v="Carta (previously eShares)"/>
    <s v="FIRM0223"/>
    <x v="1"/>
    <x v="116"/>
    <x v="2"/>
    <s v="USA"/>
    <s v="Palo Alto"/>
    <n v="2012"/>
    <s v="Legal Document Automation"/>
  </r>
  <r>
    <x v="162"/>
    <d v="2013-08-13T00:00:00"/>
    <n v="2013"/>
    <s v="Carta (previously eShares)"/>
    <s v="FIRM0223"/>
    <x v="1"/>
    <x v="109"/>
    <x v="2"/>
    <s v="USA"/>
    <s v="Palo Alto"/>
    <n v="2012"/>
    <s v="Legal Document Automation"/>
  </r>
  <r>
    <x v="162"/>
    <d v="2013-08-13T00:00:00"/>
    <n v="2013"/>
    <s v="Carta (previously eShares)"/>
    <s v="FIRM0223"/>
    <x v="1"/>
    <x v="152"/>
    <x v="2"/>
    <s v="USA"/>
    <s v="Palo Alto"/>
    <n v="2012"/>
    <s v="Legal Document Automation"/>
  </r>
  <r>
    <x v="162"/>
    <d v="2013-08-13T00:00:00"/>
    <n v="2013"/>
    <s v="Carta (previously eShares)"/>
    <s v="FIRM0223"/>
    <x v="1"/>
    <x v="153"/>
    <x v="2"/>
    <s v="USA"/>
    <s v="Palo Alto"/>
    <n v="2012"/>
    <s v="Legal Document Automation"/>
  </r>
  <r>
    <x v="162"/>
    <d v="2013-08-13T00:00:00"/>
    <n v="2013"/>
    <s v="Carta (previously eShares)"/>
    <s v="FIRM0223"/>
    <x v="1"/>
    <x v="89"/>
    <x v="2"/>
    <s v="USA"/>
    <s v="Palo Alto"/>
    <n v="2012"/>
    <s v="Legal Document Automation"/>
  </r>
  <r>
    <x v="162"/>
    <d v="2013-08-13T00:00:00"/>
    <n v="2013"/>
    <s v="Carta (previously eShares)"/>
    <s v="FIRM0223"/>
    <x v="1"/>
    <x v="154"/>
    <x v="2"/>
    <s v="USA"/>
    <s v="Palo Alto"/>
    <n v="2012"/>
    <s v="Legal Document Automation"/>
  </r>
  <r>
    <x v="163"/>
    <d v="2013-08-21T00:00:00"/>
    <n v="2013"/>
    <s v="Allegory Law"/>
    <s v="FIRM0513"/>
    <x v="76"/>
    <x v="155"/>
    <x v="10"/>
    <s v="USA"/>
    <s v="New York"/>
    <n v="2011"/>
    <s v="Legal Analytics"/>
  </r>
  <r>
    <x v="164"/>
    <d v="2013-08-27T00:00:00"/>
    <n v="2013"/>
    <s v="SimpleLegal"/>
    <s v="FIRM0381"/>
    <x v="3"/>
    <x v="156"/>
    <x v="2"/>
    <s v="USA"/>
    <s v="California"/>
    <n v="2013"/>
    <s v="Legal Analytics"/>
  </r>
  <r>
    <x v="164"/>
    <d v="2013-08-27T00:00:00"/>
    <n v="2013"/>
    <s v="SimpleLegal"/>
    <s v="FIRM0381"/>
    <x v="3"/>
    <x v="60"/>
    <x v="2"/>
    <s v="USA"/>
    <s v="California"/>
    <n v="2013"/>
    <s v="Legal Analytics"/>
  </r>
  <r>
    <x v="164"/>
    <d v="2013-08-27T00:00:00"/>
    <n v="2013"/>
    <s v="SimpleLegal"/>
    <s v="FIRM0381"/>
    <x v="3"/>
    <x v="157"/>
    <x v="2"/>
    <s v="USA"/>
    <s v="California"/>
    <n v="2013"/>
    <s v="Legal Analytics"/>
  </r>
  <r>
    <x v="165"/>
    <d v="2013-09-01T00:00:00"/>
    <n v="2013"/>
    <s v="CaseRails"/>
    <s v="FIRM0302"/>
    <x v="63"/>
    <x v="7"/>
    <x v="10"/>
    <s v="USA"/>
    <s v="New York"/>
    <n v="2013"/>
    <s v="Legal Document Automation"/>
  </r>
  <r>
    <x v="166"/>
    <d v="2013-09-01T00:00:00"/>
    <n v="2013"/>
    <s v="Counselytics"/>
    <s v="FIRM0310"/>
    <x v="13"/>
    <x v="7"/>
    <x v="2"/>
    <s v="USA"/>
    <s v="New York"/>
    <n v="2013"/>
    <s v="Legal Analytics"/>
  </r>
  <r>
    <x v="167"/>
    <d v="2013-09-05T00:00:00"/>
    <n v="2013"/>
    <s v="Ipselex"/>
    <s v="FIRM0333"/>
    <x v="77"/>
    <x v="7"/>
    <x v="2"/>
    <s v="Hong Kong"/>
    <s v="Hong Kong"/>
    <n v="2013"/>
    <s v="Legal Research"/>
  </r>
  <r>
    <x v="168"/>
    <d v="2013-09-06T00:00:00"/>
    <n v="2013"/>
    <s v="Apperio"/>
    <s v="FIRM0157"/>
    <x v="3"/>
    <x v="158"/>
    <x v="2"/>
    <s v="UK"/>
    <s v="London"/>
    <n v="2011"/>
    <s v="Legal Analytics"/>
  </r>
  <r>
    <x v="169"/>
    <d v="2013-09-11T00:00:00"/>
    <n v="2013"/>
    <s v="FiscalNote"/>
    <s v="FIRM0326"/>
    <x v="1"/>
    <x v="86"/>
    <x v="2"/>
    <s v="USA"/>
    <s v="Washington"/>
    <n v="2013"/>
    <s v="Legal Analytics"/>
  </r>
  <r>
    <x v="169"/>
    <d v="2013-09-11T00:00:00"/>
    <n v="2013"/>
    <s v="FiscalNote"/>
    <s v="FIRM0326"/>
    <x v="1"/>
    <x v="159"/>
    <x v="2"/>
    <s v="USA"/>
    <s v="Washington"/>
    <n v="2013"/>
    <s v="Legal Analytics"/>
  </r>
  <r>
    <x v="169"/>
    <d v="2013-09-11T00:00:00"/>
    <n v="2013"/>
    <s v="FiscalNote"/>
    <s v="FIRM0326"/>
    <x v="1"/>
    <x v="7"/>
    <x v="2"/>
    <s v="USA"/>
    <s v="Washington"/>
    <n v="2013"/>
    <s v="Legal Analytics"/>
  </r>
  <r>
    <x v="169"/>
    <d v="2013-09-11T00:00:00"/>
    <n v="2013"/>
    <s v="FiscalNote"/>
    <s v="FIRM0326"/>
    <x v="78"/>
    <x v="84"/>
    <x v="2"/>
    <s v="USA"/>
    <s v="Washington"/>
    <n v="2013"/>
    <s v="Legal Analytics"/>
  </r>
  <r>
    <x v="170"/>
    <d v="2013-09-12T00:00:00"/>
    <n v="2013"/>
    <s v="Brainspace"/>
    <s v="FIRM0059"/>
    <x v="1"/>
    <x v="160"/>
    <x v="9"/>
    <s v="USA"/>
    <s v="Texas"/>
    <n v="2005"/>
    <s v="Legal Document Automation"/>
  </r>
  <r>
    <x v="170"/>
    <d v="2013-09-12T00:00:00"/>
    <n v="2013"/>
    <s v="Brainspace"/>
    <s v="FIRM0059"/>
    <x v="79"/>
    <x v="161"/>
    <x v="9"/>
    <s v="USA"/>
    <s v="Texas"/>
    <n v="2005"/>
    <s v="Legal Document Automation"/>
  </r>
  <r>
    <x v="171"/>
    <d v="2013-09-19T00:00:00"/>
    <n v="2013"/>
    <s v="ClearContract"/>
    <s v="FIRM0210"/>
    <x v="3"/>
    <x v="162"/>
    <x v="2"/>
    <s v="USA"/>
    <s v="Illinois"/>
    <n v="2012"/>
    <s v="Legal Document Automation"/>
  </r>
  <r>
    <x v="172"/>
    <d v="2013-09-20T00:00:00"/>
    <n v="2013"/>
    <s v="CaseRails"/>
    <s v="FIRM0302"/>
    <x v="29"/>
    <x v="163"/>
    <x v="2"/>
    <s v="USA"/>
    <s v="New York"/>
    <n v="2013"/>
    <s v="Legal Document Automation"/>
  </r>
  <r>
    <x v="173"/>
    <d v="2013-10-01T00:00:00"/>
    <n v="2013"/>
    <s v="Casetext"/>
    <s v="FIRM0303"/>
    <x v="1"/>
    <x v="164"/>
    <x v="2"/>
    <s v="USA"/>
    <s v="San Francisco"/>
    <n v="2013"/>
    <s v="Legal Research"/>
  </r>
  <r>
    <x v="173"/>
    <d v="2013-10-01T00:00:00"/>
    <n v="2013"/>
    <s v="Casetext"/>
    <s v="FIRM0303"/>
    <x v="1"/>
    <x v="165"/>
    <x v="2"/>
    <s v="USA"/>
    <s v="San Francisco"/>
    <n v="2013"/>
    <s v="Legal Research"/>
  </r>
  <r>
    <x v="173"/>
    <d v="2013-10-01T00:00:00"/>
    <n v="2013"/>
    <s v="Casetext"/>
    <s v="FIRM0303"/>
    <x v="1"/>
    <x v="166"/>
    <x v="2"/>
    <s v="USA"/>
    <s v="San Francisco"/>
    <n v="2013"/>
    <s v="Legal Research"/>
  </r>
  <r>
    <x v="173"/>
    <d v="2013-10-01T00:00:00"/>
    <n v="2013"/>
    <s v="Casetext"/>
    <s v="FIRM0303"/>
    <x v="1"/>
    <x v="167"/>
    <x v="2"/>
    <s v="USA"/>
    <s v="San Francisco"/>
    <n v="2013"/>
    <s v="Legal Research"/>
  </r>
  <r>
    <x v="173"/>
    <d v="2013-10-01T00:00:00"/>
    <n v="2013"/>
    <s v="Casetext"/>
    <s v="FIRM0303"/>
    <x v="1"/>
    <x v="168"/>
    <x v="2"/>
    <s v="USA"/>
    <s v="San Francisco"/>
    <n v="2013"/>
    <s v="Legal Research"/>
  </r>
  <r>
    <x v="173"/>
    <d v="2013-10-01T00:00:00"/>
    <n v="2013"/>
    <s v="Casetext"/>
    <s v="FIRM0303"/>
    <x v="1"/>
    <x v="113"/>
    <x v="2"/>
    <s v="USA"/>
    <s v="San Francisco"/>
    <n v="2013"/>
    <s v="Legal Research"/>
  </r>
  <r>
    <x v="173"/>
    <d v="2013-10-01T00:00:00"/>
    <n v="2013"/>
    <s v="Casetext"/>
    <s v="FIRM0303"/>
    <x v="1"/>
    <x v="169"/>
    <x v="2"/>
    <s v="USA"/>
    <s v="San Francisco"/>
    <n v="2013"/>
    <s v="Legal Research"/>
  </r>
  <r>
    <x v="173"/>
    <d v="2013-10-01T00:00:00"/>
    <n v="2013"/>
    <s v="Casetext"/>
    <s v="FIRM0303"/>
    <x v="1"/>
    <x v="156"/>
    <x v="2"/>
    <s v="USA"/>
    <s v="San Francisco"/>
    <n v="2012"/>
    <s v="Legal Research"/>
  </r>
  <r>
    <x v="173"/>
    <d v="2013-10-01T00:00:00"/>
    <n v="2013"/>
    <s v="Casetext"/>
    <s v="FIRM0303"/>
    <x v="75"/>
    <x v="60"/>
    <x v="2"/>
    <s v="USA"/>
    <s v="San Francisco"/>
    <n v="2013"/>
    <s v="Legal Research"/>
  </r>
  <r>
    <x v="174"/>
    <d v="2013-10-01T00:00:00"/>
    <n v="2013"/>
    <s v="JusticeBox"/>
    <s v="FIRM0174"/>
    <x v="3"/>
    <x v="7"/>
    <x v="2"/>
    <s v="USA"/>
    <s v="New York"/>
    <n v="2011"/>
    <s v="Online Dispute Resolution"/>
  </r>
  <r>
    <x v="175"/>
    <d v="2013-10-01T00:00:00"/>
    <n v="2013"/>
    <s v="LegalTrek"/>
    <s v="FIRM0356"/>
    <x v="80"/>
    <x v="127"/>
    <x v="2"/>
    <s v="Germany"/>
    <s v="Berlin"/>
    <n v="2013"/>
    <s v="Legal Practice Management"/>
  </r>
  <r>
    <x v="175"/>
    <d v="2013-10-01T00:00:00"/>
    <n v="2013"/>
    <s v="LegalTrek"/>
    <s v="FIRM0356"/>
    <x v="1"/>
    <x v="170"/>
    <x v="2"/>
    <s v="Germany"/>
    <s v="Berlin"/>
    <n v="2013"/>
    <s v="Legal Practice Management"/>
  </r>
  <r>
    <x v="175"/>
    <d v="2013-10-01T00:00:00"/>
    <n v="2013"/>
    <s v="LegalTrek"/>
    <s v="FIRM0356"/>
    <x v="1"/>
    <x v="171"/>
    <x v="2"/>
    <s v="Germany"/>
    <s v="Berlin"/>
    <n v="2013"/>
    <s v="Legal Practice Management"/>
  </r>
  <r>
    <x v="176"/>
    <d v="2013-10-02T00:00:00"/>
    <n v="2013"/>
    <s v="UpCounsel"/>
    <s v="FIRM0276"/>
    <x v="1"/>
    <x v="172"/>
    <x v="2"/>
    <s v="USA"/>
    <s v="San Francisco"/>
    <n v="2012"/>
    <s v="Legal Marketplace"/>
  </r>
  <r>
    <x v="176"/>
    <d v="2013-10-02T00:00:00"/>
    <n v="2013"/>
    <s v="UpCounsel"/>
    <s v="FIRM0276"/>
    <x v="1"/>
    <x v="173"/>
    <x v="2"/>
    <s v="USA"/>
    <s v="San Francisco"/>
    <n v="2012"/>
    <s v="Legal Marketplace"/>
  </r>
  <r>
    <x v="176"/>
    <d v="2013-10-02T00:00:00"/>
    <n v="2013"/>
    <s v="UpCounsel"/>
    <s v="FIRM0276"/>
    <x v="1"/>
    <x v="7"/>
    <x v="2"/>
    <s v="USA"/>
    <s v="San Francisco"/>
    <n v="2012"/>
    <s v="Legal Marketplace"/>
  </r>
  <r>
    <x v="176"/>
    <d v="2013-10-02T00:00:00"/>
    <n v="2013"/>
    <s v="UpCounsel"/>
    <s v="FIRM0276"/>
    <x v="1"/>
    <x v="174"/>
    <x v="2"/>
    <s v="USA"/>
    <s v="San Francisco"/>
    <n v="2004"/>
    <s v="Legal Marketplace"/>
  </r>
  <r>
    <x v="176"/>
    <d v="2013-10-02T00:00:00"/>
    <n v="2013"/>
    <s v="UpCounsel"/>
    <s v="FIRM0276"/>
    <x v="1"/>
    <x v="123"/>
    <x v="2"/>
    <s v="USA"/>
    <s v="San Francisco"/>
    <n v="2012"/>
    <s v="Legal Marketplace"/>
  </r>
  <r>
    <x v="176"/>
    <d v="2013-10-02T00:00:00"/>
    <n v="2013"/>
    <s v="UpCounsel"/>
    <s v="FIRM0276"/>
    <x v="7"/>
    <x v="113"/>
    <x v="2"/>
    <s v="USA"/>
    <s v="San Francisco"/>
    <n v="2012"/>
    <s v="Legal Marketplace"/>
  </r>
  <r>
    <x v="177"/>
    <d v="2013-10-03T00:00:00"/>
    <n v="2013"/>
    <s v="Juristat"/>
    <s v="FIRM0235"/>
    <x v="72"/>
    <x v="175"/>
    <x v="3"/>
    <s v="USA"/>
    <s v="St Louis"/>
    <n v="2012"/>
    <s v="Legal Analytics"/>
  </r>
  <r>
    <x v="178"/>
    <d v="2013-10-11T00:00:00"/>
    <n v="2013"/>
    <s v="LawKick"/>
    <s v="FIRM0241"/>
    <x v="4"/>
    <x v="7"/>
    <x v="2"/>
    <s v="USA"/>
    <s v="Santa Monica"/>
    <n v="2012"/>
    <s v="Legal Marketplace"/>
  </r>
  <r>
    <x v="179"/>
    <d v="2013-10-14T00:00:00"/>
    <n v="2013"/>
    <s v="eBrevia"/>
    <s v="FIRM0220"/>
    <x v="54"/>
    <x v="125"/>
    <x v="3"/>
    <s v="USA"/>
    <s v="Stamford"/>
    <n v="2012"/>
    <s v="Legal Analytics"/>
  </r>
  <r>
    <x v="180"/>
    <d v="2013-10-17T00:00:00"/>
    <n v="2013"/>
    <s v="Anaqua"/>
    <s v="FIRM0058"/>
    <x v="81"/>
    <x v="176"/>
    <x v="7"/>
    <s v="USA"/>
    <s v="Boston"/>
    <n v="2007"/>
    <s v="Legal Practice Management"/>
  </r>
  <r>
    <x v="181"/>
    <d v="2013-10-21T00:00:00"/>
    <n v="2013"/>
    <s v="cicayda"/>
    <s v="FIRM0208"/>
    <x v="6"/>
    <x v="7"/>
    <x v="6"/>
    <s v="USA"/>
    <s v="Nashville"/>
    <n v="2012"/>
    <s v="Legal Practice Management"/>
  </r>
  <r>
    <x v="182"/>
    <d v="2013-10-30T00:00:00"/>
    <n v="2013"/>
    <s v="Lawdingo"/>
    <s v="FIRM0239"/>
    <x v="82"/>
    <x v="177"/>
    <x v="5"/>
    <s v="USA"/>
    <s v="New York"/>
    <n v="2012"/>
    <s v="Legal Marketplace"/>
  </r>
  <r>
    <x v="182"/>
    <d v="2013-10-30T00:00:00"/>
    <n v="2013"/>
    <s v="Lawdingo"/>
    <s v="FIRM0239"/>
    <x v="3"/>
    <x v="178"/>
    <x v="5"/>
    <s v="USA"/>
    <s v="New York"/>
    <n v="2012"/>
    <s v="Legal Marketplace"/>
  </r>
  <r>
    <x v="183"/>
    <d v="2013-11-01T00:00:00"/>
    <n v="2013"/>
    <s v="DealCircle"/>
    <s v="FIRM0424"/>
    <x v="83"/>
    <x v="179"/>
    <x v="2"/>
    <s v="Denmark"/>
    <s v="Copenhagen"/>
    <n v="2013"/>
    <s v="Legal Document Automation"/>
  </r>
  <r>
    <x v="184"/>
    <d v="2013-11-01T00:00:00"/>
    <n v="2013"/>
    <s v="ipnexus"/>
    <s v="FIRM0231"/>
    <x v="74"/>
    <x v="7"/>
    <x v="2"/>
    <s v="Hong Kong"/>
    <s v="Hong Kong"/>
    <n v="2012"/>
    <s v="Legal Marketplace"/>
  </r>
  <r>
    <x v="185"/>
    <d v="2013-11-14T00:00:00"/>
    <n v="2013"/>
    <s v="Viewabill"/>
    <s v="FIRM0278"/>
    <x v="36"/>
    <x v="7"/>
    <x v="0"/>
    <s v="USA"/>
    <s v="Columbus"/>
    <n v="2012"/>
    <s v="Legal Analytics"/>
  </r>
  <r>
    <x v="186"/>
    <d v="2013-11-20T00:00:00"/>
    <n v="2013"/>
    <s v="Shake"/>
    <s v="FIRM0271"/>
    <x v="1"/>
    <x v="165"/>
    <x v="1"/>
    <s v="USA"/>
    <s v="New York"/>
    <n v="2012"/>
    <s v="Legal Document Automation"/>
  </r>
  <r>
    <x v="186"/>
    <d v="2013-11-20T00:00:00"/>
    <n v="2013"/>
    <s v="Shake"/>
    <s v="FIRM0271"/>
    <x v="1"/>
    <x v="180"/>
    <x v="1"/>
    <s v="USA"/>
    <s v="New York"/>
    <n v="2012"/>
    <s v="Legal Document Automation"/>
  </r>
  <r>
    <x v="186"/>
    <d v="2013-11-20T00:00:00"/>
    <n v="2013"/>
    <s v="Shake"/>
    <s v="FIRM0271"/>
    <x v="1"/>
    <x v="181"/>
    <x v="1"/>
    <s v="USA"/>
    <s v="New York"/>
    <n v="2012"/>
    <s v="Legal Document Automation"/>
  </r>
  <r>
    <x v="186"/>
    <d v="2013-11-20T00:00:00"/>
    <n v="2013"/>
    <s v="Shake"/>
    <s v="FIRM0271"/>
    <x v="6"/>
    <x v="100"/>
    <x v="2"/>
    <s v="USA"/>
    <s v="New York"/>
    <n v="2012"/>
    <s v="Legal Document Automation"/>
  </r>
  <r>
    <x v="186"/>
    <d v="2013-11-20T00:00:00"/>
    <n v="2013"/>
    <s v="Shake"/>
    <s v="FIRM0271"/>
    <x v="1"/>
    <x v="182"/>
    <x v="1"/>
    <s v="USA"/>
    <s v="New York"/>
    <n v="2012"/>
    <s v="Legal Document Automation"/>
  </r>
  <r>
    <x v="186"/>
    <d v="2013-11-20T00:00:00"/>
    <n v="2013"/>
    <s v="Shake"/>
    <s v="FIRM0271"/>
    <x v="1"/>
    <x v="183"/>
    <x v="1"/>
    <s v="USA"/>
    <s v="New York"/>
    <n v="2012"/>
    <s v="Legal Document Automation"/>
  </r>
  <r>
    <x v="187"/>
    <d v="2013-11-21T00:00:00"/>
    <n v="2013"/>
    <s v="Wevorce"/>
    <s v="FIRM0281"/>
    <x v="84"/>
    <x v="184"/>
    <x v="2"/>
    <s v="USA"/>
    <s v="Idaho"/>
    <n v="2012"/>
    <s v="Legal Document Automation"/>
  </r>
  <r>
    <x v="188"/>
    <d v="2013-12-01T00:00:00"/>
    <n v="2013"/>
    <s v="Hire An Esquire"/>
    <s v="FIRM0169"/>
    <x v="1"/>
    <x v="185"/>
    <x v="2"/>
    <s v="USA"/>
    <s v="New York"/>
    <n v="2011"/>
    <s v="Legal Marketplace"/>
  </r>
  <r>
    <x v="188"/>
    <d v="2013-12-01T00:00:00"/>
    <n v="2013"/>
    <s v="Hire An Esquire"/>
    <s v="FIRM0169"/>
    <x v="1"/>
    <x v="186"/>
    <x v="2"/>
    <s v="USA"/>
    <s v="New York"/>
    <n v="2011"/>
    <s v="Legal Marketplace"/>
  </r>
  <r>
    <x v="188"/>
    <d v="2013-12-01T00:00:00"/>
    <n v="2013"/>
    <s v="Hire An Esquire"/>
    <s v="FIRM0169"/>
    <x v="11"/>
    <x v="58"/>
    <x v="2"/>
    <s v="USA"/>
    <s v="New York"/>
    <n v="2011"/>
    <s v="Legal Marketplace"/>
  </r>
  <r>
    <x v="189"/>
    <d v="2013-12-31T00:00:00"/>
    <n v="2013"/>
    <s v="Clearpath Immigration"/>
    <s v="FIRM0084"/>
    <x v="3"/>
    <x v="57"/>
    <x v="0"/>
    <s v="USA"/>
    <s v="Miami"/>
    <n v="2008"/>
    <s v="Legal Document Automation"/>
  </r>
  <r>
    <x v="190"/>
    <d v="2014-01-01T00:00:00"/>
    <n v="2014"/>
    <s v="Legal Logs"/>
    <s v="FIRM0581"/>
    <x v="13"/>
    <x v="7"/>
    <x v="10"/>
    <s v="USA"/>
    <s v="Baltimore"/>
    <n v="2012"/>
    <s v="Legal Practice Management"/>
  </r>
  <r>
    <x v="191"/>
    <d v="2014-01-01T00:00:00"/>
    <n v="2014"/>
    <s v="Suralink"/>
    <s v="FIRM0495"/>
    <x v="3"/>
    <x v="187"/>
    <x v="2"/>
    <s v="USA"/>
    <s v="Utah"/>
    <n v="2014"/>
    <s v="Legal Document Automation"/>
  </r>
  <r>
    <x v="192"/>
    <d v="2014-01-05T00:00:00"/>
    <n v="2014"/>
    <s v="CellBreaker"/>
    <s v="FIRM0074"/>
    <x v="85"/>
    <x v="188"/>
    <x v="3"/>
    <s v="USA"/>
    <s v="North Carolina"/>
    <n v="2012"/>
    <s v="E-Discovery"/>
  </r>
  <r>
    <x v="193"/>
    <d v="2014-01-07T00:00:00"/>
    <n v="2014"/>
    <s v="LegalZoom"/>
    <s v="FIRM0025"/>
    <x v="86"/>
    <x v="189"/>
    <x v="11"/>
    <s v="USA"/>
    <s v="California"/>
    <n v="1999"/>
    <s v="Legal Document Automation"/>
  </r>
  <r>
    <x v="194"/>
    <d v="2014-01-08T00:00:00"/>
    <n v="2014"/>
    <s v="IP Street"/>
    <s v="FIRM0131"/>
    <x v="87"/>
    <x v="7"/>
    <x v="6"/>
    <s v="USA"/>
    <s v="Washington"/>
    <n v="2010"/>
    <s v="Legal Analytics"/>
  </r>
  <r>
    <x v="195"/>
    <d v="2014-01-08T00:00:00"/>
    <n v="2014"/>
    <s v="Lexdir"/>
    <s v="FIRM0362"/>
    <x v="1"/>
    <x v="190"/>
    <x v="0"/>
    <s v="Spain"/>
    <s v="Espina"/>
    <n v="2013"/>
    <s v="Legal Marketplace"/>
  </r>
  <r>
    <x v="195"/>
    <d v="2014-01-08T00:00:00"/>
    <n v="2014"/>
    <s v="Lexdir"/>
    <s v="FIRM0362"/>
    <x v="88"/>
    <x v="81"/>
    <x v="0"/>
    <s v="Spain"/>
    <s v="Espina"/>
    <n v="2013"/>
    <s v="Legal Marketplace"/>
  </r>
  <r>
    <x v="196"/>
    <d v="2014-01-15T00:00:00"/>
    <n v="2014"/>
    <s v="CS Disco"/>
    <s v="FIRM0217"/>
    <x v="32"/>
    <x v="191"/>
    <x v="0"/>
    <s v="USA"/>
    <s v="Houston"/>
    <n v="2012"/>
    <s v="Legal Practice Management"/>
  </r>
  <r>
    <x v="197"/>
    <d v="2014-01-28T00:00:00"/>
    <n v="2014"/>
    <s v="Clearpath Immigration"/>
    <s v="FIRM0084"/>
    <x v="3"/>
    <x v="57"/>
    <x v="10"/>
    <s v="USA"/>
    <s v="Miami"/>
    <n v="2008"/>
    <s v="Legal Document Automation"/>
  </r>
  <r>
    <x v="198"/>
    <d v="2014-01-30T00:00:00"/>
    <n v="2014"/>
    <s v="Innography"/>
    <s v="FIRM0072"/>
    <x v="23"/>
    <x v="39"/>
    <x v="4"/>
    <s v="USA"/>
    <s v="Texas"/>
    <n v="2006"/>
    <s v="Legal Practice Management"/>
  </r>
  <r>
    <x v="198"/>
    <d v="2014-01-30T00:00:00"/>
    <n v="2014"/>
    <s v="Innography"/>
    <s v="FIRM0072"/>
    <x v="23"/>
    <x v="192"/>
    <x v="6"/>
    <s v="USA"/>
    <s v="Texas"/>
    <n v="2006"/>
    <s v="Legal Practice Management"/>
  </r>
  <r>
    <x v="198"/>
    <d v="2014-01-30T00:00:00"/>
    <n v="2014"/>
    <s v="Innography"/>
    <s v="FIRM0072"/>
    <x v="1"/>
    <x v="40"/>
    <x v="4"/>
    <s v="USA"/>
    <s v="Texas"/>
    <n v="2006"/>
    <s v="Legal Practice Management"/>
  </r>
  <r>
    <x v="199"/>
    <d v="2014-01-31T00:00:00"/>
    <n v="2014"/>
    <s v="cicayda"/>
    <s v="FIRM0208"/>
    <x v="89"/>
    <x v="7"/>
    <x v="4"/>
    <s v="USA"/>
    <s v="Nashville"/>
    <n v="2012"/>
    <s v="Legal Practice Management"/>
  </r>
  <r>
    <x v="200"/>
    <d v="2014-02-01T00:00:00"/>
    <n v="2014"/>
    <s v="ClauseMatch"/>
    <s v="FIRM0209"/>
    <x v="90"/>
    <x v="7"/>
    <x v="2"/>
    <s v="UK"/>
    <s v="London"/>
    <n v="2012"/>
    <s v="Legal Document Automation"/>
  </r>
  <r>
    <x v="201"/>
    <d v="2014-02-01T00:00:00"/>
    <n v="2014"/>
    <s v="ClearView Social"/>
    <s v="FIRM0307"/>
    <x v="91"/>
    <x v="193"/>
    <x v="0"/>
    <s v="USA"/>
    <s v="New York"/>
    <n v="2013"/>
    <s v="Legal Practice Management"/>
  </r>
  <r>
    <x v="202"/>
    <d v="2014-02-01T00:00:00"/>
    <n v="2014"/>
    <s v="ModusP"/>
    <s v="FIRM0367"/>
    <x v="3"/>
    <x v="194"/>
    <x v="2"/>
    <s v="USA"/>
    <s v="Palo Alto"/>
    <n v="2013"/>
    <s v="Legal Research"/>
  </r>
  <r>
    <x v="203"/>
    <d v="2014-02-03T00:00:00"/>
    <n v="2014"/>
    <s v="Ravel Law"/>
    <s v="FIRM0263"/>
    <x v="1"/>
    <x v="84"/>
    <x v="1"/>
    <s v="USA"/>
    <s v="San Francisco"/>
    <n v="2012"/>
    <s v="Legal Research"/>
  </r>
  <r>
    <x v="203"/>
    <d v="2014-02-03T00:00:00"/>
    <n v="2014"/>
    <s v="Ravel Law"/>
    <s v="FIRM0263"/>
    <x v="92"/>
    <x v="85"/>
    <x v="1"/>
    <s v="USA"/>
    <s v="San Francisco"/>
    <n v="2012"/>
    <s v="Legal Research"/>
  </r>
  <r>
    <x v="203"/>
    <d v="2014-02-03T00:00:00"/>
    <n v="2014"/>
    <s v="Ravel Law"/>
    <s v="FIRM0263"/>
    <x v="1"/>
    <x v="195"/>
    <x v="1"/>
    <s v="USA"/>
    <s v="San Francisco"/>
    <n v="2012"/>
    <s v="Legal Research"/>
  </r>
  <r>
    <x v="203"/>
    <d v="2014-02-03T00:00:00"/>
    <n v="2014"/>
    <s v="Ravel Law"/>
    <s v="FIRM0263"/>
    <x v="1"/>
    <x v="196"/>
    <x v="1"/>
    <s v="USA"/>
    <s v="San Francisco"/>
    <n v="2012"/>
    <s v="Legal Research"/>
  </r>
  <r>
    <x v="204"/>
    <d v="2014-02-11T00:00:00"/>
    <n v="2014"/>
    <s v="Clearpath Immigration"/>
    <s v="FIRM0084"/>
    <x v="93"/>
    <x v="7"/>
    <x v="6"/>
    <s v="USA"/>
    <s v="Miami"/>
    <n v="2008"/>
    <s v="Legal Document Automation"/>
  </r>
  <r>
    <x v="205"/>
    <d v="2014-02-11T00:00:00"/>
    <n v="2014"/>
    <s v="DealCircle"/>
    <s v="FIRM0424"/>
    <x v="94"/>
    <x v="197"/>
    <x v="1"/>
    <s v="Denmark"/>
    <s v="Copenhagen"/>
    <n v="2014"/>
    <s v="Legal Document Automation"/>
  </r>
  <r>
    <x v="205"/>
    <d v="2014-02-11T00:00:00"/>
    <n v="2014"/>
    <s v="DealCircle"/>
    <s v="FIRM0424"/>
    <x v="1"/>
    <x v="7"/>
    <x v="1"/>
    <s v="Denmark"/>
    <s v="Copenhagen"/>
    <n v="2013"/>
    <s v="Legal Document Automation"/>
  </r>
  <r>
    <x v="205"/>
    <d v="2014-02-11T00:00:00"/>
    <n v="2014"/>
    <s v="DealCircle"/>
    <s v="FIRM0424"/>
    <x v="1"/>
    <x v="198"/>
    <x v="1"/>
    <s v="Denmark"/>
    <s v="Copenhagen"/>
    <n v="2014"/>
    <s v="Legal Document Automation"/>
  </r>
  <r>
    <x v="206"/>
    <d v="2014-02-14T00:00:00"/>
    <n v="2014"/>
    <s v="Lexdir"/>
    <s v="FIRM0362"/>
    <x v="95"/>
    <x v="199"/>
    <x v="10"/>
    <s v="Spain"/>
    <s v="Espina"/>
    <n v="2013"/>
    <s v="Legal Marketplace"/>
  </r>
  <r>
    <x v="206"/>
    <d v="2014-02-14T00:00:00"/>
    <n v="2014"/>
    <s v="Lexdir"/>
    <s v="FIRM0362"/>
    <x v="1"/>
    <x v="200"/>
    <x v="10"/>
    <s v="Spain"/>
    <s v="Espina"/>
    <n v="2013"/>
    <s v="Legal Marketplace"/>
  </r>
  <r>
    <x v="207"/>
    <d v="2014-02-19T00:00:00"/>
    <n v="2014"/>
    <s v="Tyche"/>
    <s v="FIRM0500"/>
    <x v="96"/>
    <x v="201"/>
    <x v="2"/>
    <s v="USA"/>
    <s v="New York"/>
    <n v="2014"/>
    <s v="Legal Research"/>
  </r>
  <r>
    <x v="208"/>
    <d v="2014-03-01T00:00:00"/>
    <n v="2014"/>
    <s v="LegalTrek"/>
    <s v="FIRM0356"/>
    <x v="97"/>
    <x v="127"/>
    <x v="10"/>
    <s v="Germany"/>
    <s v="Berlin"/>
    <n v="2013"/>
    <s v="Legal Practice Management"/>
  </r>
  <r>
    <x v="209"/>
    <d v="2014-03-01T00:00:00"/>
    <n v="2014"/>
    <s v="TenderScout"/>
    <s v="FIRM0386"/>
    <x v="97"/>
    <x v="7"/>
    <x v="2"/>
    <s v="Ireland"/>
    <s v="Dublin"/>
    <n v="2013"/>
    <s v="Legal Practice Management"/>
  </r>
  <r>
    <x v="210"/>
    <d v="2014-03-04T00:00:00"/>
    <n v="2014"/>
    <s v="DocuSign"/>
    <s v="FIRM0045"/>
    <x v="98"/>
    <x v="91"/>
    <x v="12"/>
    <s v="USA"/>
    <s v="San Francisco"/>
    <n v="2003"/>
    <s v="Legal Practice Management"/>
  </r>
  <r>
    <x v="210"/>
    <d v="2014-03-04T00:00:00"/>
    <n v="2014"/>
    <s v="DocuSign"/>
    <s v="FIRM0045"/>
    <x v="1"/>
    <x v="92"/>
    <x v="12"/>
    <s v="USA"/>
    <s v="San Francisco"/>
    <n v="2003"/>
    <s v="Legal Practice Management"/>
  </r>
  <r>
    <x v="210"/>
    <d v="2014-03-04T00:00:00"/>
    <n v="2014"/>
    <s v="DocuSign"/>
    <s v="FIRM0045"/>
    <x v="1"/>
    <x v="202"/>
    <x v="12"/>
    <s v="USA"/>
    <s v="San Francisco"/>
    <n v="2003"/>
    <s v="Legal Practice Management"/>
  </r>
  <r>
    <x v="210"/>
    <d v="2014-03-04T00:00:00"/>
    <n v="2014"/>
    <s v="DocuSign"/>
    <s v="FIRM0045"/>
    <x v="1"/>
    <x v="9"/>
    <x v="12"/>
    <s v="USA"/>
    <s v="San Francisco"/>
    <n v="2003"/>
    <s v="Legal Practice Management"/>
  </r>
  <r>
    <x v="210"/>
    <d v="2014-03-04T00:00:00"/>
    <n v="2014"/>
    <s v="DocuSign"/>
    <s v="FIRM0045"/>
    <x v="1"/>
    <x v="66"/>
    <x v="12"/>
    <s v="USA"/>
    <s v="San Francisco"/>
    <n v="2003"/>
    <s v="Legal Practice Management"/>
  </r>
  <r>
    <x v="210"/>
    <d v="2014-03-04T00:00:00"/>
    <n v="2014"/>
    <s v="DocuSign"/>
    <s v="FIRM0045"/>
    <x v="1"/>
    <x v="10"/>
    <x v="12"/>
    <s v="USA"/>
    <s v="San Francisco"/>
    <n v="2003"/>
    <s v="Legal Practice Management"/>
  </r>
  <r>
    <x v="210"/>
    <d v="2014-03-04T00:00:00"/>
    <n v="2014"/>
    <s v="DocuSign"/>
    <s v="FIRM0045"/>
    <x v="1"/>
    <x v="203"/>
    <x v="12"/>
    <s v="USA"/>
    <s v="San Francisco"/>
    <n v="2003"/>
    <s v="Legal Practice Management"/>
  </r>
  <r>
    <x v="210"/>
    <d v="2014-03-04T00:00:00"/>
    <n v="2014"/>
    <s v="DocuSign"/>
    <s v="FIRM0045"/>
    <x v="1"/>
    <x v="43"/>
    <x v="12"/>
    <s v="USA"/>
    <s v="San Francisco"/>
    <n v="2003"/>
    <s v="Legal Practice Management"/>
  </r>
  <r>
    <x v="210"/>
    <d v="2014-03-04T00:00:00"/>
    <n v="2014"/>
    <s v="DocuSign"/>
    <s v="FIRM0045"/>
    <x v="1"/>
    <x v="54"/>
    <x v="12"/>
    <s v="USA"/>
    <s v="San Francisco"/>
    <n v="2003"/>
    <s v="Legal Practice Management"/>
  </r>
  <r>
    <x v="210"/>
    <d v="2014-03-04T00:00:00"/>
    <n v="2014"/>
    <s v="DocuSign"/>
    <s v="FIRM0045"/>
    <x v="1"/>
    <x v="204"/>
    <x v="12"/>
    <s v="USA"/>
    <s v="San Francisco"/>
    <n v="2003"/>
    <s v="Legal Practice Management"/>
  </r>
  <r>
    <x v="210"/>
    <d v="2014-03-04T00:00:00"/>
    <n v="2014"/>
    <s v="DocuSign"/>
    <s v="FIRM0045"/>
    <x v="1"/>
    <x v="94"/>
    <x v="12"/>
    <s v="USA"/>
    <s v="San Francisco"/>
    <n v="2003"/>
    <s v="Legal Practice Management"/>
  </r>
  <r>
    <x v="210"/>
    <d v="2014-03-04T00:00:00"/>
    <n v="2014"/>
    <s v="DocuSign"/>
    <s v="FIRM0045"/>
    <x v="1"/>
    <x v="56"/>
    <x v="12"/>
    <s v="USA"/>
    <s v="San Francisco"/>
    <n v="2003"/>
    <s v="Legal Practice Management"/>
  </r>
  <r>
    <x v="210"/>
    <d v="2014-03-04T00:00:00"/>
    <n v="2014"/>
    <s v="DocuSign"/>
    <s v="FIRM0045"/>
    <x v="1"/>
    <x v="205"/>
    <x v="12"/>
    <s v="USA"/>
    <s v="San Francisco"/>
    <n v="2003"/>
    <s v="Legal Practice Management"/>
  </r>
  <r>
    <x v="210"/>
    <d v="2014-03-04T00:00:00"/>
    <n v="2014"/>
    <s v="DocuSign"/>
    <s v="FIRM0045"/>
    <x v="1"/>
    <x v="206"/>
    <x v="12"/>
    <s v="USA"/>
    <s v="San Francisco"/>
    <n v="2003"/>
    <s v="Legal Practice Management"/>
  </r>
  <r>
    <x v="211"/>
    <d v="2014-03-05T00:00:00"/>
    <n v="2014"/>
    <s v="Reorg Research"/>
    <s v="FIRM0265"/>
    <x v="56"/>
    <x v="130"/>
    <x v="2"/>
    <s v="USA"/>
    <s v="New York"/>
    <n v="2012"/>
    <s v="Legal Practice Management"/>
  </r>
  <r>
    <x v="212"/>
    <d v="2014-03-10T00:00:00"/>
    <n v="2014"/>
    <s v="Wevorce"/>
    <s v="FIRM0281"/>
    <x v="3"/>
    <x v="187"/>
    <x v="10"/>
    <s v="USA"/>
    <s v="Idaho"/>
    <n v="2012"/>
    <s v="Legal Document Automation"/>
  </r>
  <r>
    <x v="213"/>
    <d v="2014-03-12T00:00:00"/>
    <n v="2014"/>
    <s v="Verinvest Corporation"/>
    <s v="FIRM0391"/>
    <x v="99"/>
    <x v="7"/>
    <x v="6"/>
    <s v="USA"/>
    <s v="Pennsylvania"/>
    <n v="2013"/>
    <s v="Legal Practice Management"/>
  </r>
  <r>
    <x v="214"/>
    <d v="2014-03-14T00:00:00"/>
    <n v="2014"/>
    <s v="AirHelp"/>
    <s v="FIRM0290"/>
    <x v="1"/>
    <x v="207"/>
    <x v="2"/>
    <s v="USA"/>
    <s v="New York"/>
    <n v="2013"/>
    <s v="Legal Document Automation"/>
  </r>
  <r>
    <x v="214"/>
    <d v="2014-03-14T00:00:00"/>
    <n v="2014"/>
    <s v="AirHelp"/>
    <s v="FIRM0290"/>
    <x v="1"/>
    <x v="208"/>
    <x v="2"/>
    <s v="USA"/>
    <s v="New York"/>
    <n v="2008"/>
    <s v="Legal Document Automation"/>
  </r>
  <r>
    <x v="214"/>
    <d v="2014-03-14T00:00:00"/>
    <n v="2014"/>
    <s v="AirHelp"/>
    <s v="FIRM0290"/>
    <x v="100"/>
    <x v="60"/>
    <x v="2"/>
    <s v="USA"/>
    <s v="New York"/>
    <n v="2013"/>
    <s v="Legal Document Automation"/>
  </r>
  <r>
    <x v="214"/>
    <d v="2014-03-14T00:00:00"/>
    <n v="2014"/>
    <s v="AirHelp"/>
    <s v="FIRM0290"/>
    <x v="1"/>
    <x v="157"/>
    <x v="2"/>
    <s v="USA"/>
    <s v="New York"/>
    <n v="2013"/>
    <s v="Legal Document Automation"/>
  </r>
  <r>
    <x v="215"/>
    <d v="2014-03-25T00:00:00"/>
    <n v="2014"/>
    <s v="Clio"/>
    <s v="FIRM0085"/>
    <x v="1"/>
    <x v="79"/>
    <x v="9"/>
    <s v="Canada"/>
    <s v="Burnaby"/>
    <n v="2008"/>
    <s v="Legal Practice Management"/>
  </r>
  <r>
    <x v="215"/>
    <d v="2014-03-25T00:00:00"/>
    <n v="2014"/>
    <s v="Clio"/>
    <s v="FIRM0085"/>
    <x v="101"/>
    <x v="176"/>
    <x v="9"/>
    <s v="Canada"/>
    <s v="Burnaby"/>
    <n v="2008"/>
    <s v="Legal Practice Management"/>
  </r>
  <r>
    <x v="215"/>
    <d v="2014-03-25T00:00:00"/>
    <n v="2014"/>
    <s v="Clio"/>
    <s v="FIRM0085"/>
    <x v="1"/>
    <x v="80"/>
    <x v="9"/>
    <s v="Canada"/>
    <s v="Burnaby"/>
    <n v="2011"/>
    <s v="Legal Practice Management"/>
  </r>
  <r>
    <x v="215"/>
    <d v="2014-03-25T00:00:00"/>
    <n v="2014"/>
    <s v="Clio"/>
    <s v="FIRM0085"/>
    <x v="1"/>
    <x v="209"/>
    <x v="9"/>
    <s v="Canada"/>
    <s v="Burnaby"/>
    <n v="2008"/>
    <s v="Legal Practice Management"/>
  </r>
  <r>
    <x v="216"/>
    <d v="2014-03-26T00:00:00"/>
    <n v="2014"/>
    <s v="Bridge US"/>
    <s v="FIRM0204"/>
    <x v="102"/>
    <x v="210"/>
    <x v="2"/>
    <s v="USA"/>
    <s v="San Francisco"/>
    <n v="2011"/>
    <s v="Legal Marketplace"/>
  </r>
  <r>
    <x v="216"/>
    <d v="2014-03-26T00:00:00"/>
    <n v="2014"/>
    <s v="Bridge US"/>
    <s v="FIRM0204"/>
    <x v="1"/>
    <x v="58"/>
    <x v="2"/>
    <s v="USA"/>
    <s v="San Francisco"/>
    <n v="2014"/>
    <s v="Legal Marketplace"/>
  </r>
  <r>
    <x v="217"/>
    <d v="2014-03-26T00:00:00"/>
    <n v="2014"/>
    <s v="eBrevia"/>
    <s v="FIRM0220"/>
    <x v="13"/>
    <x v="125"/>
    <x v="3"/>
    <s v="USA"/>
    <s v="Stamford"/>
    <n v="2012"/>
    <s v="Legal Analytics"/>
  </r>
  <r>
    <x v="218"/>
    <d v="2014-03-28T00:00:00"/>
    <n v="2014"/>
    <s v="Clearpath Immigration"/>
    <s v="FIRM0084"/>
    <x v="3"/>
    <x v="57"/>
    <x v="6"/>
    <s v="USA"/>
    <s v="Miami"/>
    <n v="2008"/>
    <s v="Legal Document Automation"/>
  </r>
  <r>
    <x v="219"/>
    <d v="2014-03-31T00:00:00"/>
    <n v="2014"/>
    <s v="NetLex"/>
    <s v="FIRM0369"/>
    <x v="1"/>
    <x v="211"/>
    <x v="2"/>
    <s v="Italy"/>
    <s v="Rome"/>
    <n v="2013"/>
    <s v="Legal Practice Management"/>
  </r>
  <r>
    <x v="219"/>
    <d v="2014-03-31T00:00:00"/>
    <n v="2014"/>
    <s v="NetLex"/>
    <s v="FIRM0369"/>
    <x v="91"/>
    <x v="212"/>
    <x v="2"/>
    <s v="Italy"/>
    <s v="Rome"/>
    <n v="2013"/>
    <s v="Legal Practice Management"/>
  </r>
  <r>
    <x v="220"/>
    <d v="2014-04-01T00:00:00"/>
    <n v="2014"/>
    <s v="DATY"/>
    <s v="FIRM0423"/>
    <x v="97"/>
    <x v="78"/>
    <x v="2"/>
    <s v="Czech Republic"/>
    <s v="Praha"/>
    <n v="2014"/>
    <s v="Legal Research"/>
  </r>
  <r>
    <x v="221"/>
    <d v="2014-04-01T00:00:00"/>
    <n v="2014"/>
    <s v="Pbworks"/>
    <s v="FIRM0063"/>
    <x v="103"/>
    <x v="7"/>
    <x v="6"/>
    <s v="USA"/>
    <s v="California"/>
    <n v="2005"/>
    <s v="Legal Document Automation"/>
  </r>
  <r>
    <x v="221"/>
    <d v="2014-04-01T00:00:00"/>
    <n v="2014"/>
    <s v="Pbworks"/>
    <s v="FIRM0063"/>
    <x v="75"/>
    <x v="7"/>
    <x v="0"/>
    <s v="USA"/>
    <s v="California"/>
    <n v="2005"/>
    <s v="Legal Document Automation"/>
  </r>
  <r>
    <x v="222"/>
    <d v="2014-04-01T00:00:00"/>
    <n v="2014"/>
    <s v="Tunnel X"/>
    <s v="FIRM0389"/>
    <x v="11"/>
    <x v="213"/>
    <x v="2"/>
    <s v="USA"/>
    <s v="New York"/>
    <n v="2013"/>
    <s v="Legal Practice Management"/>
  </r>
  <r>
    <x v="223"/>
    <d v="2014-04-04T00:00:00"/>
    <n v="2014"/>
    <s v="Capture.it"/>
    <s v="FIRM0408"/>
    <x v="94"/>
    <x v="7"/>
    <x v="2"/>
    <s v="Canada"/>
    <s v="Toronto"/>
    <n v="2008"/>
    <s v="Legal Practice Management"/>
  </r>
  <r>
    <x v="224"/>
    <d v="2014-04-07T00:00:00"/>
    <n v="2014"/>
    <s v="eBrevia"/>
    <s v="FIRM0220"/>
    <x v="52"/>
    <x v="125"/>
    <x v="3"/>
    <s v="USA"/>
    <s v="Stamford"/>
    <n v="2012"/>
    <s v="Legal Analytics"/>
  </r>
  <r>
    <x v="225"/>
    <d v="2014-04-07T00:00:00"/>
    <n v="2014"/>
    <s v="IP Street"/>
    <s v="FIRM0131"/>
    <x v="104"/>
    <x v="7"/>
    <x v="6"/>
    <s v="USA"/>
    <s v="Washington"/>
    <n v="2010"/>
    <s v="Legal Analytics"/>
  </r>
  <r>
    <x v="226"/>
    <d v="2014-04-11T00:00:00"/>
    <n v="2014"/>
    <s v="Juristat"/>
    <s v="FIRM0235"/>
    <x v="13"/>
    <x v="140"/>
    <x v="3"/>
    <s v="USA"/>
    <s v="St Louis"/>
    <n v="2012"/>
    <s v="Legal Analytics"/>
  </r>
  <r>
    <x v="227"/>
    <d v="2014-04-15T00:00:00"/>
    <n v="2014"/>
    <s v="Avvo"/>
    <s v="FIRM0066"/>
    <x v="1"/>
    <x v="29"/>
    <x v="8"/>
    <s v="USA"/>
    <s v="San Francisco"/>
    <n v="2008"/>
    <s v="Legal Marketplace"/>
  </r>
  <r>
    <x v="227"/>
    <d v="2014-04-15T00:00:00"/>
    <n v="2014"/>
    <s v="Avvo"/>
    <s v="FIRM0066"/>
    <x v="1"/>
    <x v="214"/>
    <x v="8"/>
    <s v="USA"/>
    <s v="San Francisco"/>
    <n v="2012"/>
    <s v="Legal Marketplace"/>
  </r>
  <r>
    <x v="227"/>
    <d v="2014-04-15T00:00:00"/>
    <n v="2014"/>
    <s v="Avvo"/>
    <s v="FIRM0066"/>
    <x v="105"/>
    <x v="51"/>
    <x v="8"/>
    <s v="USA"/>
    <s v="San Francisco"/>
    <n v="2008"/>
    <s v="Legal Marketplace"/>
  </r>
  <r>
    <x v="227"/>
    <d v="2014-04-15T00:00:00"/>
    <n v="2014"/>
    <s v="Avvo"/>
    <s v="FIRM0066"/>
    <x v="1"/>
    <x v="10"/>
    <x v="8"/>
    <s v="USA"/>
    <s v="San Francisco"/>
    <n v="2008"/>
    <s v="Legal Marketplace"/>
  </r>
  <r>
    <x v="228"/>
    <d v="2014-04-22T00:00:00"/>
    <n v="2014"/>
    <s v="everplans"/>
    <s v="FIRM0225"/>
    <x v="15"/>
    <x v="137"/>
    <x v="2"/>
    <s v="USA"/>
    <s v="New York"/>
    <n v="2012"/>
    <s v="Legal Document Automation"/>
  </r>
  <r>
    <x v="229"/>
    <d v="2014-04-30T00:00:00"/>
    <n v="2014"/>
    <s v="Apperio"/>
    <s v="FIRM0157"/>
    <x v="22"/>
    <x v="158"/>
    <x v="2"/>
    <s v="UK"/>
    <s v="London"/>
    <n v="2011"/>
    <s v="Legal Analytics"/>
  </r>
  <r>
    <x v="230"/>
    <d v="2014-05-01T00:00:00"/>
    <n v="2014"/>
    <s v="Advocado"/>
    <s v="FIRM0400"/>
    <x v="97"/>
    <x v="7"/>
    <x v="2"/>
    <s v="Germany"/>
    <s v="Greifswald"/>
    <n v="2014"/>
    <s v="Legal Marketplace"/>
  </r>
  <r>
    <x v="231"/>
    <d v="2014-05-01T00:00:00"/>
    <n v="2014"/>
    <s v="DocuSign"/>
    <s v="FIRM0045"/>
    <x v="3"/>
    <x v="215"/>
    <x v="11"/>
    <s v="USA"/>
    <s v="San Francisco"/>
    <n v="2003"/>
    <s v="Legal Practice Management"/>
  </r>
  <r>
    <x v="232"/>
    <d v="2014-05-01T00:00:00"/>
    <n v="2014"/>
    <s v="SupportPay"/>
    <s v="FIRM0191"/>
    <x v="1"/>
    <x v="216"/>
    <x v="2"/>
    <s v="USA"/>
    <s v="California"/>
    <n v="2011"/>
    <s v="Legal Document Automation"/>
  </r>
  <r>
    <x v="232"/>
    <d v="2014-05-01T00:00:00"/>
    <n v="2014"/>
    <s v="SupportPay"/>
    <s v="FIRM0191"/>
    <x v="1"/>
    <x v="217"/>
    <x v="2"/>
    <s v="USA"/>
    <s v="California"/>
    <n v="2011"/>
    <s v="Legal Document Automation"/>
  </r>
  <r>
    <x v="232"/>
    <d v="2014-05-01T00:00:00"/>
    <n v="2014"/>
    <s v="SupportPay"/>
    <s v="FIRM0191"/>
    <x v="1"/>
    <x v="148"/>
    <x v="2"/>
    <s v="USA"/>
    <s v="California"/>
    <n v="2011"/>
    <s v="Legal Document Automation"/>
  </r>
  <r>
    <x v="232"/>
    <d v="2014-05-01T00:00:00"/>
    <n v="2014"/>
    <s v="SupportPay"/>
    <s v="FIRM0191"/>
    <x v="1"/>
    <x v="26"/>
    <x v="2"/>
    <s v="USA"/>
    <s v="California"/>
    <n v="2011"/>
    <s v="Legal Document Automation"/>
  </r>
  <r>
    <x v="232"/>
    <d v="2014-05-01T00:00:00"/>
    <n v="2014"/>
    <s v="SupportPay"/>
    <s v="FIRM0191"/>
    <x v="36"/>
    <x v="54"/>
    <x v="2"/>
    <s v="USA"/>
    <s v="California"/>
    <n v="2011"/>
    <s v="Legal Document Automation"/>
  </r>
  <r>
    <x v="232"/>
    <d v="2014-05-01T00:00:00"/>
    <n v="2014"/>
    <s v="SupportPay"/>
    <s v="FIRM0191"/>
    <x v="1"/>
    <x v="115"/>
    <x v="2"/>
    <s v="USA"/>
    <s v="California"/>
    <n v="2011"/>
    <s v="Legal Document Automation"/>
  </r>
  <r>
    <x v="232"/>
    <d v="2014-05-01T00:00:00"/>
    <n v="2014"/>
    <s v="SupportPay"/>
    <s v="FIRM0191"/>
    <x v="1"/>
    <x v="218"/>
    <x v="2"/>
    <s v="USA"/>
    <s v="California"/>
    <n v="2011"/>
    <s v="Legal Document Automation"/>
  </r>
  <r>
    <x v="233"/>
    <d v="2014-05-07T00:00:00"/>
    <n v="2014"/>
    <s v="TrademarkNow"/>
    <s v="FIRM0285"/>
    <x v="23"/>
    <x v="219"/>
    <x v="1"/>
    <s v="USA"/>
    <s v="New York"/>
    <n v="2012"/>
    <s v="Legal Document Automation"/>
  </r>
  <r>
    <x v="233"/>
    <d v="2014-05-07T00:00:00"/>
    <n v="2014"/>
    <s v="TrademarkNow"/>
    <s v="FIRM0285"/>
    <x v="1"/>
    <x v="220"/>
    <x v="1"/>
    <s v="USA"/>
    <s v="New York"/>
    <n v="2012"/>
    <s v="Legal Document Automation"/>
  </r>
  <r>
    <x v="234"/>
    <d v="2014-05-07T00:00:00"/>
    <n v="2014"/>
    <s v="Workshare"/>
    <s v="FIRM0027"/>
    <x v="106"/>
    <x v="221"/>
    <x v="1"/>
    <s v="UK"/>
    <s v="London"/>
    <n v="1999"/>
    <s v="Legal Analytics"/>
  </r>
  <r>
    <x v="235"/>
    <d v="2014-05-12T00:00:00"/>
    <n v="2014"/>
    <s v="LawPath"/>
    <s v="FIRM0396"/>
    <x v="107"/>
    <x v="222"/>
    <x v="0"/>
    <s v="Australia"/>
    <s v="Sydney"/>
    <n v="2012"/>
    <s v="Legal Document Automation"/>
  </r>
  <r>
    <x v="236"/>
    <d v="2014-05-14T00:00:00"/>
    <n v="2014"/>
    <s v="ContractRoom"/>
    <s v="FIRM0213"/>
    <x v="108"/>
    <x v="7"/>
    <x v="5"/>
    <s v="USA"/>
    <s v="California"/>
    <n v="2012"/>
    <s v="Legal Document Automation"/>
  </r>
  <r>
    <x v="237"/>
    <d v="2014-05-16T00:00:00"/>
    <n v="2014"/>
    <s v="Contract Live"/>
    <s v="FIRM0118"/>
    <x v="69"/>
    <x v="7"/>
    <x v="0"/>
    <s v="France"/>
    <s v="Paris"/>
    <n v="2010"/>
    <s v="Legal Document Automation"/>
  </r>
  <r>
    <x v="238"/>
    <d v="2014-06-01T00:00:00"/>
    <n v="2014"/>
    <s v="ClauseMatch"/>
    <s v="FIRM0209"/>
    <x v="1"/>
    <x v="223"/>
    <x v="2"/>
    <s v="UK"/>
    <s v="London"/>
    <n v="2002"/>
    <s v="Legal Document Automation"/>
  </r>
  <r>
    <x v="238"/>
    <d v="2014-06-01T00:00:00"/>
    <n v="2014"/>
    <s v="ClauseMatch"/>
    <s v="FIRM0209"/>
    <x v="13"/>
    <x v="224"/>
    <x v="2"/>
    <s v="UK"/>
    <s v="London"/>
    <n v="2012"/>
    <s v="Legal Document Automation"/>
  </r>
  <r>
    <x v="239"/>
    <d v="2014-06-01T00:00:00"/>
    <n v="2014"/>
    <s v="Hire An Esquire"/>
    <s v="FIRM0169"/>
    <x v="3"/>
    <x v="225"/>
    <x v="5"/>
    <s v="USA"/>
    <s v="New York"/>
    <n v="2011"/>
    <s v="Legal Marketplace"/>
  </r>
  <r>
    <x v="240"/>
    <d v="2014-06-01T00:00:00"/>
    <n v="2014"/>
    <s v="Jurispect"/>
    <s v="FIRM0444"/>
    <x v="3"/>
    <x v="226"/>
    <x v="0"/>
    <s v="USA"/>
    <s v="San Francisco"/>
    <n v="2014"/>
    <s v="Legal Analytics"/>
  </r>
  <r>
    <x v="241"/>
    <d v="2014-06-01T00:00:00"/>
    <n v="2014"/>
    <s v="MisAbogados.com"/>
    <s v="FIRM0476"/>
    <x v="55"/>
    <x v="104"/>
    <x v="2"/>
    <s v="Chile"/>
    <s v="Santiago"/>
    <n v="2014"/>
    <s v="Legal Marketplace"/>
  </r>
  <r>
    <x v="242"/>
    <d v="2014-06-02T00:00:00"/>
    <n v="2014"/>
    <s v="Alt Legal"/>
    <s v="FIRM0291"/>
    <x v="55"/>
    <x v="227"/>
    <x v="2"/>
    <s v="USA"/>
    <s v="New York"/>
    <n v="2013"/>
    <s v="Legal Practice Management"/>
  </r>
  <r>
    <x v="243"/>
    <d v="2014-06-05T00:00:00"/>
    <n v="2014"/>
    <s v="BigTime Software"/>
    <s v="FIRM0042"/>
    <x v="109"/>
    <x v="7"/>
    <x v="6"/>
    <s v="USA"/>
    <s v="Chicago"/>
    <n v="2013"/>
    <s v="Legal Practice Management"/>
  </r>
  <r>
    <x v="244"/>
    <d v="2014-06-13T00:00:00"/>
    <n v="2014"/>
    <s v="AdviseHub"/>
    <s v="FIRM0288"/>
    <x v="3"/>
    <x v="111"/>
    <x v="2"/>
    <s v="USA"/>
    <s v="California"/>
    <n v="2013"/>
    <s v="Legal Marketplace"/>
  </r>
  <r>
    <x v="245"/>
    <d v="2014-06-24T00:00:00"/>
    <n v="2014"/>
    <s v="Seal Software"/>
    <s v="FIRM0144"/>
    <x v="12"/>
    <x v="228"/>
    <x v="0"/>
    <s v="USA"/>
    <s v="California"/>
    <n v="2010"/>
    <s v="Legal Practice Management"/>
  </r>
  <r>
    <x v="246"/>
    <d v="2014-06-30T00:00:00"/>
    <n v="2014"/>
    <s v="Captain Contrat"/>
    <s v="FIRM0300"/>
    <x v="3"/>
    <x v="229"/>
    <x v="13"/>
    <s v="France"/>
    <s v="Paris"/>
    <n v="2014"/>
    <s v="Legal Document Automation"/>
  </r>
  <r>
    <x v="247"/>
    <d v="2014-07-01T00:00:00"/>
    <n v="2014"/>
    <s v="Ipselex"/>
    <s v="FIRM0333"/>
    <x v="110"/>
    <x v="230"/>
    <x v="2"/>
    <s v="Hong Kong"/>
    <s v="Hong Kong"/>
    <n v="2013"/>
    <s v="Legal Research"/>
  </r>
  <r>
    <x v="248"/>
    <d v="2014-07-16T00:00:00"/>
    <n v="2014"/>
    <s v="Checkr"/>
    <s v="FIRM0411"/>
    <x v="1"/>
    <x v="231"/>
    <x v="2"/>
    <s v="USA"/>
    <s v="San Francisco"/>
    <n v="2011"/>
    <s v="Legal Document Automation"/>
  </r>
  <r>
    <x v="248"/>
    <d v="2014-07-16T00:00:00"/>
    <n v="2014"/>
    <s v="Checkr"/>
    <s v="FIRM0411"/>
    <x v="111"/>
    <x v="60"/>
    <x v="2"/>
    <s v="USA"/>
    <s v="San Francisco"/>
    <n v="2014"/>
    <s v="Legal Document Automation"/>
  </r>
  <r>
    <x v="249"/>
    <d v="2014-07-17T00:00:00"/>
    <n v="2014"/>
    <s v="Manzama"/>
    <s v="FIRM0135"/>
    <x v="56"/>
    <x v="232"/>
    <x v="1"/>
    <s v="USA"/>
    <s v="Oregon"/>
    <n v="2010"/>
    <s v="E-Discovery"/>
  </r>
  <r>
    <x v="250"/>
    <d v="2014-07-22T00:00:00"/>
    <n v="2014"/>
    <s v="Juristat"/>
    <s v="FIRM0235"/>
    <x v="112"/>
    <x v="7"/>
    <x v="2"/>
    <s v="USA"/>
    <s v="St Louis"/>
    <n v="2012"/>
    <s v="Legal Analytics"/>
  </r>
  <r>
    <x v="251"/>
    <d v="2014-07-24T00:00:00"/>
    <n v="2014"/>
    <s v="Fixed (now Lawgix)"/>
    <s v="FIRM0327"/>
    <x v="1"/>
    <x v="233"/>
    <x v="2"/>
    <s v="USA"/>
    <s v="San Francisco"/>
    <n v="2013"/>
    <s v="Legal Marketplace"/>
  </r>
  <r>
    <x v="251"/>
    <d v="2014-07-24T00:00:00"/>
    <n v="2014"/>
    <s v="Fixed (now Lawgix)"/>
    <s v="FIRM0327"/>
    <x v="1"/>
    <x v="234"/>
    <x v="2"/>
    <s v="USA"/>
    <s v="San Francisco"/>
    <n v="2013"/>
    <s v="Legal Marketplace"/>
  </r>
  <r>
    <x v="251"/>
    <d v="2014-07-24T00:00:00"/>
    <n v="2014"/>
    <s v="Fixed (now Lawgix)"/>
    <s v="FIRM0327"/>
    <x v="1"/>
    <x v="235"/>
    <x v="2"/>
    <s v="USA"/>
    <s v="San Francisco"/>
    <n v="2013"/>
    <s v="Legal Marketplace"/>
  </r>
  <r>
    <x v="251"/>
    <d v="2014-07-24T00:00:00"/>
    <n v="2014"/>
    <s v="Fixed (now Lawgix)"/>
    <s v="FIRM0327"/>
    <x v="1"/>
    <x v="236"/>
    <x v="2"/>
    <s v="USA"/>
    <s v="San Francisco"/>
    <n v="2013"/>
    <s v="Legal Marketplace"/>
  </r>
  <r>
    <x v="251"/>
    <d v="2014-07-24T00:00:00"/>
    <n v="2014"/>
    <s v="Fixed (now Lawgix)"/>
    <s v="FIRM0327"/>
    <x v="78"/>
    <x v="60"/>
    <x v="2"/>
    <s v="USA"/>
    <s v="San Francisco"/>
    <n v="2013"/>
    <s v="Legal Marketplace"/>
  </r>
  <r>
    <x v="252"/>
    <d v="2014-07-29T00:00:00"/>
    <n v="2014"/>
    <s v="Seal Software"/>
    <s v="FIRM0144"/>
    <x v="3"/>
    <x v="237"/>
    <x v="0"/>
    <s v="USA"/>
    <s v="California"/>
    <n v="2010"/>
    <s v="Legal Practice Management"/>
  </r>
  <r>
    <x v="253"/>
    <d v="2014-07-30T00:00:00"/>
    <n v="2014"/>
    <s v="Otonomos"/>
    <s v="FIRM0663"/>
    <x v="4"/>
    <x v="7"/>
    <x v="2"/>
    <s v="Singapore"/>
    <s v="Singapore"/>
    <n v="2016"/>
    <s v="Legal Document Automation"/>
  </r>
  <r>
    <x v="254"/>
    <d v="2014-07-31T00:00:00"/>
    <n v="2014"/>
    <s v="Wevorce"/>
    <s v="FIRM0281"/>
    <x v="84"/>
    <x v="121"/>
    <x v="6"/>
    <s v="USA"/>
    <s v="Idaho"/>
    <n v="2012"/>
    <s v="Legal Document Automation"/>
  </r>
  <r>
    <x v="255"/>
    <d v="2014-08-01T00:00:00"/>
    <n v="2014"/>
    <s v="DocuSign"/>
    <s v="FIRM0045"/>
    <x v="3"/>
    <x v="238"/>
    <x v="11"/>
    <s v="USA"/>
    <s v="San Francisco"/>
    <n v="2003"/>
    <s v="Legal Practice Management"/>
  </r>
  <r>
    <x v="256"/>
    <d v="2014-08-14T00:00:00"/>
    <n v="2014"/>
    <s v="Fixed (now Lawgix)"/>
    <s v="FIRM0327"/>
    <x v="1"/>
    <x v="234"/>
    <x v="2"/>
    <s v="USA"/>
    <s v="San Francisco"/>
    <n v="2013"/>
    <s v="Legal Marketplace"/>
  </r>
  <r>
    <x v="256"/>
    <d v="2014-08-14T00:00:00"/>
    <n v="2014"/>
    <s v="Fixed (now Lawgix)"/>
    <s v="FIRM0327"/>
    <x v="78"/>
    <x v="60"/>
    <x v="2"/>
    <s v="USA"/>
    <s v="San Francisco"/>
    <n v="2013"/>
    <s v="Legal Marketplace"/>
  </r>
  <r>
    <x v="256"/>
    <d v="2014-08-14T00:00:00"/>
    <n v="2014"/>
    <s v="Fixed (now Lawgix)"/>
    <s v="FIRM0327"/>
    <x v="1"/>
    <x v="157"/>
    <x v="2"/>
    <s v="USA"/>
    <s v="San Francisco"/>
    <n v="2013"/>
    <s v="Legal Marketplace"/>
  </r>
  <r>
    <x v="257"/>
    <d v="2014-08-26T00:00:00"/>
    <n v="2014"/>
    <s v="ClaimKit"/>
    <s v="FIRM0161"/>
    <x v="113"/>
    <x v="7"/>
    <x v="2"/>
    <s v="USA"/>
    <s v="Kansas"/>
    <n v="2014"/>
    <s v="Legal Document Automation"/>
  </r>
  <r>
    <x v="258"/>
    <d v="2014-09-01T00:00:00"/>
    <n v="2014"/>
    <s v="LegalTrek"/>
    <s v="FIRM0356"/>
    <x v="114"/>
    <x v="7"/>
    <x v="2"/>
    <s v="Germany"/>
    <s v="Berlin"/>
    <n v="2013"/>
    <s v="Legal Practice Management"/>
  </r>
  <r>
    <x v="259"/>
    <d v="2014-09-04T00:00:00"/>
    <n v="2014"/>
    <s v="Planned Departure"/>
    <s v="FIRM0375"/>
    <x v="115"/>
    <x v="239"/>
    <x v="2"/>
    <s v="UK"/>
    <s v="London"/>
    <n v="2013"/>
    <s v="Legal Document Automation"/>
  </r>
  <r>
    <x v="260"/>
    <d v="2014-09-30T00:00:00"/>
    <n v="2014"/>
    <s v="Legal Hero"/>
    <s v="FIRM0348"/>
    <x v="116"/>
    <x v="7"/>
    <x v="2"/>
    <s v="USA"/>
    <s v="New York"/>
    <n v="2013"/>
    <s v="Legal Marketplace"/>
  </r>
  <r>
    <x v="261"/>
    <d v="2014-10-01T00:00:00"/>
    <n v="2014"/>
    <s v="Contract Cloud"/>
    <s v="FIRM0309"/>
    <x v="3"/>
    <x v="240"/>
    <x v="2"/>
    <s v="USA"/>
    <s v="Los Angeles"/>
    <n v="2013"/>
    <s v="Legal Document Automation"/>
  </r>
  <r>
    <x v="262"/>
    <d v="2014-10-01T00:00:00"/>
    <n v="2014"/>
    <s v="Heureka Software"/>
    <s v="FIRM0436"/>
    <x v="22"/>
    <x v="7"/>
    <x v="10"/>
    <s v="USA"/>
    <s v="Cleveland"/>
    <n v="2014"/>
    <s v="Legal Practice Management"/>
  </r>
  <r>
    <x v="263"/>
    <d v="2014-10-01T00:00:00"/>
    <n v="2014"/>
    <s v="Lar21"/>
    <s v="FIRM0449"/>
    <x v="117"/>
    <x v="78"/>
    <x v="3"/>
    <s v="Brazil"/>
    <s v="São Paulo"/>
    <n v="2014"/>
    <s v="Legal Document Automation"/>
  </r>
  <r>
    <x v="264"/>
    <d v="2014-10-01T00:00:00"/>
    <n v="2014"/>
    <s v="Quicklegal"/>
    <s v="FIRM0482"/>
    <x v="33"/>
    <x v="7"/>
    <x v="2"/>
    <s v="USA"/>
    <s v="Sacramento"/>
    <n v="2014"/>
    <s v="Legal Marketplace"/>
  </r>
  <r>
    <x v="265"/>
    <d v="2014-10-01T00:00:00"/>
    <n v="2014"/>
    <s v="RSVP Law"/>
    <s v="FIRM0269"/>
    <x v="20"/>
    <x v="7"/>
    <x v="2"/>
    <s v="USA"/>
    <s v="California"/>
    <n v="2013"/>
    <s v="Legal Marketplace"/>
  </r>
  <r>
    <x v="266"/>
    <d v="2014-10-06T00:00:00"/>
    <n v="2014"/>
    <s v="DocuSign"/>
    <s v="FIRM0045"/>
    <x v="1"/>
    <x v="241"/>
    <x v="12"/>
    <s v="USA"/>
    <s v="San Francisco"/>
    <n v="2003"/>
    <s v="Legal Practice Management"/>
  </r>
  <r>
    <x v="266"/>
    <d v="2014-10-06T00:00:00"/>
    <n v="2014"/>
    <s v="DocuSign"/>
    <s v="FIRM0045"/>
    <x v="0"/>
    <x v="242"/>
    <x v="12"/>
    <s v="USA"/>
    <s v="San Francisco"/>
    <n v="2003"/>
    <s v="Legal Practice Management"/>
  </r>
  <r>
    <x v="266"/>
    <d v="2014-10-06T00:00:00"/>
    <n v="2014"/>
    <s v="DocuSign"/>
    <s v="FIRM0045"/>
    <x v="1"/>
    <x v="243"/>
    <x v="12"/>
    <s v="USA"/>
    <s v="San Francisco"/>
    <n v="2003"/>
    <s v="Legal Practice Management"/>
  </r>
  <r>
    <x v="266"/>
    <d v="2014-10-06T00:00:00"/>
    <n v="2014"/>
    <s v="DocuSign"/>
    <s v="FIRM0045"/>
    <x v="1"/>
    <x v="244"/>
    <x v="12"/>
    <s v="USA"/>
    <s v="San Francisco"/>
    <n v="2003"/>
    <s v="Legal Practice Management"/>
  </r>
  <r>
    <x v="266"/>
    <d v="2014-10-06T00:00:00"/>
    <n v="2014"/>
    <s v="DocuSign"/>
    <s v="FIRM0045"/>
    <x v="1"/>
    <x v="245"/>
    <x v="12"/>
    <s v="USA"/>
    <s v="San Francisco"/>
    <n v="2003"/>
    <s v="Legal Practice Management"/>
  </r>
  <r>
    <x v="266"/>
    <d v="2014-10-06T00:00:00"/>
    <n v="2014"/>
    <s v="DocuSign"/>
    <s v="FIRM0045"/>
    <x v="1"/>
    <x v="246"/>
    <x v="12"/>
    <s v="USA"/>
    <s v="San Francisco"/>
    <n v="2003"/>
    <s v="Legal Practice Management"/>
  </r>
  <r>
    <x v="266"/>
    <d v="2014-10-06T00:00:00"/>
    <n v="2014"/>
    <s v="DocuSign"/>
    <s v="FIRM0045"/>
    <x v="1"/>
    <x v="247"/>
    <x v="12"/>
    <s v="USA"/>
    <s v="San Francisco"/>
    <n v="2003"/>
    <s v="Legal Practice Management"/>
  </r>
  <r>
    <x v="266"/>
    <d v="2014-10-06T00:00:00"/>
    <n v="2014"/>
    <s v="DocuSign"/>
    <s v="FIRM0045"/>
    <x v="1"/>
    <x v="248"/>
    <x v="12"/>
    <s v="USA"/>
    <s v="San Francisco"/>
    <n v="2003"/>
    <s v="Legal Practice Management"/>
  </r>
  <r>
    <x v="267"/>
    <d v="2014-10-07T00:00:00"/>
    <n v="2014"/>
    <s v="Eris Industries (Monax)"/>
    <s v="FIRM0431"/>
    <x v="3"/>
    <x v="7"/>
    <x v="2"/>
    <s v="UK"/>
    <s v="London"/>
    <n v="2014"/>
    <s v="Legal Document Automation"/>
  </r>
  <r>
    <x v="268"/>
    <d v="2014-10-14T00:00:00"/>
    <n v="2014"/>
    <s v="Checkr"/>
    <s v="FIRM0411"/>
    <x v="79"/>
    <x v="91"/>
    <x v="1"/>
    <s v="USA"/>
    <s v="San Francisco"/>
    <n v="2014"/>
    <s v="Legal Document Automation"/>
  </r>
  <r>
    <x v="268"/>
    <d v="2014-10-14T00:00:00"/>
    <n v="2014"/>
    <s v="Checkr"/>
    <s v="FIRM0411"/>
    <x v="1"/>
    <x v="249"/>
    <x v="1"/>
    <s v="USA"/>
    <s v="San Francisco"/>
    <n v="2014"/>
    <s v="Legal Document Automation"/>
  </r>
  <r>
    <x v="268"/>
    <d v="2014-10-14T00:00:00"/>
    <n v="2014"/>
    <s v="Checkr"/>
    <s v="FIRM0411"/>
    <x v="1"/>
    <x v="66"/>
    <x v="1"/>
    <s v="USA"/>
    <s v="San Francisco"/>
    <n v="2014"/>
    <s v="Legal Document Automation"/>
  </r>
  <r>
    <x v="268"/>
    <d v="2014-10-14T00:00:00"/>
    <n v="2014"/>
    <s v="Checkr"/>
    <s v="FIRM0411"/>
    <x v="1"/>
    <x v="136"/>
    <x v="1"/>
    <s v="USA"/>
    <s v="San Francisco"/>
    <n v="2014"/>
    <s v="Legal Document Automation"/>
  </r>
  <r>
    <x v="268"/>
    <d v="2014-10-14T00:00:00"/>
    <n v="2014"/>
    <s v="Checkr"/>
    <s v="FIRM0411"/>
    <x v="1"/>
    <x v="123"/>
    <x v="1"/>
    <s v="USA"/>
    <s v="San Francisco"/>
    <n v="2014"/>
    <s v="Legal Document Automation"/>
  </r>
  <r>
    <x v="268"/>
    <d v="2014-10-14T00:00:00"/>
    <n v="2014"/>
    <s v="Checkr"/>
    <s v="FIRM0411"/>
    <x v="1"/>
    <x v="113"/>
    <x v="1"/>
    <s v="USA"/>
    <s v="San Francisco"/>
    <n v="2014"/>
    <s v="Legal Document Automation"/>
  </r>
  <r>
    <x v="269"/>
    <d v="2014-10-15T00:00:00"/>
    <n v="2014"/>
    <s v="Loudr"/>
    <s v="FIRM0365"/>
    <x v="93"/>
    <x v="7"/>
    <x v="2"/>
    <s v="USA"/>
    <s v="San Francisco"/>
    <n v="2013"/>
    <s v="Legal Document Automation"/>
  </r>
  <r>
    <x v="270"/>
    <d v="2014-10-24T00:00:00"/>
    <n v="2014"/>
    <s v="RPost"/>
    <s v="FIRM0037"/>
    <x v="118"/>
    <x v="7"/>
    <x v="0"/>
    <s v="USA"/>
    <s v="Los Angeles"/>
    <n v="2000"/>
    <s v="Legal Practice Management"/>
  </r>
  <r>
    <x v="271"/>
    <d v="2014-11-01T00:00:00"/>
    <n v="2014"/>
    <s v="Audvi"/>
    <s v="FIRM0403"/>
    <x v="3"/>
    <x v="7"/>
    <x v="2"/>
    <s v="USA"/>
    <s v="San Diego"/>
    <n v="2014"/>
    <s v="E-Discovery"/>
  </r>
  <r>
    <x v="272"/>
    <d v="2014-11-10T00:00:00"/>
    <n v="2014"/>
    <s v="LegalZoom"/>
    <s v="FIRM0025"/>
    <x v="3"/>
    <x v="250"/>
    <x v="0"/>
    <s v="USA"/>
    <s v="California"/>
    <n v="1999"/>
    <s v="Legal Document Automation"/>
  </r>
  <r>
    <x v="273"/>
    <d v="2014-11-19T00:00:00"/>
    <n v="2014"/>
    <s v="FiscalNote"/>
    <s v="FIRM0326"/>
    <x v="1"/>
    <x v="186"/>
    <x v="1"/>
    <s v="USA"/>
    <s v="Washington"/>
    <n v="2013"/>
    <s v="Legal Analytics"/>
  </r>
  <r>
    <x v="273"/>
    <d v="2014-11-19T00:00:00"/>
    <n v="2014"/>
    <s v="FiscalNote"/>
    <s v="FIRM0326"/>
    <x v="1"/>
    <x v="86"/>
    <x v="1"/>
    <s v="USA"/>
    <s v="Washington"/>
    <n v="2013"/>
    <s v="Legal Analytics"/>
  </r>
  <r>
    <x v="273"/>
    <d v="2014-11-19T00:00:00"/>
    <n v="2014"/>
    <s v="FiscalNote"/>
    <s v="FIRM0326"/>
    <x v="1"/>
    <x v="251"/>
    <x v="1"/>
    <s v="USA"/>
    <s v="Washington"/>
    <n v="2013"/>
    <s v="Legal Analytics"/>
  </r>
  <r>
    <x v="273"/>
    <d v="2014-11-19T00:00:00"/>
    <n v="2014"/>
    <s v="FiscalNote"/>
    <s v="FIRM0326"/>
    <x v="1"/>
    <x v="252"/>
    <x v="1"/>
    <s v="USA"/>
    <s v="Washington"/>
    <n v="2013"/>
    <s v="Legal Analytics"/>
  </r>
  <r>
    <x v="273"/>
    <d v="2014-11-19T00:00:00"/>
    <n v="2014"/>
    <s v="FiscalNote"/>
    <s v="FIRM0326"/>
    <x v="1"/>
    <x v="253"/>
    <x v="1"/>
    <s v="USA"/>
    <s v="Washington"/>
    <n v="2013"/>
    <s v="Legal Analytics"/>
  </r>
  <r>
    <x v="273"/>
    <d v="2014-11-19T00:00:00"/>
    <n v="2014"/>
    <s v="FiscalNote"/>
    <s v="FIRM0326"/>
    <x v="1"/>
    <x v="254"/>
    <x v="1"/>
    <s v="USA"/>
    <s v="Washington"/>
    <n v="2013"/>
    <s v="Legal Analytics"/>
  </r>
  <r>
    <x v="273"/>
    <d v="2014-11-19T00:00:00"/>
    <n v="2014"/>
    <s v="FiscalNote"/>
    <s v="FIRM0326"/>
    <x v="119"/>
    <x v="84"/>
    <x v="1"/>
    <s v="USA"/>
    <s v="Washington"/>
    <n v="2013"/>
    <s v="Legal Analytics"/>
  </r>
  <r>
    <x v="273"/>
    <d v="2014-11-19T00:00:00"/>
    <n v="2014"/>
    <s v="FiscalNote"/>
    <s v="FIRM0326"/>
    <x v="1"/>
    <x v="255"/>
    <x v="1"/>
    <s v="USA"/>
    <s v="Washington"/>
    <n v="2013"/>
    <s v="Legal Analytics"/>
  </r>
  <r>
    <x v="273"/>
    <d v="2014-11-19T00:00:00"/>
    <n v="2014"/>
    <s v="FiscalNote"/>
    <s v="FIRM0326"/>
    <x v="1"/>
    <x v="256"/>
    <x v="1"/>
    <s v="USA"/>
    <s v="Washington"/>
    <n v="2013"/>
    <s v="Legal Analytics"/>
  </r>
  <r>
    <x v="273"/>
    <d v="2014-11-19T00:00:00"/>
    <n v="2014"/>
    <s v="FiscalNote"/>
    <s v="FIRM0326"/>
    <x v="1"/>
    <x v="257"/>
    <x v="1"/>
    <s v="USA"/>
    <s v="Washington"/>
    <n v="2013"/>
    <s v="Legal Analytics"/>
  </r>
  <r>
    <x v="274"/>
    <d v="2014-11-20T00:00:00"/>
    <n v="2014"/>
    <s v="CS Disco"/>
    <s v="FIRM0217"/>
    <x v="1"/>
    <x v="176"/>
    <x v="4"/>
    <s v="USA"/>
    <s v="Houston"/>
    <n v="2012"/>
    <s v="Legal Practice Management"/>
  </r>
  <r>
    <x v="274"/>
    <d v="2014-11-20T00:00:00"/>
    <n v="2014"/>
    <s v="CS Disco"/>
    <s v="FIRM0217"/>
    <x v="10"/>
    <x v="191"/>
    <x v="4"/>
    <s v="USA"/>
    <s v="Houston"/>
    <n v="2012"/>
    <s v="Legal Practice Management"/>
  </r>
  <r>
    <x v="275"/>
    <d v="2014-11-25T00:00:00"/>
    <n v="2014"/>
    <s v="eBrevia"/>
    <s v="FIRM0220"/>
    <x v="7"/>
    <x v="82"/>
    <x v="2"/>
    <s v="USA"/>
    <s v="Stamford"/>
    <n v="2012"/>
    <s v="Legal Analytics"/>
  </r>
  <r>
    <x v="276"/>
    <d v="2014-12-01T00:00:00"/>
    <n v="2014"/>
    <s v="CaseHub"/>
    <s v="FIRM0528"/>
    <x v="3"/>
    <x v="7"/>
    <x v="2"/>
    <s v="UK"/>
    <s v="London"/>
    <n v="2012"/>
    <s v="Legal Marketplace"/>
  </r>
  <r>
    <x v="277"/>
    <d v="2014-12-01T00:00:00"/>
    <n v="2014"/>
    <s v="DocuSign"/>
    <s v="FIRM0045"/>
    <x v="3"/>
    <x v="258"/>
    <x v="11"/>
    <s v="USA"/>
    <s v="San Francisco"/>
    <n v="2003"/>
    <s v="Legal Practice Management"/>
  </r>
  <r>
    <x v="278"/>
    <d v="2014-12-09T00:00:00"/>
    <n v="2014"/>
    <s v="UpCounsel"/>
    <s v="FIRM0276"/>
    <x v="1"/>
    <x v="128"/>
    <x v="2"/>
    <s v="USA"/>
    <s v="San Francisco"/>
    <n v="2012"/>
    <s v="Legal Marketplace"/>
  </r>
  <r>
    <x v="278"/>
    <d v="2014-12-09T00:00:00"/>
    <n v="2014"/>
    <s v="UpCounsel"/>
    <s v="FIRM0276"/>
    <x v="1"/>
    <x v="259"/>
    <x v="2"/>
    <s v="USA"/>
    <s v="San Francisco"/>
    <n v="2012"/>
    <s v="Legal Marketplace"/>
  </r>
  <r>
    <x v="278"/>
    <d v="2014-12-09T00:00:00"/>
    <n v="2014"/>
    <s v="UpCounsel"/>
    <s v="FIRM0276"/>
    <x v="1"/>
    <x v="166"/>
    <x v="2"/>
    <s v="USA"/>
    <s v="San Francisco"/>
    <n v="2012"/>
    <s v="Legal Marketplace"/>
  </r>
  <r>
    <x v="278"/>
    <d v="2014-12-09T00:00:00"/>
    <n v="2014"/>
    <s v="UpCounsel"/>
    <s v="FIRM0276"/>
    <x v="61"/>
    <x v="260"/>
    <x v="2"/>
    <s v="USA"/>
    <s v="San Francisco"/>
    <n v="2012"/>
    <s v="Legal Marketplace"/>
  </r>
  <r>
    <x v="278"/>
    <d v="2014-12-09T00:00:00"/>
    <n v="2014"/>
    <s v="UpCounsel"/>
    <s v="FIRM0276"/>
    <x v="1"/>
    <x v="124"/>
    <x v="2"/>
    <s v="USA"/>
    <s v="San Francisco"/>
    <n v="2012"/>
    <s v="Legal Marketplace"/>
  </r>
  <r>
    <x v="278"/>
    <d v="2014-12-09T00:00:00"/>
    <n v="2014"/>
    <s v="UpCounsel"/>
    <s v="FIRM0276"/>
    <x v="1"/>
    <x v="261"/>
    <x v="2"/>
    <s v="USA"/>
    <s v="San Francisco"/>
    <n v="2015"/>
    <s v="Legal Marketplace"/>
  </r>
  <r>
    <x v="279"/>
    <d v="2014-12-22T00:00:00"/>
    <n v="2014"/>
    <s v="Allegory Law"/>
    <s v="FIRM0513"/>
    <x v="33"/>
    <x v="7"/>
    <x v="2"/>
    <s v="USA"/>
    <s v="New York"/>
    <n v="2011"/>
    <s v="Legal Analytics"/>
  </r>
  <r>
    <x v="280"/>
    <d v="2014-12-23T00:00:00"/>
    <n v="2014"/>
    <s v="everplans"/>
    <s v="FIRM0225"/>
    <x v="8"/>
    <x v="7"/>
    <x v="2"/>
    <s v="USA"/>
    <s v="New York"/>
    <n v="2012"/>
    <s v="Legal Document Automation"/>
  </r>
  <r>
    <x v="281"/>
    <d v="2014-12-31T00:00:00"/>
    <n v="2014"/>
    <s v="Brāv"/>
    <s v="FIRM0407"/>
    <x v="120"/>
    <x v="7"/>
    <x v="2"/>
    <s v="USA"/>
    <s v="Detroit"/>
    <n v="2014"/>
    <s v="Online Dispute Resolution"/>
  </r>
  <r>
    <x v="282"/>
    <d v="2015-01-01T00:00:00"/>
    <n v="2015"/>
    <s v="LegalTrek"/>
    <s v="FIRM0356"/>
    <x v="58"/>
    <x v="127"/>
    <x v="10"/>
    <s v="Germany"/>
    <s v="Berlin"/>
    <n v="2013"/>
    <s v="Legal Practice Management"/>
  </r>
  <r>
    <x v="283"/>
    <d v="2015-01-01T00:00:00"/>
    <n v="2015"/>
    <s v="MainLaws"/>
    <s v="FIRM0631"/>
    <x v="29"/>
    <x v="7"/>
    <x v="7"/>
    <s v="UK"/>
    <s v="London"/>
    <n v="2007"/>
    <s v="Legal Marketplace"/>
  </r>
  <r>
    <x v="284"/>
    <d v="2015-01-02T00:00:00"/>
    <n v="2015"/>
    <s v="CellBreaker"/>
    <s v="FIRM0074"/>
    <x v="13"/>
    <x v="210"/>
    <x v="10"/>
    <s v="USA"/>
    <s v="North Carolina"/>
    <n v="2011"/>
    <s v="E-Discovery"/>
  </r>
  <r>
    <x v="285"/>
    <d v="2015-01-03T00:00:00"/>
    <n v="2015"/>
    <s v="Quicklegal"/>
    <s v="FIRM0482"/>
    <x v="94"/>
    <x v="7"/>
    <x v="5"/>
    <s v="USA"/>
    <s v="Sacramento"/>
    <n v="2014"/>
    <s v="Legal Marketplace"/>
  </r>
  <r>
    <x v="286"/>
    <d v="2015-01-05T00:00:00"/>
    <n v="2015"/>
    <s v="Carta (previously eShares)"/>
    <s v="FIRM0223"/>
    <x v="1"/>
    <x v="151"/>
    <x v="1"/>
    <s v="USA"/>
    <s v="Palo Alto"/>
    <n v="2012"/>
    <s v="Legal Document Automation"/>
  </r>
  <r>
    <x v="286"/>
    <d v="2015-01-05T00:00:00"/>
    <n v="2015"/>
    <s v="Carta (previously eShares)"/>
    <s v="FIRM0223"/>
    <x v="1"/>
    <x v="262"/>
    <x v="1"/>
    <s v="USA"/>
    <s v="Palo Alto"/>
    <n v="2012"/>
    <s v="Legal Document Automation"/>
  </r>
  <r>
    <x v="286"/>
    <d v="2015-01-05T00:00:00"/>
    <n v="2015"/>
    <s v="Carta (previously eShares)"/>
    <s v="FIRM0223"/>
    <x v="1"/>
    <x v="116"/>
    <x v="1"/>
    <s v="USA"/>
    <s v="Palo Alto"/>
    <n v="2012"/>
    <s v="Legal Document Automation"/>
  </r>
  <r>
    <x v="286"/>
    <d v="2015-01-05T00:00:00"/>
    <n v="2015"/>
    <s v="Carta (previously eShares)"/>
    <s v="FIRM0223"/>
    <x v="1"/>
    <x v="263"/>
    <x v="1"/>
    <s v="USA"/>
    <s v="Palo Alto"/>
    <n v="2012"/>
    <s v="Legal Document Automation"/>
  </r>
  <r>
    <x v="286"/>
    <d v="2015-01-05T00:00:00"/>
    <n v="2015"/>
    <s v="Carta (previously eShares)"/>
    <s v="FIRM0223"/>
    <x v="1"/>
    <x v="147"/>
    <x v="1"/>
    <s v="USA"/>
    <s v="Palo Alto"/>
    <n v="2012"/>
    <s v="Legal Document Automation"/>
  </r>
  <r>
    <x v="286"/>
    <d v="2015-01-05T00:00:00"/>
    <n v="2015"/>
    <s v="Carta (previously eShares)"/>
    <s v="FIRM0223"/>
    <x v="1"/>
    <x v="153"/>
    <x v="1"/>
    <s v="USA"/>
    <s v="Palo Alto"/>
    <n v="2012"/>
    <s v="Legal Document Automation"/>
  </r>
  <r>
    <x v="286"/>
    <d v="2015-01-05T00:00:00"/>
    <n v="2015"/>
    <s v="Carta (previously eShares)"/>
    <s v="FIRM0223"/>
    <x v="119"/>
    <x v="264"/>
    <x v="1"/>
    <s v="USA"/>
    <s v="Palo Alto"/>
    <n v="2012"/>
    <s v="Legal Document Automation"/>
  </r>
  <r>
    <x v="287"/>
    <d v="2015-01-05T00:00:00"/>
    <n v="2015"/>
    <s v="ClaimKit"/>
    <s v="FIRM0161"/>
    <x v="121"/>
    <x v="7"/>
    <x v="1"/>
    <s v="USA"/>
    <s v="Kansas"/>
    <n v="2001"/>
    <s v="Legal Document Automation"/>
  </r>
  <r>
    <x v="288"/>
    <d v="2015-01-05T00:00:00"/>
    <n v="2015"/>
    <s v="Juristat"/>
    <s v="FIRM0235"/>
    <x v="78"/>
    <x v="265"/>
    <x v="2"/>
    <s v="USA"/>
    <s v="St Louis"/>
    <n v="2012"/>
    <s v="Legal Analytics"/>
  </r>
  <r>
    <x v="289"/>
    <d v="2015-01-16T00:00:00"/>
    <n v="2015"/>
    <s v="Lexoo"/>
    <s v="FIRM0471"/>
    <x v="122"/>
    <x v="266"/>
    <x v="2"/>
    <s v="UK"/>
    <s v="London"/>
    <n v="2014"/>
    <s v="Legal Marketplace"/>
  </r>
  <r>
    <x v="290"/>
    <d v="2015-01-20T00:00:00"/>
    <n v="2015"/>
    <s v="Trustatom"/>
    <s v="FIRM0499"/>
    <x v="13"/>
    <x v="7"/>
    <x v="2"/>
    <s v="Canada"/>
    <s v="Vancouver"/>
    <n v="2014"/>
    <s v="Legal Document Automation"/>
  </r>
  <r>
    <x v="291"/>
    <d v="2015-02-02T00:00:00"/>
    <n v="2015"/>
    <s v="FiscalNote"/>
    <s v="FIRM0326"/>
    <x v="1"/>
    <x v="254"/>
    <x v="4"/>
    <s v="USA"/>
    <s v="Washington"/>
    <n v="2013"/>
    <s v="Legal Analytics"/>
  </r>
  <r>
    <x v="291"/>
    <d v="2015-02-02T00:00:00"/>
    <n v="2015"/>
    <s v="FiscalNote"/>
    <s v="FIRM0326"/>
    <x v="10"/>
    <x v="267"/>
    <x v="4"/>
    <s v="USA"/>
    <s v="Washington"/>
    <n v="2013"/>
    <s v="Legal Analytics"/>
  </r>
  <r>
    <x v="292"/>
    <d v="2015-02-02T00:00:00"/>
    <n v="2015"/>
    <s v="Zapproved"/>
    <s v="FIRM0099"/>
    <x v="123"/>
    <x v="268"/>
    <x v="9"/>
    <s v="USA"/>
    <s v="Portland"/>
    <n v="2008"/>
    <s v="Legal Practice Management"/>
  </r>
  <r>
    <x v="293"/>
    <d v="2015-02-03T00:00:00"/>
    <n v="2015"/>
    <s v="Casetext"/>
    <s v="FIRM0303"/>
    <x v="1"/>
    <x v="165"/>
    <x v="1"/>
    <s v="USA"/>
    <s v="San Francisco"/>
    <n v="2013"/>
    <s v="Legal Research"/>
  </r>
  <r>
    <x v="293"/>
    <d v="2015-02-03T00:00:00"/>
    <n v="2015"/>
    <s v="Casetext"/>
    <s v="FIRM0303"/>
    <x v="1"/>
    <x v="269"/>
    <x v="1"/>
    <s v="USA"/>
    <s v="San Francisco"/>
    <n v="2013"/>
    <s v="Legal Research"/>
  </r>
  <r>
    <x v="293"/>
    <d v="2015-02-03T00:00:00"/>
    <n v="2015"/>
    <s v="Casetext"/>
    <s v="FIRM0303"/>
    <x v="1"/>
    <x v="7"/>
    <x v="1"/>
    <s v="USA"/>
    <s v="San Francisco"/>
    <n v="2013"/>
    <s v="Legal Research"/>
  </r>
  <r>
    <x v="293"/>
    <d v="2015-02-03T00:00:00"/>
    <n v="2015"/>
    <s v="Casetext"/>
    <s v="FIRM0303"/>
    <x v="1"/>
    <x v="167"/>
    <x v="1"/>
    <s v="USA"/>
    <s v="San Francisco"/>
    <n v="2013"/>
    <s v="Legal Research"/>
  </r>
  <r>
    <x v="293"/>
    <d v="2015-02-03T00:00:00"/>
    <n v="2015"/>
    <s v="Casetext"/>
    <s v="FIRM0303"/>
    <x v="1"/>
    <x v="168"/>
    <x v="1"/>
    <s v="USA"/>
    <s v="San Francisco"/>
    <n v="2013"/>
    <s v="Legal Research"/>
  </r>
  <r>
    <x v="293"/>
    <d v="2015-02-03T00:00:00"/>
    <n v="2015"/>
    <s v="Casetext"/>
    <s v="FIRM0303"/>
    <x v="1"/>
    <x v="270"/>
    <x v="1"/>
    <s v="USA"/>
    <s v="San Francisco"/>
    <n v="2013"/>
    <s v="Legal Research"/>
  </r>
  <r>
    <x v="293"/>
    <d v="2015-02-03T00:00:00"/>
    <n v="2015"/>
    <s v="Casetext"/>
    <s v="FIRM0303"/>
    <x v="119"/>
    <x v="264"/>
    <x v="1"/>
    <s v="USA"/>
    <s v="San Francisco"/>
    <n v="2013"/>
    <s v="Legal Research"/>
  </r>
  <r>
    <x v="294"/>
    <d v="2015-02-03T00:00:00"/>
    <n v="2015"/>
    <s v="Fixed (now Lawgix)"/>
    <s v="FIRM0327"/>
    <x v="1"/>
    <x v="255"/>
    <x v="2"/>
    <s v="USA"/>
    <s v="San Francisco"/>
    <n v="2013"/>
    <s v="Legal Marketplace"/>
  </r>
  <r>
    <x v="294"/>
    <d v="2015-02-03T00:00:00"/>
    <n v="2015"/>
    <s v="Fixed (now Lawgix)"/>
    <s v="FIRM0327"/>
    <x v="1"/>
    <x v="236"/>
    <x v="2"/>
    <s v="USA"/>
    <s v="San Francisco"/>
    <n v="2013"/>
    <s v="Legal Marketplace"/>
  </r>
  <r>
    <x v="294"/>
    <d v="2015-02-03T00:00:00"/>
    <n v="2015"/>
    <s v="Fixed (now Lawgix)"/>
    <s v="FIRM0327"/>
    <x v="1"/>
    <x v="152"/>
    <x v="2"/>
    <s v="USA"/>
    <s v="San Francisco"/>
    <n v="2013"/>
    <s v="Legal Marketplace"/>
  </r>
  <r>
    <x v="294"/>
    <d v="2015-02-03T00:00:00"/>
    <n v="2015"/>
    <s v="Fixed (now Lawgix)"/>
    <s v="FIRM0327"/>
    <x v="28"/>
    <x v="60"/>
    <x v="2"/>
    <s v="USA"/>
    <s v="San Francisco"/>
    <n v="2013"/>
    <s v="Legal Marketplace"/>
  </r>
  <r>
    <x v="295"/>
    <d v="2015-02-03T00:00:00"/>
    <n v="2015"/>
    <s v="Relativity (previously kCura)"/>
    <s v="FIRM0041"/>
    <x v="124"/>
    <x v="271"/>
    <x v="0"/>
    <s v="USA"/>
    <s v="Chicago"/>
    <n v="2013"/>
    <s v="E-Discovery"/>
  </r>
  <r>
    <x v="296"/>
    <d v="2015-02-13T00:00:00"/>
    <n v="2015"/>
    <s v="LawGo"/>
    <s v="FIRM0460"/>
    <x v="3"/>
    <x v="7"/>
    <x v="10"/>
    <s v="USA"/>
    <s v="New York"/>
    <n v="2014"/>
    <s v="Legal Marketplace"/>
  </r>
  <r>
    <x v="297"/>
    <d v="2015-02-23T00:00:00"/>
    <n v="2015"/>
    <s v="Counselytics"/>
    <s v="FIRM0310"/>
    <x v="94"/>
    <x v="7"/>
    <x v="6"/>
    <s v="USA"/>
    <s v="New York"/>
    <n v="2007"/>
    <s v="Legal Analytics"/>
  </r>
  <r>
    <x v="298"/>
    <d v="2015-02-23T00:00:00"/>
    <n v="2015"/>
    <s v="Yuristiya"/>
    <s v="FIRM0509"/>
    <x v="13"/>
    <x v="7"/>
    <x v="5"/>
    <s v="Russia"/>
    <s v="Moscow"/>
    <n v="2014"/>
    <s v="Legal Marketplace"/>
  </r>
  <r>
    <x v="299"/>
    <d v="2015-03-01T00:00:00"/>
    <n v="2015"/>
    <s v="Beagle.ai"/>
    <s v="FIRM0294"/>
    <x v="1"/>
    <x v="272"/>
    <x v="2"/>
    <s v="Canada"/>
    <s v="Ontario"/>
    <n v="2013"/>
    <s v="Legal Analytics"/>
  </r>
  <r>
    <x v="299"/>
    <d v="2015-03-01T00:00:00"/>
    <n v="2015"/>
    <s v="Beagle.ai"/>
    <s v="FIRM0294"/>
    <x v="42"/>
    <x v="229"/>
    <x v="2"/>
    <s v="Canada"/>
    <s v="Ontario"/>
    <n v="2013"/>
    <s v="Legal Analytics"/>
  </r>
  <r>
    <x v="300"/>
    <d v="2015-03-09T00:00:00"/>
    <n v="2015"/>
    <s v="ZeekBeek"/>
    <s v="FIRM0284"/>
    <x v="4"/>
    <x v="7"/>
    <x v="6"/>
    <s v="USA"/>
    <s v="Delaware"/>
    <n v="2012"/>
    <s v="Legal Marketplace"/>
  </r>
  <r>
    <x v="301"/>
    <d v="2015-03-20T00:00:00"/>
    <n v="2015"/>
    <s v="Termsheet.io"/>
    <s v="FIRM0387"/>
    <x v="13"/>
    <x v="7"/>
    <x v="2"/>
    <s v="India"/>
    <s v="Chennai"/>
    <n v="2013"/>
    <s v="Legal Document Automation"/>
  </r>
  <r>
    <x v="302"/>
    <d v="2015-03-24T00:00:00"/>
    <n v="2015"/>
    <s v="Logikcull"/>
    <s v="FIRM0057"/>
    <x v="12"/>
    <x v="11"/>
    <x v="2"/>
    <s v="USA"/>
    <s v="San Francisco"/>
    <n v="2004"/>
    <s v="Legal Practice Management"/>
  </r>
  <r>
    <x v="303"/>
    <d v="2015-03-25T00:00:00"/>
    <n v="2015"/>
    <s v="Jurispect"/>
    <s v="FIRM0444"/>
    <x v="1"/>
    <x v="273"/>
    <x v="2"/>
    <s v="USA"/>
    <s v="San Francisco"/>
    <n v="2014"/>
    <s v="Legal Analytics"/>
  </r>
  <r>
    <x v="303"/>
    <d v="2015-03-25T00:00:00"/>
    <n v="2015"/>
    <s v="Jurispect"/>
    <s v="FIRM0444"/>
    <x v="32"/>
    <x v="123"/>
    <x v="2"/>
    <s v="USA"/>
    <s v="San Francisco"/>
    <n v="2014"/>
    <s v="Legal Analytics"/>
  </r>
  <r>
    <x v="303"/>
    <d v="2015-03-25T00:00:00"/>
    <n v="2015"/>
    <s v="Jurispect"/>
    <s v="FIRM0444"/>
    <x v="1"/>
    <x v="124"/>
    <x v="2"/>
    <s v="USA"/>
    <s v="San Francisco"/>
    <n v="2014"/>
    <s v="Legal Analytics"/>
  </r>
  <r>
    <x v="304"/>
    <d v="2015-03-31T00:00:00"/>
    <n v="2015"/>
    <s v="ZeekBeek"/>
    <s v="FIRM0284"/>
    <x v="125"/>
    <x v="7"/>
    <x v="6"/>
    <s v="USA"/>
    <s v="Delaware"/>
    <n v="2012"/>
    <s v="Legal Marketplace"/>
  </r>
  <r>
    <x v="305"/>
    <d v="2015-04-01T00:00:00"/>
    <n v="2015"/>
    <s v="ClearView Social"/>
    <s v="FIRM0307"/>
    <x v="126"/>
    <x v="193"/>
    <x v="0"/>
    <s v="USA"/>
    <s v="New York"/>
    <n v="2013"/>
    <s v="Legal Practice Management"/>
  </r>
  <r>
    <x v="306"/>
    <d v="2015-04-01T00:00:00"/>
    <n v="2015"/>
    <s v="DocuSign"/>
    <s v="FIRM0045"/>
    <x v="3"/>
    <x v="258"/>
    <x v="11"/>
    <s v="USA"/>
    <s v="San Francisco"/>
    <n v="2003"/>
    <s v="Legal Practice Management"/>
  </r>
  <r>
    <x v="307"/>
    <d v="2015-04-01T00:00:00"/>
    <n v="2015"/>
    <s v="Heureka Software"/>
    <s v="FIRM0436"/>
    <x v="94"/>
    <x v="7"/>
    <x v="6"/>
    <s v="USA"/>
    <s v="Cleveland"/>
    <n v="2014"/>
    <s v="Legal Practice Management"/>
  </r>
  <r>
    <x v="308"/>
    <d v="2015-04-01T00:00:00"/>
    <n v="2015"/>
    <s v="LawyerFair"/>
    <s v="FIRM0344"/>
    <x v="127"/>
    <x v="274"/>
    <x v="2"/>
    <s v="UK"/>
    <s v="London"/>
    <n v="2013"/>
    <s v="Legal Marketplace"/>
  </r>
  <r>
    <x v="309"/>
    <d v="2015-04-01T00:00:00"/>
    <n v="2015"/>
    <s v="Tyche"/>
    <s v="FIRM0500"/>
    <x v="55"/>
    <x v="275"/>
    <x v="2"/>
    <s v="USA"/>
    <s v="New York"/>
    <n v="2014"/>
    <s v="Legal Research"/>
  </r>
  <r>
    <x v="310"/>
    <d v="2015-04-01T00:00:00"/>
    <n v="2015"/>
    <s v="X2X Community (The Family Community)"/>
    <s v="FIRM0508"/>
    <x v="4"/>
    <x v="7"/>
    <x v="2"/>
    <s v="USA"/>
    <s v="Maine"/>
    <n v="2014"/>
    <s v="Legal Marketplace"/>
  </r>
  <r>
    <x v="311"/>
    <d v="2015-04-04T00:00:00"/>
    <n v="2015"/>
    <s v="DivorceSecure"/>
    <s v="FIRM0548"/>
    <x v="46"/>
    <x v="276"/>
    <x v="2"/>
    <s v="USA"/>
    <s v="Memphis"/>
    <n v="2015"/>
    <s v="Online Dispute Resolution"/>
  </r>
  <r>
    <x v="312"/>
    <d v="2015-04-08T00:00:00"/>
    <n v="2015"/>
    <s v="Virtual Viewbox"/>
    <s v="FIRM0148"/>
    <x v="3"/>
    <x v="277"/>
    <x v="0"/>
    <s v="USA"/>
    <s v="San Antonio"/>
    <n v="2010"/>
    <s v="Legal Practice Management"/>
  </r>
  <r>
    <x v="313"/>
    <d v="2015-04-11T00:00:00"/>
    <n v="2015"/>
    <s v="Otonomos"/>
    <s v="FIRM0663"/>
    <x v="83"/>
    <x v="179"/>
    <x v="2"/>
    <s v="Singapore"/>
    <s v="Singapore"/>
    <n v="2016"/>
    <s v="Legal Document Automation"/>
  </r>
  <r>
    <x v="314"/>
    <d v="2015-04-16T00:00:00"/>
    <n v="2015"/>
    <s v="Shoobx"/>
    <s v="FIRM0380"/>
    <x v="3"/>
    <x v="137"/>
    <x v="10"/>
    <s v="USA"/>
    <s v="Boston"/>
    <n v="2013"/>
    <s v="Legal Document Automation"/>
  </r>
  <r>
    <x v="315"/>
    <d v="2015-04-17T00:00:00"/>
    <n v="2015"/>
    <s v="ClearContract"/>
    <s v="FIRM0210"/>
    <x v="3"/>
    <x v="229"/>
    <x v="2"/>
    <s v="USA"/>
    <s v="Illinois"/>
    <n v="2012"/>
    <s v="Legal Document Automation"/>
  </r>
  <r>
    <x v="316"/>
    <d v="2015-04-20T00:00:00"/>
    <n v="2015"/>
    <s v="CellBreaker"/>
    <s v="FIRM0074"/>
    <x v="13"/>
    <x v="7"/>
    <x v="2"/>
    <s v="USA"/>
    <s v="North Carolina"/>
    <n v="2014"/>
    <s v="E-Discovery"/>
  </r>
  <r>
    <x v="317"/>
    <d v="2015-05-12T00:00:00"/>
    <n v="2015"/>
    <s v="DocuSign"/>
    <s v="FIRM0045"/>
    <x v="1"/>
    <x v="278"/>
    <x v="14"/>
    <s v="USA"/>
    <s v="San Francisco"/>
    <n v="2003"/>
    <s v="Legal Practice Management"/>
  </r>
  <r>
    <x v="317"/>
    <d v="2015-05-12T00:00:00"/>
    <n v="2015"/>
    <s v="DocuSign"/>
    <s v="FIRM0045"/>
    <x v="128"/>
    <x v="279"/>
    <x v="14"/>
    <s v="USA"/>
    <s v="San Francisco"/>
    <n v="2003"/>
    <s v="Legal Practice Management"/>
  </r>
  <r>
    <x v="317"/>
    <d v="2015-05-12T00:00:00"/>
    <n v="2015"/>
    <s v="DocuSign"/>
    <s v="FIRM0045"/>
    <x v="1"/>
    <x v="280"/>
    <x v="14"/>
    <s v="USA"/>
    <s v="San Francisco"/>
    <n v="2003"/>
    <s v="Legal Practice Management"/>
  </r>
  <r>
    <x v="317"/>
    <d v="2015-05-12T00:00:00"/>
    <n v="2015"/>
    <s v="DocuSign"/>
    <s v="FIRM0045"/>
    <x v="1"/>
    <x v="281"/>
    <x v="14"/>
    <s v="USA"/>
    <s v="San Francisco"/>
    <n v="2003"/>
    <s v="Legal Practice Management"/>
  </r>
  <r>
    <x v="317"/>
    <d v="2015-05-12T00:00:00"/>
    <n v="2015"/>
    <s v="DocuSign"/>
    <s v="FIRM0045"/>
    <x v="1"/>
    <x v="282"/>
    <x v="14"/>
    <s v="USA"/>
    <s v="San Francisco"/>
    <n v="2003"/>
    <s v="Legal Practice Management"/>
  </r>
  <r>
    <x v="317"/>
    <d v="2015-05-12T00:00:00"/>
    <n v="2015"/>
    <s v="DocuSign"/>
    <s v="FIRM0045"/>
    <x v="1"/>
    <x v="258"/>
    <x v="14"/>
    <s v="USA"/>
    <s v="San Francisco"/>
    <n v="2003"/>
    <s v="Legal Practice Management"/>
  </r>
  <r>
    <x v="317"/>
    <d v="2015-05-12T00:00:00"/>
    <n v="2015"/>
    <s v="DocuSign"/>
    <s v="FIRM0045"/>
    <x v="1"/>
    <x v="283"/>
    <x v="14"/>
    <s v="USA"/>
    <s v="San Francisco"/>
    <n v="2003"/>
    <s v="Legal Practice Management"/>
  </r>
  <r>
    <x v="317"/>
    <d v="2015-05-12T00:00:00"/>
    <n v="2015"/>
    <s v="DocuSign"/>
    <s v="FIRM0045"/>
    <x v="1"/>
    <x v="284"/>
    <x v="14"/>
    <s v="USA"/>
    <s v="San Francisco"/>
    <n v="2003"/>
    <s v="Legal Practice Management"/>
  </r>
  <r>
    <x v="317"/>
    <d v="2015-05-12T00:00:00"/>
    <n v="2015"/>
    <s v="DocuSign"/>
    <s v="FIRM0045"/>
    <x v="1"/>
    <x v="271"/>
    <x v="14"/>
    <s v="USA"/>
    <s v="San Francisco"/>
    <n v="2003"/>
    <s v="Legal Practice Management"/>
  </r>
  <r>
    <x v="317"/>
    <d v="2015-05-12T00:00:00"/>
    <n v="2015"/>
    <s v="DocuSign"/>
    <s v="FIRM0045"/>
    <x v="1"/>
    <x v="285"/>
    <x v="14"/>
    <s v="USA"/>
    <s v="San Francisco"/>
    <n v="2003"/>
    <s v="Legal Practice Management"/>
  </r>
  <r>
    <x v="317"/>
    <d v="2015-05-12T00:00:00"/>
    <n v="2015"/>
    <s v="DocuSign"/>
    <s v="FIRM0045"/>
    <x v="1"/>
    <x v="204"/>
    <x v="14"/>
    <s v="USA"/>
    <s v="San Francisco"/>
    <n v="2003"/>
    <s v="Legal Practice Management"/>
  </r>
  <r>
    <x v="317"/>
    <d v="2015-05-12T00:00:00"/>
    <n v="2015"/>
    <s v="DocuSign"/>
    <s v="FIRM0045"/>
    <x v="1"/>
    <x v="286"/>
    <x v="14"/>
    <s v="USA"/>
    <s v="San Francisco"/>
    <n v="2003"/>
    <s v="Legal Practice Management"/>
  </r>
  <r>
    <x v="317"/>
    <d v="2015-05-12T00:00:00"/>
    <n v="2015"/>
    <s v="DocuSign"/>
    <s v="FIRM0045"/>
    <x v="1"/>
    <x v="287"/>
    <x v="14"/>
    <s v="USA"/>
    <s v="San Francisco"/>
    <n v="2003"/>
    <s v="Legal Practice Management"/>
  </r>
  <r>
    <x v="318"/>
    <d v="2015-05-18T00:00:00"/>
    <n v="2015"/>
    <s v="Swiftcourt"/>
    <s v="FIRM0384"/>
    <x v="129"/>
    <x v="198"/>
    <x v="2"/>
    <s v="Denmark"/>
    <s v="Copenhagen"/>
    <n v="2013"/>
    <s v="Online Dispute Resolution"/>
  </r>
  <r>
    <x v="317"/>
    <d v="2015-05-27T00:00:00"/>
    <n v="2015"/>
    <s v="DocuSign"/>
    <s v="FIRM0045"/>
    <x v="1"/>
    <x v="282"/>
    <x v="14"/>
    <s v="USA"/>
    <s v="San Francisco"/>
    <n v="2003"/>
    <s v="Legal Practice Management"/>
  </r>
  <r>
    <x v="317"/>
    <d v="2015-05-27T00:00:00"/>
    <n v="2015"/>
    <s v="DocuSign"/>
    <s v="FIRM0045"/>
    <x v="17"/>
    <x v="18"/>
    <x v="14"/>
    <s v="USA"/>
    <s v="San Francisco"/>
    <n v="2003"/>
    <s v="Legal Practice Management"/>
  </r>
  <r>
    <x v="299"/>
    <d v="2015-06-01T00:00:00"/>
    <n v="2015"/>
    <s v="Beagle.ai"/>
    <s v="FIRM0294"/>
    <x v="3"/>
    <x v="229"/>
    <x v="0"/>
    <s v="Canada"/>
    <s v="Ontario"/>
    <n v="2013"/>
    <s v="Legal Analytics"/>
  </r>
  <r>
    <x v="319"/>
    <d v="2015-06-01T00:00:00"/>
    <n v="2015"/>
    <s v="JustiServ"/>
    <s v="FIRM0445"/>
    <x v="3"/>
    <x v="288"/>
    <x v="0"/>
    <s v="USA"/>
    <s v="Boston"/>
    <n v="2014"/>
    <s v="Legal Marketplace"/>
  </r>
  <r>
    <x v="320"/>
    <d v="2015-06-01T00:00:00"/>
    <n v="2015"/>
    <s v="Reduse"/>
    <s v="FIRM0511"/>
    <x v="3"/>
    <x v="7"/>
    <x v="1"/>
    <s v="UK"/>
    <s v="Cambridge"/>
    <n v="2014"/>
    <s v="Legal Practice Management"/>
  </r>
  <r>
    <x v="321"/>
    <d v="2015-06-04T00:00:00"/>
    <n v="2015"/>
    <s v="Planned Departure"/>
    <s v="FIRM0375"/>
    <x v="130"/>
    <x v="239"/>
    <x v="2"/>
    <s v="UK"/>
    <s v="London"/>
    <n v="2013"/>
    <s v="Legal Document Automation"/>
  </r>
  <r>
    <x v="322"/>
    <d v="2015-06-11T00:00:00"/>
    <n v="2015"/>
    <s v="SupportPay"/>
    <s v="FIRM0191"/>
    <x v="1"/>
    <x v="289"/>
    <x v="2"/>
    <s v="USA"/>
    <s v="California"/>
    <n v="2011"/>
    <s v="Legal Document Automation"/>
  </r>
  <r>
    <x v="322"/>
    <d v="2015-06-11T00:00:00"/>
    <n v="2015"/>
    <s v="SupportPay"/>
    <s v="FIRM0191"/>
    <x v="1"/>
    <x v="290"/>
    <x v="2"/>
    <s v="USA"/>
    <s v="California"/>
    <n v="2011"/>
    <s v="Legal Document Automation"/>
  </r>
  <r>
    <x v="322"/>
    <d v="2015-06-11T00:00:00"/>
    <n v="2015"/>
    <s v="SupportPay"/>
    <s v="FIRM0191"/>
    <x v="7"/>
    <x v="291"/>
    <x v="2"/>
    <s v="USA"/>
    <s v="California"/>
    <n v="2011"/>
    <s v="Legal Document Automation"/>
  </r>
  <r>
    <x v="323"/>
    <d v="2015-06-11T00:00:00"/>
    <n v="2015"/>
    <s v="ZeekBeek"/>
    <s v="FIRM0284"/>
    <x v="4"/>
    <x v="7"/>
    <x v="6"/>
    <s v="USA"/>
    <s v="Delaware"/>
    <n v="2012"/>
    <s v="Legal Marketplace"/>
  </r>
  <r>
    <x v="324"/>
    <d v="2015-06-29T00:00:00"/>
    <n v="2015"/>
    <s v="LEVERTON"/>
    <s v="FIRM0248"/>
    <x v="131"/>
    <x v="292"/>
    <x v="5"/>
    <s v="Germany"/>
    <s v="Berlin"/>
    <n v="2012"/>
    <s v="Legal Document Automation"/>
  </r>
  <r>
    <x v="325"/>
    <d v="2015-07-01T00:00:00"/>
    <n v="2015"/>
    <s v="Advocado"/>
    <s v="FIRM0400"/>
    <x v="22"/>
    <x v="293"/>
    <x v="2"/>
    <s v="Germany"/>
    <s v="Greifswald"/>
    <n v="2014"/>
    <s v="Legal Marketplace"/>
  </r>
  <r>
    <x v="326"/>
    <d v="2015-07-01T00:00:00"/>
    <n v="2015"/>
    <s v="Knomos Knowledge Management Inc"/>
    <s v="FIRM0448"/>
    <x v="132"/>
    <x v="294"/>
    <x v="5"/>
    <s v="Canada"/>
    <s v="Vancouver"/>
    <n v="2014"/>
    <s v="Legal Research"/>
  </r>
  <r>
    <x v="327"/>
    <d v="2015-07-08T00:00:00"/>
    <n v="2015"/>
    <s v="CellBreaker"/>
    <s v="FIRM0074"/>
    <x v="58"/>
    <x v="7"/>
    <x v="10"/>
    <s v="USA"/>
    <s v="North Carolina"/>
    <n v="2008"/>
    <s v="E-Discovery"/>
  </r>
  <r>
    <x v="328"/>
    <d v="2015-07-10T00:00:00"/>
    <n v="2015"/>
    <s v="Beagle.ai"/>
    <s v="FIRM0294"/>
    <x v="3"/>
    <x v="295"/>
    <x v="0"/>
    <s v="Canada"/>
    <s v="Ontario"/>
    <n v="2013"/>
    <s v="Legal Analytics"/>
  </r>
  <r>
    <x v="328"/>
    <d v="2015-07-10T00:00:00"/>
    <n v="2015"/>
    <s v="Beagle.ai"/>
    <s v="FIRM0294"/>
    <x v="3"/>
    <x v="229"/>
    <x v="0"/>
    <s v="Canada"/>
    <s v="Ontario"/>
    <n v="2013"/>
    <s v="Legal Analytics"/>
  </r>
  <r>
    <x v="329"/>
    <d v="2015-07-13T00:00:00"/>
    <n v="2015"/>
    <s v="Heureka Software"/>
    <s v="FIRM0436"/>
    <x v="3"/>
    <x v="7"/>
    <x v="0"/>
    <s v="USA"/>
    <s v="Cleveland"/>
    <n v="2014"/>
    <s v="Legal Practice Management"/>
  </r>
  <r>
    <x v="330"/>
    <d v="2015-07-16T00:00:00"/>
    <n v="2015"/>
    <s v="Immuta"/>
    <s v="FIRM0439"/>
    <x v="1"/>
    <x v="296"/>
    <x v="2"/>
    <s v="USA"/>
    <s v="Maryland"/>
    <n v="2014"/>
    <s v="Legal Analytics"/>
  </r>
  <r>
    <x v="330"/>
    <d v="2015-07-16T00:00:00"/>
    <n v="2015"/>
    <s v="Immuta"/>
    <s v="FIRM0439"/>
    <x v="1"/>
    <x v="297"/>
    <x v="2"/>
    <s v="USA"/>
    <s v="Maryland"/>
    <n v="2014"/>
    <s v="Legal Analytics"/>
  </r>
  <r>
    <x v="330"/>
    <d v="2015-07-16T00:00:00"/>
    <n v="2015"/>
    <s v="Immuta"/>
    <s v="FIRM0439"/>
    <x v="7"/>
    <x v="298"/>
    <x v="2"/>
    <s v="USA"/>
    <s v="Maryland"/>
    <n v="2014"/>
    <s v="Legal Analytics"/>
  </r>
  <r>
    <x v="330"/>
    <d v="2015-07-16T00:00:00"/>
    <n v="2015"/>
    <s v="Immuta"/>
    <s v="FIRM0439"/>
    <x v="1"/>
    <x v="299"/>
    <x v="2"/>
    <s v="USA"/>
    <s v="Maryland"/>
    <n v="2014"/>
    <s v="Legal Analytics"/>
  </r>
  <r>
    <x v="331"/>
    <d v="2015-07-20T00:00:00"/>
    <n v="2015"/>
    <s v="Modria"/>
    <s v="FIRM0179"/>
    <x v="68"/>
    <x v="7"/>
    <x v="4"/>
    <s v="USA"/>
    <s v="California"/>
    <n v="2011"/>
    <s v="Online Dispute Resolution"/>
  </r>
  <r>
    <x v="332"/>
    <d v="2015-07-21T00:00:00"/>
    <n v="2015"/>
    <s v="PactSafe"/>
    <s v="FIRM0397"/>
    <x v="1"/>
    <x v="300"/>
    <x v="2"/>
    <s v="USA"/>
    <s v="Indianapolis"/>
    <n v="2013"/>
    <s v="Legal Document Automation"/>
  </r>
  <r>
    <x v="332"/>
    <d v="2015-07-21T00:00:00"/>
    <n v="2015"/>
    <s v="PactSafe"/>
    <s v="FIRM0397"/>
    <x v="1"/>
    <x v="301"/>
    <x v="2"/>
    <s v="USA"/>
    <s v="Indianapolis"/>
    <n v="2013"/>
    <s v="Legal Document Automation"/>
  </r>
  <r>
    <x v="332"/>
    <d v="2015-07-21T00:00:00"/>
    <n v="2015"/>
    <s v="PactSafe"/>
    <s v="FIRM0397"/>
    <x v="133"/>
    <x v="302"/>
    <x v="2"/>
    <s v="USA"/>
    <s v="Indianapolis"/>
    <n v="2013"/>
    <s v="Legal Document Automation"/>
  </r>
  <r>
    <x v="333"/>
    <d v="2015-07-28T00:00:00"/>
    <n v="2015"/>
    <s v="Avvo"/>
    <s v="FIRM0066"/>
    <x v="1"/>
    <x v="214"/>
    <x v="12"/>
    <s v="USA"/>
    <s v="San Francisco"/>
    <n v="2012"/>
    <s v="Legal Marketplace"/>
  </r>
  <r>
    <x v="333"/>
    <d v="2015-07-28T00:00:00"/>
    <n v="2015"/>
    <s v="Avvo"/>
    <s v="FIRM0066"/>
    <x v="134"/>
    <x v="303"/>
    <x v="12"/>
    <s v="USA"/>
    <s v="San Francisco"/>
    <n v="2008"/>
    <s v="Legal Marketplace"/>
  </r>
  <r>
    <x v="333"/>
    <d v="2015-07-28T00:00:00"/>
    <n v="2015"/>
    <s v="Avvo"/>
    <s v="FIRM0066"/>
    <x v="1"/>
    <x v="304"/>
    <x v="12"/>
    <s v="USA"/>
    <s v="San Francisco"/>
    <n v="2008"/>
    <s v="Legal Marketplace"/>
  </r>
  <r>
    <x v="334"/>
    <d v="2015-07-28T00:00:00"/>
    <n v="2015"/>
    <s v="UpCounsel"/>
    <s v="FIRM0276"/>
    <x v="1"/>
    <x v="305"/>
    <x v="1"/>
    <s v="USA"/>
    <s v="San Francisco"/>
    <n v="2012"/>
    <s v="Legal Marketplace"/>
  </r>
  <r>
    <x v="334"/>
    <d v="2015-07-28T00:00:00"/>
    <n v="2015"/>
    <s v="UpCounsel"/>
    <s v="FIRM0276"/>
    <x v="1"/>
    <x v="259"/>
    <x v="1"/>
    <s v="USA"/>
    <s v="San Francisco"/>
    <n v="2012"/>
    <s v="Legal Marketplace"/>
  </r>
  <r>
    <x v="334"/>
    <d v="2015-07-28T00:00:00"/>
    <n v="2015"/>
    <s v="UpCounsel"/>
    <s v="FIRM0276"/>
    <x v="1"/>
    <x v="173"/>
    <x v="1"/>
    <s v="USA"/>
    <s v="San Francisco"/>
    <n v="2012"/>
    <s v="Legal Marketplace"/>
  </r>
  <r>
    <x v="334"/>
    <d v="2015-07-28T00:00:00"/>
    <n v="2015"/>
    <s v="UpCounsel"/>
    <s v="FIRM0276"/>
    <x v="10"/>
    <x v="306"/>
    <x v="1"/>
    <s v="USA"/>
    <s v="San Francisco"/>
    <n v="2012"/>
    <s v="Legal Marketplace"/>
  </r>
  <r>
    <x v="335"/>
    <d v="2015-08-01T00:00:00"/>
    <n v="2015"/>
    <s v="Ascent Technologies"/>
    <s v="FIRM0517"/>
    <x v="135"/>
    <x v="7"/>
    <x v="10"/>
    <s v="USA"/>
    <s v="Chicago"/>
    <n v="2015"/>
    <s v="Legal Document Automation"/>
  </r>
  <r>
    <x v="336"/>
    <d v="2015-08-01T00:00:00"/>
    <n v="2015"/>
    <s v="Heureka Software"/>
    <s v="FIRM0436"/>
    <x v="136"/>
    <x v="7"/>
    <x v="13"/>
    <s v="USA"/>
    <s v="Cleveland"/>
    <n v="2014"/>
    <s v="Legal Practice Management"/>
  </r>
  <r>
    <x v="337"/>
    <d v="2015-08-03T00:00:00"/>
    <n v="2015"/>
    <s v="Mark43"/>
    <s v="FIRM0253"/>
    <x v="137"/>
    <x v="142"/>
    <x v="1"/>
    <s v="USA"/>
    <s v="New York"/>
    <n v="2012"/>
    <s v="E-Discovery"/>
  </r>
  <r>
    <x v="337"/>
    <d v="2015-08-03T00:00:00"/>
    <n v="2015"/>
    <s v="Mark43"/>
    <s v="FIRM0253"/>
    <x v="1"/>
    <x v="307"/>
    <x v="1"/>
    <s v="USA"/>
    <s v="New York"/>
    <n v="2012"/>
    <s v="E-Discovery"/>
  </r>
  <r>
    <x v="337"/>
    <d v="2015-08-03T00:00:00"/>
    <n v="2015"/>
    <s v="Mark43"/>
    <s v="FIRM0253"/>
    <x v="1"/>
    <x v="308"/>
    <x v="1"/>
    <s v="USA"/>
    <s v="New York"/>
    <n v="2012"/>
    <s v="E-Discovery"/>
  </r>
  <r>
    <x v="337"/>
    <d v="2015-08-03T00:00:00"/>
    <n v="2015"/>
    <s v="Mark43"/>
    <s v="FIRM0253"/>
    <x v="1"/>
    <x v="145"/>
    <x v="1"/>
    <s v="USA"/>
    <s v="New York"/>
    <n v="2012"/>
    <s v="E-Discovery"/>
  </r>
  <r>
    <x v="337"/>
    <d v="2015-08-03T00:00:00"/>
    <n v="2015"/>
    <s v="Mark43"/>
    <s v="FIRM0253"/>
    <x v="1"/>
    <x v="147"/>
    <x v="1"/>
    <s v="USA"/>
    <s v="New York"/>
    <n v="2012"/>
    <s v="E-Discovery"/>
  </r>
  <r>
    <x v="337"/>
    <d v="2015-08-03T00:00:00"/>
    <n v="2015"/>
    <s v="Mark43"/>
    <s v="FIRM0253"/>
    <x v="1"/>
    <x v="309"/>
    <x v="1"/>
    <s v="USA"/>
    <s v="New York"/>
    <n v="2012"/>
    <s v="E-Discovery"/>
  </r>
  <r>
    <x v="338"/>
    <d v="2015-08-04T00:00:00"/>
    <n v="2015"/>
    <s v="TurboPatent"/>
    <s v="FIRM0097"/>
    <x v="32"/>
    <x v="310"/>
    <x v="2"/>
    <s v="USA"/>
    <s v="Seattle"/>
    <n v="2008"/>
    <s v="Legal Practice Management"/>
  </r>
  <r>
    <x v="339"/>
    <d v="2015-08-13T00:00:00"/>
    <n v="2015"/>
    <s v="Carta (previously eShares)"/>
    <s v="FIRM0223"/>
    <x v="1"/>
    <x v="311"/>
    <x v="4"/>
    <s v="USA"/>
    <s v="Palo Alto"/>
    <n v="2012"/>
    <s v="Legal Document Automation"/>
  </r>
  <r>
    <x v="339"/>
    <d v="2015-08-13T00:00:00"/>
    <n v="2015"/>
    <s v="Carta (previously eShares)"/>
    <s v="FIRM0223"/>
    <x v="1"/>
    <x v="151"/>
    <x v="4"/>
    <s v="USA"/>
    <s v="Palo Alto"/>
    <n v="2012"/>
    <s v="Legal Document Automation"/>
  </r>
  <r>
    <x v="339"/>
    <d v="2015-08-13T00:00:00"/>
    <n v="2015"/>
    <s v="Carta (previously eShares)"/>
    <s v="FIRM0223"/>
    <x v="1"/>
    <x v="312"/>
    <x v="4"/>
    <s v="USA"/>
    <s v="Palo Alto"/>
    <n v="2012"/>
    <s v="Legal Document Automation"/>
  </r>
  <r>
    <x v="339"/>
    <d v="2015-08-13T00:00:00"/>
    <n v="2015"/>
    <s v="Carta (previously eShares)"/>
    <s v="FIRM0223"/>
    <x v="1"/>
    <x v="67"/>
    <x v="4"/>
    <s v="USA"/>
    <s v="Palo Alto"/>
    <n v="2012"/>
    <s v="Legal Document Automation"/>
  </r>
  <r>
    <x v="339"/>
    <d v="2015-08-13T00:00:00"/>
    <n v="2015"/>
    <s v="Carta (previously eShares)"/>
    <s v="FIRM0223"/>
    <x v="1"/>
    <x v="313"/>
    <x v="4"/>
    <s v="USA"/>
    <s v="Palo Alto"/>
    <n v="2012"/>
    <s v="Legal Document Automation"/>
  </r>
  <r>
    <x v="339"/>
    <d v="2015-08-13T00:00:00"/>
    <n v="2015"/>
    <s v="Carta (previously eShares)"/>
    <s v="FIRM0223"/>
    <x v="138"/>
    <x v="147"/>
    <x v="4"/>
    <s v="USA"/>
    <s v="Palo Alto"/>
    <n v="2012"/>
    <s v="Legal Document Automation"/>
  </r>
  <r>
    <x v="339"/>
    <d v="2015-08-13T00:00:00"/>
    <n v="2015"/>
    <s v="Carta (previously eShares)"/>
    <s v="FIRM0223"/>
    <x v="1"/>
    <x v="153"/>
    <x v="4"/>
    <s v="USA"/>
    <s v="Palo Alto"/>
    <n v="2012"/>
    <s v="Legal Document Automation"/>
  </r>
  <r>
    <x v="339"/>
    <d v="2015-08-13T00:00:00"/>
    <n v="2015"/>
    <s v="Carta (previously eShares)"/>
    <s v="FIRM0223"/>
    <x v="1"/>
    <x v="264"/>
    <x v="4"/>
    <s v="USA"/>
    <s v="Palo Alto"/>
    <n v="2012"/>
    <s v="Legal Document Automation"/>
  </r>
  <r>
    <x v="340"/>
    <d v="2015-08-19T00:00:00"/>
    <n v="2015"/>
    <s v="Should I Sign"/>
    <s v="FIRM0616"/>
    <x v="3"/>
    <x v="7"/>
    <x v="5"/>
    <s v="USA"/>
    <s v="New York"/>
    <n v="2015"/>
    <s v="Legal Marketplace"/>
  </r>
  <r>
    <x v="341"/>
    <d v="2015-08-21T00:00:00"/>
    <n v="2015"/>
    <s v="CaseHub"/>
    <s v="FIRM0528"/>
    <x v="3"/>
    <x v="314"/>
    <x v="2"/>
    <s v="UK"/>
    <s v="London"/>
    <n v="2015"/>
    <s v="Legal Marketplace"/>
  </r>
  <r>
    <x v="342"/>
    <d v="2015-08-25T00:00:00"/>
    <n v="2015"/>
    <s v="Pbworks"/>
    <s v="FIRM0063"/>
    <x v="107"/>
    <x v="7"/>
    <x v="0"/>
    <s v="USA"/>
    <s v="California"/>
    <n v="2005"/>
    <s v="Legal Document Automation"/>
  </r>
  <r>
    <x v="343"/>
    <d v="2015-09-01T00:00:00"/>
    <n v="2015"/>
    <s v="Ironclad"/>
    <s v="FIRM0442"/>
    <x v="1"/>
    <x v="231"/>
    <x v="2"/>
    <s v="USA"/>
    <s v="San Francisco"/>
    <n v="2014"/>
    <s v="Legal Document Automation"/>
  </r>
  <r>
    <x v="343"/>
    <d v="2015-09-01T00:00:00"/>
    <n v="2015"/>
    <s v="Ironclad"/>
    <s v="FIRM0442"/>
    <x v="1"/>
    <x v="315"/>
    <x v="2"/>
    <s v="USA"/>
    <s v="San Francisco"/>
    <n v="2014"/>
    <s v="Legal Document Automation"/>
  </r>
  <r>
    <x v="343"/>
    <d v="2015-09-01T00:00:00"/>
    <n v="2015"/>
    <s v="Ironclad"/>
    <s v="FIRM0442"/>
    <x v="9"/>
    <x v="60"/>
    <x v="2"/>
    <s v="USA"/>
    <s v="San Francisco"/>
    <n v="2014"/>
    <s v="Legal Document Automation"/>
  </r>
  <r>
    <x v="344"/>
    <d v="2015-09-01T00:00:00"/>
    <n v="2015"/>
    <s v="jEugene"/>
    <s v="FIRM0443"/>
    <x v="111"/>
    <x v="7"/>
    <x v="2"/>
    <s v="USA"/>
    <s v="New York"/>
    <n v="2014"/>
    <s v="Legal Analytics"/>
  </r>
  <r>
    <x v="345"/>
    <d v="2015-09-01T00:00:00"/>
    <n v="2015"/>
    <s v="ROSS Intelligence"/>
    <s v="FIRM0487"/>
    <x v="111"/>
    <x v="60"/>
    <x v="2"/>
    <s v="USA"/>
    <s v="San Francisco"/>
    <n v="2014"/>
    <s v="Legal Research"/>
  </r>
  <r>
    <x v="346"/>
    <d v="2015-09-01T00:00:00"/>
    <n v="2015"/>
    <s v="Wevorce"/>
    <s v="FIRM0281"/>
    <x v="3"/>
    <x v="6"/>
    <x v="10"/>
    <s v="USA"/>
    <s v="Idaho"/>
    <n v="2012"/>
    <s v="Legal Document Automation"/>
  </r>
  <r>
    <x v="346"/>
    <d v="2015-09-01T00:00:00"/>
    <n v="2015"/>
    <s v="Wevorce"/>
    <s v="FIRM0281"/>
    <x v="3"/>
    <x v="231"/>
    <x v="10"/>
    <s v="USA"/>
    <s v="Idaho"/>
    <n v="2012"/>
    <s v="Legal Document Automation"/>
  </r>
  <r>
    <x v="347"/>
    <d v="2015-09-02T00:00:00"/>
    <n v="2015"/>
    <s v="LegalMatters.com"/>
    <s v="FIRM0634"/>
    <x v="139"/>
    <x v="316"/>
    <x v="5"/>
    <s v="Netherlands"/>
    <s v="Amsterdam"/>
    <n v="2013"/>
    <s v="Legal Document Automation"/>
  </r>
  <r>
    <x v="348"/>
    <d v="2015-10-01T00:00:00"/>
    <n v="2015"/>
    <s v="LawGeex"/>
    <s v="FIRM0458"/>
    <x v="3"/>
    <x v="317"/>
    <x v="2"/>
    <s v="Israel"/>
    <s v="Tel Aviv"/>
    <n v="2014"/>
    <s v="Legal Document Automation"/>
  </r>
  <r>
    <x v="348"/>
    <d v="2015-10-01T00:00:00"/>
    <n v="2015"/>
    <s v="LawGeex"/>
    <s v="FIRM0458"/>
    <x v="3"/>
    <x v="318"/>
    <x v="2"/>
    <s v="Israel"/>
    <s v="Tel Aviv"/>
    <n v="2014"/>
    <s v="Legal Document Automation"/>
  </r>
  <r>
    <x v="349"/>
    <d v="2015-10-01T00:00:00"/>
    <n v="2015"/>
    <s v="MyDocSafe"/>
    <s v="FIRM0368"/>
    <x v="140"/>
    <x v="319"/>
    <x v="5"/>
    <s v="UK"/>
    <s v="Bedford"/>
    <n v="2013"/>
    <s v="Legal Document Automation"/>
  </r>
  <r>
    <x v="350"/>
    <d v="2015-10-03T00:00:00"/>
    <n v="2015"/>
    <s v="Premonition"/>
    <s v="FIRM0481"/>
    <x v="9"/>
    <x v="7"/>
    <x v="2"/>
    <s v="USA"/>
    <s v="Miami"/>
    <n v="2014"/>
    <s v="Legal Analytics"/>
  </r>
  <r>
    <x v="351"/>
    <d v="2015-10-04T00:00:00"/>
    <n v="2015"/>
    <s v="ROSS Intelligence"/>
    <s v="FIRM0487"/>
    <x v="3"/>
    <x v="320"/>
    <x v="2"/>
    <s v="USA"/>
    <s v="San Francisco"/>
    <n v="2014"/>
    <s v="Legal Research"/>
  </r>
  <r>
    <x v="352"/>
    <d v="2015-10-05T00:00:00"/>
    <n v="2015"/>
    <s v="JustLegal"/>
    <s v="FIRM0335"/>
    <x v="20"/>
    <x v="7"/>
    <x v="2"/>
    <s v="USA"/>
    <s v="Texas"/>
    <n v="2013"/>
    <s v="Legal Marketplace"/>
  </r>
  <r>
    <x v="353"/>
    <d v="2015-10-08T00:00:00"/>
    <n v="2015"/>
    <s v="CosmoLex"/>
    <s v="FIRM0070"/>
    <x v="11"/>
    <x v="7"/>
    <x v="6"/>
    <s v="USA"/>
    <s v="New Jersey"/>
    <n v="2013"/>
    <s v="Legal Practice Management"/>
  </r>
  <r>
    <x v="354"/>
    <d v="2015-10-09T00:00:00"/>
    <n v="2015"/>
    <s v="DocuSign"/>
    <s v="FIRM0045"/>
    <x v="3"/>
    <x v="282"/>
    <x v="14"/>
    <s v="USA"/>
    <s v="San Francisco"/>
    <n v="2003"/>
    <s v="Legal Practice Management"/>
  </r>
  <r>
    <x v="354"/>
    <d v="2015-10-09T00:00:00"/>
    <n v="2015"/>
    <s v="DocuSign"/>
    <s v="FIRM0045"/>
    <x v="3"/>
    <x v="321"/>
    <x v="14"/>
    <s v="USA"/>
    <s v="San Francisco"/>
    <n v="2003"/>
    <s v="Legal Practice Management"/>
  </r>
  <r>
    <x v="355"/>
    <d v="2015-10-14T00:00:00"/>
    <n v="2015"/>
    <s v="Concord"/>
    <s v="FIRM0627"/>
    <x v="1"/>
    <x v="322"/>
    <x v="0"/>
    <s v="USA"/>
    <s v="San Francisco"/>
    <n v="2015"/>
    <s v="Legal Document Automation"/>
  </r>
  <r>
    <x v="355"/>
    <d v="2015-10-14T00:00:00"/>
    <n v="2015"/>
    <s v="Concord"/>
    <s v="FIRM0627"/>
    <x v="1"/>
    <x v="323"/>
    <x v="0"/>
    <s v="USA"/>
    <s v="San Francisco"/>
    <n v="2013"/>
    <s v="Legal Document Automation"/>
  </r>
  <r>
    <x v="355"/>
    <d v="2015-10-14T00:00:00"/>
    <n v="2015"/>
    <s v="Concord"/>
    <s v="FIRM0627"/>
    <x v="1"/>
    <x v="273"/>
    <x v="0"/>
    <s v="USA"/>
    <s v="San Francisco"/>
    <n v="2015"/>
    <s v="Legal Document Automation"/>
  </r>
  <r>
    <x v="355"/>
    <d v="2015-10-14T00:00:00"/>
    <n v="2015"/>
    <s v="Concord"/>
    <s v="FIRM0627"/>
    <x v="43"/>
    <x v="7"/>
    <x v="0"/>
    <s v="USA"/>
    <s v="San Francisco"/>
    <n v="2015"/>
    <s v="Legal Document Automation"/>
  </r>
  <r>
    <x v="355"/>
    <d v="2015-10-14T00:00:00"/>
    <n v="2015"/>
    <s v="Concord"/>
    <s v="FIRM0627"/>
    <x v="1"/>
    <x v="324"/>
    <x v="0"/>
    <s v="USA"/>
    <s v="San Francisco"/>
    <n v="2015"/>
    <s v="Legal Document Automation"/>
  </r>
  <r>
    <x v="355"/>
    <d v="2015-10-14T00:00:00"/>
    <n v="2015"/>
    <s v="Concord"/>
    <s v="FIRM0627"/>
    <x v="1"/>
    <x v="325"/>
    <x v="0"/>
    <s v="USA"/>
    <s v="San Francisco"/>
    <n v="2015"/>
    <s v="Legal Document Automation"/>
  </r>
  <r>
    <x v="356"/>
    <d v="2015-10-14T00:00:00"/>
    <n v="2015"/>
    <s v="LawBooth"/>
    <s v="FIRM0133"/>
    <x v="20"/>
    <x v="7"/>
    <x v="2"/>
    <s v="Canada"/>
    <s v="Ontario"/>
    <n v="2015"/>
    <s v="Legal Marketplace"/>
  </r>
  <r>
    <x v="357"/>
    <d v="2015-10-26T00:00:00"/>
    <n v="2015"/>
    <s v="LawPath"/>
    <s v="FIRM0396"/>
    <x v="56"/>
    <x v="326"/>
    <x v="0"/>
    <s v="Australia"/>
    <s v="Sydney"/>
    <n v="2013"/>
    <s v="Legal Document Automation"/>
  </r>
  <r>
    <x v="357"/>
    <d v="2015-10-26T00:00:00"/>
    <n v="2015"/>
    <s v="LawPath"/>
    <s v="FIRM0396"/>
    <x v="1"/>
    <x v="327"/>
    <x v="0"/>
    <s v="Australia"/>
    <s v="Sydney"/>
    <n v="2015"/>
    <s v="Legal Document Automation"/>
  </r>
  <r>
    <x v="358"/>
    <d v="2015-11-02T00:00:00"/>
    <n v="2015"/>
    <s v="Lexoo"/>
    <s v="FIRM0471"/>
    <x v="1"/>
    <x v="328"/>
    <x v="2"/>
    <s v="UK"/>
    <s v="London"/>
    <n v="2014"/>
    <s v="Legal Marketplace"/>
  </r>
  <r>
    <x v="358"/>
    <d v="2015-11-02T00:00:00"/>
    <n v="2015"/>
    <s v="Lexoo"/>
    <s v="FIRM0471"/>
    <x v="141"/>
    <x v="266"/>
    <x v="2"/>
    <s v="UK"/>
    <s v="London"/>
    <n v="2014"/>
    <s v="Legal Marketplace"/>
  </r>
  <r>
    <x v="358"/>
    <d v="2015-11-02T00:00:00"/>
    <n v="2015"/>
    <s v="Lexoo"/>
    <s v="FIRM0471"/>
    <x v="1"/>
    <x v="329"/>
    <x v="2"/>
    <s v="UK"/>
    <s v="London"/>
    <n v="2014"/>
    <s v="Legal Marketplace"/>
  </r>
  <r>
    <x v="358"/>
    <d v="2015-11-02T00:00:00"/>
    <n v="2015"/>
    <s v="Lexoo"/>
    <s v="FIRM0471"/>
    <x v="1"/>
    <x v="330"/>
    <x v="2"/>
    <s v="UK"/>
    <s v="London"/>
    <n v="2014"/>
    <s v="Legal Marketplace"/>
  </r>
  <r>
    <x v="358"/>
    <d v="2015-11-02T00:00:00"/>
    <n v="2015"/>
    <s v="Lexoo"/>
    <s v="FIRM0471"/>
    <x v="1"/>
    <x v="331"/>
    <x v="2"/>
    <s v="UK"/>
    <s v="London"/>
    <n v="2014"/>
    <s v="Legal Marketplace"/>
  </r>
  <r>
    <x v="359"/>
    <d v="2015-11-04T00:00:00"/>
    <n v="2015"/>
    <s v="Premonition"/>
    <s v="FIRM0481"/>
    <x v="32"/>
    <x v="7"/>
    <x v="2"/>
    <s v="USA"/>
    <s v="Miami"/>
    <n v="2014"/>
    <s v="Legal Analytics"/>
  </r>
  <r>
    <x v="360"/>
    <d v="2015-11-11T00:00:00"/>
    <n v="2015"/>
    <s v="PactSafe"/>
    <s v="FIRM0397"/>
    <x v="108"/>
    <x v="7"/>
    <x v="2"/>
    <s v="USA"/>
    <s v="Indianapolis"/>
    <n v="2013"/>
    <s v="Legal Document Automation"/>
  </r>
  <r>
    <x v="361"/>
    <d v="2015-11-15T00:00:00"/>
    <n v="2015"/>
    <s v="Seal Software"/>
    <s v="FIRM0144"/>
    <x v="79"/>
    <x v="7"/>
    <x v="0"/>
    <s v="USA"/>
    <s v="California"/>
    <n v="2010"/>
    <s v="Legal Practice Management"/>
  </r>
  <r>
    <x v="362"/>
    <d v="2015-11-18T00:00:00"/>
    <n v="2015"/>
    <s v="Stampery"/>
    <s v="FIRM0492"/>
    <x v="107"/>
    <x v="332"/>
    <x v="2"/>
    <s v="USA"/>
    <s v="California"/>
    <n v="2015"/>
    <s v="Legal Document Automation"/>
  </r>
  <r>
    <x v="362"/>
    <d v="2015-11-18T00:00:00"/>
    <n v="2015"/>
    <s v="Stampery"/>
    <s v="FIRM0492"/>
    <x v="1"/>
    <x v="333"/>
    <x v="2"/>
    <s v="USA"/>
    <s v="California"/>
    <n v="2015"/>
    <s v="Legal Document Automation"/>
  </r>
  <r>
    <x v="362"/>
    <d v="2015-11-18T00:00:00"/>
    <n v="2015"/>
    <s v="Stampery"/>
    <s v="FIRM0492"/>
    <x v="1"/>
    <x v="148"/>
    <x v="2"/>
    <s v="USA"/>
    <s v="California"/>
    <n v="2015"/>
    <s v="Legal Document Automation"/>
  </r>
  <r>
    <x v="363"/>
    <d v="2015-11-24T00:00:00"/>
    <n v="2015"/>
    <s v="PactSafe"/>
    <s v="FIRM0397"/>
    <x v="6"/>
    <x v="7"/>
    <x v="10"/>
    <s v="USA"/>
    <s v="Indianapolis"/>
    <n v="2013"/>
    <s v="Legal Document Automation"/>
  </r>
  <r>
    <x v="364"/>
    <d v="2015-12-15T00:00:00"/>
    <n v="2015"/>
    <s v="Pramata"/>
    <s v="FIRM0064"/>
    <x v="1"/>
    <x v="334"/>
    <x v="1"/>
    <s v="USA"/>
    <s v="California"/>
    <n v="2005"/>
    <s v="Legal Analytics"/>
  </r>
  <r>
    <x v="364"/>
    <d v="2015-12-15T00:00:00"/>
    <n v="2015"/>
    <s v="Pramata"/>
    <s v="FIRM0064"/>
    <x v="10"/>
    <x v="335"/>
    <x v="1"/>
    <s v="USA"/>
    <s v="California"/>
    <n v="2005"/>
    <s v="Legal Analytics"/>
  </r>
  <r>
    <x v="364"/>
    <d v="2015-12-15T00:00:00"/>
    <n v="2015"/>
    <s v="Pramata"/>
    <s v="FIRM0064"/>
    <x v="1"/>
    <x v="336"/>
    <x v="1"/>
    <s v="USA"/>
    <s v="California"/>
    <n v="2005"/>
    <s v="Legal Analytics"/>
  </r>
  <r>
    <x v="364"/>
    <d v="2015-12-16T00:00:00"/>
    <n v="2015"/>
    <s v="Nventi"/>
    <s v="FIRM0477"/>
    <x v="3"/>
    <x v="337"/>
    <x v="13"/>
    <s v="USA"/>
    <s v="Berkeley"/>
    <n v="2014"/>
    <s v="Legal Analytics"/>
  </r>
  <r>
    <x v="365"/>
    <d v="2015-12-18T00:00:00"/>
    <n v="2015"/>
    <s v="synergist.io"/>
    <s v="FIRM0620"/>
    <x v="3"/>
    <x v="229"/>
    <x v="13"/>
    <s v="Germany"/>
    <s v="Berlin"/>
    <n v="2015"/>
    <s v="Legal Practice Management"/>
  </r>
  <r>
    <x v="366"/>
    <d v="2015-12-21T00:00:00"/>
    <n v="2015"/>
    <s v="ClearView Social"/>
    <s v="FIRM0307"/>
    <x v="1"/>
    <x v="338"/>
    <x v="2"/>
    <s v="USA"/>
    <s v="New York"/>
    <n v="2013"/>
    <s v="Legal Practice Management"/>
  </r>
  <r>
    <x v="366"/>
    <d v="2015-12-21T00:00:00"/>
    <n v="2015"/>
    <s v="ClearView Social"/>
    <s v="FIRM0307"/>
    <x v="1"/>
    <x v="339"/>
    <x v="2"/>
    <s v="USA"/>
    <s v="New York"/>
    <n v="2013"/>
    <s v="Legal Practice Management"/>
  </r>
  <r>
    <x v="366"/>
    <d v="2015-12-21T00:00:00"/>
    <n v="2015"/>
    <s v="ClearView Social"/>
    <s v="FIRM0307"/>
    <x v="22"/>
    <x v="193"/>
    <x v="2"/>
    <s v="USA"/>
    <s v="New York"/>
    <n v="2013"/>
    <s v="Legal Practice Management"/>
  </r>
  <r>
    <x v="367"/>
    <d v="2015-12-31T00:00:00"/>
    <n v="2015"/>
    <s v="ContractRoom"/>
    <s v="FIRM0213"/>
    <x v="94"/>
    <x v="7"/>
    <x v="5"/>
    <s v="USA"/>
    <s v="California"/>
    <n v="2012"/>
    <s v="Legal Document Automation"/>
  </r>
  <r>
    <x v="368"/>
    <d v="2016-01-01T00:00:00"/>
    <n v="2016"/>
    <s v="Esquify"/>
    <s v="FIRM0553"/>
    <x v="22"/>
    <x v="7"/>
    <x v="5"/>
    <s v="USA"/>
    <s v="Chicago"/>
    <n v="2015"/>
    <s v="Legal Document Automation"/>
  </r>
  <r>
    <x v="369"/>
    <d v="2016-01-01T00:00:00"/>
    <n v="2016"/>
    <s v="Resis"/>
    <s v="FIRM0680"/>
    <x v="4"/>
    <x v="7"/>
    <x v="2"/>
    <s v="Poland"/>
    <s v="Krakow"/>
    <n v="2014"/>
    <s v="Legal Practice Management"/>
  </r>
  <r>
    <x v="370"/>
    <d v="2016-01-01T00:00:00"/>
    <n v="2016"/>
    <s v="ROSS Intelligence"/>
    <s v="FIRM0487"/>
    <x v="1"/>
    <x v="340"/>
    <x v="2"/>
    <s v="USA"/>
    <s v="San Francisco"/>
    <n v="2014"/>
    <s v="Legal Research"/>
  </r>
  <r>
    <x v="370"/>
    <d v="2016-01-01T00:00:00"/>
    <n v="2016"/>
    <s v="ROSS Intelligence"/>
    <s v="FIRM0487"/>
    <x v="142"/>
    <x v="272"/>
    <x v="2"/>
    <s v="USA"/>
    <s v="San Francisco"/>
    <n v="2014"/>
    <s v="Legal Research"/>
  </r>
  <r>
    <x v="371"/>
    <d v="2016-01-13T00:00:00"/>
    <n v="2016"/>
    <s v="IP Shark"/>
    <s v="FIRM0130"/>
    <x v="63"/>
    <x v="7"/>
    <x v="2"/>
    <s v="USA"/>
    <s v="Los Angeles"/>
    <n v="2010"/>
    <s v="Legal Research"/>
  </r>
  <r>
    <x v="372"/>
    <d v="2016-01-14T00:00:00"/>
    <n v="2016"/>
    <s v="Everlaw"/>
    <s v="FIRM0125"/>
    <x v="92"/>
    <x v="341"/>
    <x v="1"/>
    <s v="USA"/>
    <s v="California"/>
    <n v="2010"/>
    <s v="Legal Practice Management"/>
  </r>
  <r>
    <x v="372"/>
    <d v="2016-01-14T00:00:00"/>
    <n v="2016"/>
    <s v="Everlaw"/>
    <s v="FIRM0125"/>
    <x v="1"/>
    <x v="116"/>
    <x v="1"/>
    <s v="USA"/>
    <s v="California"/>
    <n v="2010"/>
    <s v="Legal Practice Management"/>
  </r>
  <r>
    <x v="373"/>
    <d v="2016-01-15T00:00:00"/>
    <n v="2016"/>
    <s v="ClearView Social"/>
    <s v="FIRM0307"/>
    <x v="143"/>
    <x v="7"/>
    <x v="2"/>
    <s v="USA"/>
    <s v="New York"/>
    <n v="2013"/>
    <s v="Legal Practice Management"/>
  </r>
  <r>
    <x v="374"/>
    <d v="2016-01-17T00:00:00"/>
    <n v="2016"/>
    <s v="Fixed (now Lawgix)"/>
    <s v="FIRM0327"/>
    <x v="144"/>
    <x v="7"/>
    <x v="2"/>
    <s v="USA"/>
    <s v="San Francisco"/>
    <n v="2013"/>
    <s v="Legal Marketplace"/>
  </r>
  <r>
    <x v="375"/>
    <d v="2016-01-27T00:00:00"/>
    <n v="2016"/>
    <s v="ClaimKit"/>
    <s v="FIRM0161"/>
    <x v="75"/>
    <x v="342"/>
    <x v="1"/>
    <s v="USA"/>
    <s v="Kansas"/>
    <n v="2014"/>
    <s v="Legal Document Automation"/>
  </r>
  <r>
    <x v="376"/>
    <d v="2016-01-27T00:00:00"/>
    <n v="2016"/>
    <s v="Wevorce"/>
    <s v="FIRM0281"/>
    <x v="1"/>
    <x v="343"/>
    <x v="1"/>
    <s v="USA"/>
    <s v="Idaho"/>
    <n v="2012"/>
    <s v="Legal Document Automation"/>
  </r>
  <r>
    <x v="376"/>
    <d v="2016-01-27T00:00:00"/>
    <n v="2016"/>
    <s v="Wevorce"/>
    <s v="FIRM0281"/>
    <x v="1"/>
    <x v="263"/>
    <x v="1"/>
    <s v="USA"/>
    <s v="Idaho"/>
    <n v="2012"/>
    <s v="Legal Document Automation"/>
  </r>
  <r>
    <x v="376"/>
    <d v="2016-01-27T00:00:00"/>
    <n v="2016"/>
    <s v="Wevorce"/>
    <s v="FIRM0281"/>
    <x v="145"/>
    <x v="344"/>
    <x v="1"/>
    <s v="USA"/>
    <s v="Idaho"/>
    <n v="2012"/>
    <s v="Legal Document Automation"/>
  </r>
  <r>
    <x v="377"/>
    <d v="2016-02-01T00:00:00"/>
    <n v="2016"/>
    <s v="Eris Industries (Monax)"/>
    <s v="FIRM0431"/>
    <x v="3"/>
    <x v="311"/>
    <x v="2"/>
    <s v="UK"/>
    <s v="London"/>
    <n v="2016"/>
    <s v="Legal Document Automation"/>
  </r>
  <r>
    <x v="377"/>
    <d v="2016-02-01T00:00:00"/>
    <n v="2016"/>
    <s v="Eris Industries (Monax)"/>
    <s v="FIRM0431"/>
    <x v="3"/>
    <x v="345"/>
    <x v="2"/>
    <s v="UK"/>
    <s v="London"/>
    <n v="2016"/>
    <s v="Legal Document Automation"/>
  </r>
  <r>
    <x v="378"/>
    <d v="2016-02-01T00:00:00"/>
    <n v="2016"/>
    <s v="MisAbogados.com"/>
    <s v="FIRM0476"/>
    <x v="4"/>
    <x v="346"/>
    <x v="2"/>
    <s v="Chile"/>
    <s v="Santiago"/>
    <n v="2014"/>
    <s v="Legal Marketplace"/>
  </r>
  <r>
    <x v="379"/>
    <d v="2016-02-01T00:00:00"/>
    <n v="2016"/>
    <s v="X2X Community (The Family Community)"/>
    <s v="FIRM0508"/>
    <x v="6"/>
    <x v="347"/>
    <x v="2"/>
    <s v="USA"/>
    <s v="Maine"/>
    <n v="2014"/>
    <s v="Legal Marketplace"/>
  </r>
  <r>
    <x v="380"/>
    <d v="2016-02-02T00:00:00"/>
    <n v="2016"/>
    <s v="FiscalNote"/>
    <s v="FIRM0326"/>
    <x v="1"/>
    <x v="186"/>
    <x v="9"/>
    <s v="USA"/>
    <s v="Washington"/>
    <n v="2013"/>
    <s v="Legal Analytics"/>
  </r>
  <r>
    <x v="380"/>
    <d v="2016-02-02T00:00:00"/>
    <n v="2016"/>
    <s v="FiscalNote"/>
    <s v="FIRM0326"/>
    <x v="1"/>
    <x v="86"/>
    <x v="9"/>
    <s v="USA"/>
    <s v="Washington"/>
    <n v="2013"/>
    <s v="Legal Analytics"/>
  </r>
  <r>
    <x v="380"/>
    <d v="2016-02-02T00:00:00"/>
    <n v="2016"/>
    <s v="FiscalNote"/>
    <s v="FIRM0326"/>
    <x v="1"/>
    <x v="297"/>
    <x v="9"/>
    <s v="USA"/>
    <s v="Washington"/>
    <n v="2013"/>
    <s v="Legal Analytics"/>
  </r>
  <r>
    <x v="380"/>
    <d v="2016-02-02T00:00:00"/>
    <n v="2016"/>
    <s v="FiscalNote"/>
    <s v="FIRM0326"/>
    <x v="10"/>
    <x v="253"/>
    <x v="9"/>
    <s v="USA"/>
    <s v="Washington"/>
    <n v="2013"/>
    <s v="Legal Analytics"/>
  </r>
  <r>
    <x v="380"/>
    <d v="2016-02-02T00:00:00"/>
    <n v="2016"/>
    <s v="FiscalNote"/>
    <s v="FIRM0326"/>
    <x v="1"/>
    <x v="348"/>
    <x v="9"/>
    <s v="USA"/>
    <s v="Washington"/>
    <n v="2013"/>
    <s v="Legal Analytics"/>
  </r>
  <r>
    <x v="380"/>
    <d v="2016-02-02T00:00:00"/>
    <n v="2016"/>
    <s v="FiscalNote"/>
    <s v="FIRM0326"/>
    <x v="1"/>
    <x v="349"/>
    <x v="9"/>
    <s v="USA"/>
    <s v="Washington"/>
    <n v="2013"/>
    <s v="Legal Analytics"/>
  </r>
  <r>
    <x v="380"/>
    <d v="2016-02-02T00:00:00"/>
    <n v="2016"/>
    <s v="FiscalNote"/>
    <s v="FIRM0326"/>
    <x v="1"/>
    <x v="7"/>
    <x v="9"/>
    <s v="USA"/>
    <s v="Washington"/>
    <n v="2013"/>
    <s v="Legal Analytics"/>
  </r>
  <r>
    <x v="380"/>
    <d v="2016-02-02T00:00:00"/>
    <n v="2016"/>
    <s v="FiscalNote"/>
    <s v="FIRM0326"/>
    <x v="1"/>
    <x v="84"/>
    <x v="9"/>
    <s v="USA"/>
    <s v="Washington"/>
    <n v="2013"/>
    <s v="Legal Analytics"/>
  </r>
  <r>
    <x v="380"/>
    <d v="2016-02-02T00:00:00"/>
    <n v="2016"/>
    <s v="FiscalNote"/>
    <s v="FIRM0326"/>
    <x v="1"/>
    <x v="350"/>
    <x v="9"/>
    <s v="USA"/>
    <s v="Washington"/>
    <n v="2013"/>
    <s v="Legal Analytics"/>
  </r>
  <r>
    <x v="380"/>
    <d v="2016-02-02T00:00:00"/>
    <n v="2016"/>
    <s v="FiscalNote"/>
    <s v="FIRM0326"/>
    <x v="1"/>
    <x v="111"/>
    <x v="9"/>
    <s v="USA"/>
    <s v="Washington"/>
    <n v="2013"/>
    <s v="Legal Analytics"/>
  </r>
  <r>
    <x v="380"/>
    <d v="2016-02-02T00:00:00"/>
    <n v="2016"/>
    <s v="FiscalNote"/>
    <s v="FIRM0326"/>
    <x v="1"/>
    <x v="267"/>
    <x v="9"/>
    <s v="USA"/>
    <s v="Washington"/>
    <n v="2013"/>
    <s v="Legal Analytics"/>
  </r>
  <r>
    <x v="380"/>
    <d v="2016-02-02T00:00:00"/>
    <n v="2016"/>
    <s v="FiscalNote"/>
    <s v="FIRM0326"/>
    <x v="1"/>
    <x v="351"/>
    <x v="9"/>
    <s v="USA"/>
    <s v="Washington"/>
    <n v="2013"/>
    <s v="Legal Analytics"/>
  </r>
  <r>
    <x v="380"/>
    <d v="2016-02-02T00:00:00"/>
    <n v="2016"/>
    <s v="FiscalNote"/>
    <s v="FIRM0326"/>
    <x v="1"/>
    <x v="256"/>
    <x v="9"/>
    <s v="USA"/>
    <s v="Washington"/>
    <n v="2013"/>
    <s v="Legal Analytics"/>
  </r>
  <r>
    <x v="381"/>
    <d v="2016-02-02T00:00:00"/>
    <n v="2016"/>
    <s v="Knomos Knowledge Management Inc"/>
    <s v="FIRM0448"/>
    <x v="3"/>
    <x v="294"/>
    <x v="13"/>
    <s v="Canada"/>
    <s v="Vancouver"/>
    <n v="2014"/>
    <s v="Legal Research"/>
  </r>
  <r>
    <x v="381"/>
    <d v="2016-02-02T00:00:00"/>
    <n v="2016"/>
    <s v="Knomos Knowledge Management Inc"/>
    <s v="FIRM0448"/>
    <x v="3"/>
    <x v="229"/>
    <x v="13"/>
    <s v="Canada"/>
    <s v="Vancouver"/>
    <n v="2014"/>
    <s v="Legal Research"/>
  </r>
  <r>
    <x v="382"/>
    <d v="2016-02-04T00:00:00"/>
    <n v="2016"/>
    <s v="LawTrades"/>
    <s v="FIRM0461"/>
    <x v="3"/>
    <x v="7"/>
    <x v="0"/>
    <s v="USA"/>
    <s v="New York"/>
    <n v="2014"/>
    <s v="Legal Marketplace"/>
  </r>
  <r>
    <x v="383"/>
    <d v="2016-02-08T00:00:00"/>
    <n v="2016"/>
    <s v="avvoka"/>
    <s v="FIRM0519"/>
    <x v="140"/>
    <x v="7"/>
    <x v="2"/>
    <s v="UK"/>
    <s v="London"/>
    <n v="2015"/>
    <s v="Legal Practice Management"/>
  </r>
  <r>
    <x v="384"/>
    <d v="2016-02-10T00:00:00"/>
    <n v="2016"/>
    <s v="LegalClick"/>
    <s v="FIRM0586"/>
    <x v="3"/>
    <x v="7"/>
    <x v="10"/>
    <s v="USA"/>
    <s v="Florida"/>
    <n v="2015"/>
    <s v="Legal Marketplace"/>
  </r>
  <r>
    <x v="385"/>
    <d v="2016-02-16T00:00:00"/>
    <n v="2016"/>
    <s v="Quicklegal"/>
    <s v="FIRM0482"/>
    <x v="3"/>
    <x v="210"/>
    <x v="2"/>
    <s v="USA"/>
    <s v="Sacramento"/>
    <n v="2014"/>
    <s v="Legal Marketplace"/>
  </r>
  <r>
    <x v="386"/>
    <d v="2016-02-18T00:00:00"/>
    <n v="2016"/>
    <s v="cicayda"/>
    <s v="FIRM0208"/>
    <x v="47"/>
    <x v="7"/>
    <x v="4"/>
    <s v="USA"/>
    <s v="Nashville"/>
    <n v="2012"/>
    <s v="Legal Practice Management"/>
  </r>
  <r>
    <x v="387"/>
    <d v="2016-03-16T00:00:00"/>
    <n v="2016"/>
    <s v="LegalSifter"/>
    <s v="FIRM0354"/>
    <x v="146"/>
    <x v="7"/>
    <x v="2"/>
    <s v="USA"/>
    <s v="Pittsburgh"/>
    <n v="2013"/>
    <s v="Legal Analytics"/>
  </r>
  <r>
    <x v="388"/>
    <d v="2016-03-22T00:00:00"/>
    <n v="2016"/>
    <s v="Apperio"/>
    <s v="FIRM0157"/>
    <x v="1"/>
    <x v="352"/>
    <x v="2"/>
    <s v="UK"/>
    <s v="London"/>
    <n v="2011"/>
    <s v="Legal Analytics"/>
  </r>
  <r>
    <x v="388"/>
    <d v="2016-03-22T00:00:00"/>
    <n v="2016"/>
    <s v="Apperio"/>
    <s v="FIRM0157"/>
    <x v="1"/>
    <x v="353"/>
    <x v="2"/>
    <s v="UK"/>
    <s v="London"/>
    <n v="2011"/>
    <s v="Legal Analytics"/>
  </r>
  <r>
    <x v="388"/>
    <d v="2016-03-22T00:00:00"/>
    <n v="2016"/>
    <s v="Apperio"/>
    <s v="FIRM0157"/>
    <x v="147"/>
    <x v="354"/>
    <x v="2"/>
    <s v="UK"/>
    <s v="London"/>
    <n v="2011"/>
    <s v="Legal Analytics"/>
  </r>
  <r>
    <x v="389"/>
    <d v="2016-03-23T00:00:00"/>
    <n v="2016"/>
    <s v="Checkr"/>
    <s v="FIRM0411"/>
    <x v="1"/>
    <x v="91"/>
    <x v="4"/>
    <s v="USA"/>
    <s v="San Francisco"/>
    <n v="2014"/>
    <s v="Legal Document Automation"/>
  </r>
  <r>
    <x v="389"/>
    <d v="2016-03-23T00:00:00"/>
    <n v="2016"/>
    <s v="Checkr"/>
    <s v="FIRM0411"/>
    <x v="1"/>
    <x v="62"/>
    <x v="4"/>
    <s v="USA"/>
    <s v="San Francisco"/>
    <n v="2014"/>
    <s v="Legal Document Automation"/>
  </r>
  <r>
    <x v="389"/>
    <d v="2016-03-23T00:00:00"/>
    <n v="2016"/>
    <s v="Checkr"/>
    <s v="FIRM0411"/>
    <x v="1"/>
    <x v="123"/>
    <x v="4"/>
    <s v="USA"/>
    <s v="San Francisco"/>
    <n v="2014"/>
    <s v="Legal Document Automation"/>
  </r>
  <r>
    <x v="389"/>
    <d v="2016-03-23T00:00:00"/>
    <n v="2016"/>
    <s v="Checkr"/>
    <s v="FIRM0411"/>
    <x v="148"/>
    <x v="60"/>
    <x v="4"/>
    <s v="USA"/>
    <s v="San Francisco"/>
    <n v="2014"/>
    <s v="Legal Document Automation"/>
  </r>
  <r>
    <x v="390"/>
    <d v="2016-03-31T00:00:00"/>
    <n v="2016"/>
    <s v="Eris Industries (Monax)"/>
    <s v="FIRM0431"/>
    <x v="149"/>
    <x v="355"/>
    <x v="3"/>
    <s v="UK"/>
    <s v="London"/>
    <n v="2016"/>
    <s v="Legal Document Automation"/>
  </r>
  <r>
    <x v="391"/>
    <d v="2016-03-31T00:00:00"/>
    <n v="2016"/>
    <s v="Legal Robot"/>
    <s v="FIRM0583"/>
    <x v="3"/>
    <x v="7"/>
    <x v="2"/>
    <s v="USA"/>
    <s v="San Francisco"/>
    <n v="2013"/>
    <s v="Legal Analytics"/>
  </r>
  <r>
    <x v="392"/>
    <d v="2016-04-27T00:00:00"/>
    <n v="2016"/>
    <s v="Mark43"/>
    <s v="FIRM0253"/>
    <x v="1"/>
    <x v="356"/>
    <x v="4"/>
    <s v="USA"/>
    <s v="New York"/>
    <n v="2012"/>
    <s v="E-Discovery"/>
  </r>
  <r>
    <x v="392"/>
    <d v="2016-04-27T00:00:00"/>
    <n v="2016"/>
    <s v="Mark43"/>
    <s v="FIRM0253"/>
    <x v="35"/>
    <x v="142"/>
    <x v="4"/>
    <s v="USA"/>
    <s v="New York"/>
    <n v="2012"/>
    <s v="E-Discovery"/>
  </r>
  <r>
    <x v="392"/>
    <d v="2016-04-27T00:00:00"/>
    <n v="2016"/>
    <s v="Mark43"/>
    <s v="FIRM0253"/>
    <x v="1"/>
    <x v="357"/>
    <x v="4"/>
    <s v="USA"/>
    <s v="New York"/>
    <n v="2012"/>
    <s v="E-Discovery"/>
  </r>
  <r>
    <x v="392"/>
    <d v="2016-04-27T00:00:00"/>
    <n v="2016"/>
    <s v="Mark43"/>
    <s v="FIRM0253"/>
    <x v="1"/>
    <x v="307"/>
    <x v="4"/>
    <s v="USA"/>
    <s v="New York"/>
    <n v="2012"/>
    <s v="E-Discovery"/>
  </r>
  <r>
    <x v="392"/>
    <d v="2016-04-27T00:00:00"/>
    <n v="2016"/>
    <s v="Mark43"/>
    <s v="FIRM0253"/>
    <x v="1"/>
    <x v="145"/>
    <x v="4"/>
    <s v="USA"/>
    <s v="New York"/>
    <n v="2012"/>
    <s v="E-Discovery"/>
  </r>
  <r>
    <x v="392"/>
    <d v="2016-04-27T00:00:00"/>
    <n v="2016"/>
    <s v="Mark43"/>
    <s v="FIRM0253"/>
    <x v="1"/>
    <x v="358"/>
    <x v="4"/>
    <s v="USA"/>
    <s v="New York"/>
    <n v="2012"/>
    <s v="E-Discovery"/>
  </r>
  <r>
    <x v="392"/>
    <d v="2016-04-27T00:00:00"/>
    <n v="2016"/>
    <s v="Mark43"/>
    <s v="FIRM0253"/>
    <x v="1"/>
    <x v="147"/>
    <x v="4"/>
    <s v="USA"/>
    <s v="New York"/>
    <n v="2012"/>
    <s v="E-Discovery"/>
  </r>
  <r>
    <x v="392"/>
    <d v="2016-04-27T00:00:00"/>
    <n v="2016"/>
    <s v="Mark43"/>
    <s v="FIRM0253"/>
    <x v="1"/>
    <x v="113"/>
    <x v="4"/>
    <s v="USA"/>
    <s v="New York"/>
    <n v="2012"/>
    <s v="E-Discovery"/>
  </r>
  <r>
    <x v="393"/>
    <d v="2016-05-01T00:00:00"/>
    <n v="2016"/>
    <s v="Upsolve"/>
    <s v="FIRM0667"/>
    <x v="29"/>
    <x v="132"/>
    <x v="3"/>
    <s v="USA"/>
    <s v="New York"/>
    <n v="2016"/>
    <s v="Legal Document Automation"/>
  </r>
  <r>
    <x v="393"/>
    <d v="2016-05-01T00:00:00"/>
    <n v="2016"/>
    <s v="Upsolve"/>
    <s v="FIRM0667"/>
    <x v="1"/>
    <x v="359"/>
    <x v="3"/>
    <s v="USA"/>
    <s v="New York"/>
    <n v="2016"/>
    <s v="Legal Document Automation"/>
  </r>
  <r>
    <x v="394"/>
    <d v="2016-05-12T00:00:00"/>
    <n v="2016"/>
    <s v="Captain Contrat"/>
    <s v="FIRM0300"/>
    <x v="150"/>
    <x v="360"/>
    <x v="2"/>
    <s v="France"/>
    <s v="Paris"/>
    <n v="2013"/>
    <s v="Legal Document Automation"/>
  </r>
  <r>
    <x v="394"/>
    <d v="2016-05-12T00:00:00"/>
    <n v="2016"/>
    <s v="Captain Contrat"/>
    <s v="FIRM0300"/>
    <x v="1"/>
    <x v="361"/>
    <x v="2"/>
    <s v="France"/>
    <s v="Paris"/>
    <n v="2016"/>
    <s v="Legal Document Automation"/>
  </r>
  <r>
    <x v="395"/>
    <d v="2016-05-16T00:00:00"/>
    <n v="2016"/>
    <s v="everplans"/>
    <s v="FIRM0225"/>
    <x v="118"/>
    <x v="7"/>
    <x v="0"/>
    <s v="USA"/>
    <s v="New York"/>
    <n v="2012"/>
    <s v="Legal Document Automation"/>
  </r>
  <r>
    <x v="396"/>
    <d v="2016-05-18T00:00:00"/>
    <n v="2016"/>
    <s v="Otonomos"/>
    <s v="FIRM0663"/>
    <x v="3"/>
    <x v="362"/>
    <x v="2"/>
    <s v="Singapore"/>
    <s v="Singapore"/>
    <n v="2016"/>
    <s v="Legal Document Automation"/>
  </r>
  <r>
    <x v="396"/>
    <d v="2016-05-18T00:00:00"/>
    <n v="2016"/>
    <s v="Otonomos"/>
    <s v="FIRM0663"/>
    <x v="3"/>
    <x v="363"/>
    <x v="2"/>
    <s v="Singapore"/>
    <s v="Singapore"/>
    <n v="2016"/>
    <s v="Legal Document Automation"/>
  </r>
  <r>
    <x v="397"/>
    <d v="2016-06-01T00:00:00"/>
    <n v="2016"/>
    <s v="MeWe.Org (now CoInspect)"/>
    <s v="FIRM0474"/>
    <x v="151"/>
    <x v="7"/>
    <x v="5"/>
    <s v="USA"/>
    <s v="California"/>
    <n v="2014"/>
    <s v="Legal Compliance"/>
  </r>
  <r>
    <x v="398"/>
    <d v="2016-06-02T00:00:00"/>
    <n v="2016"/>
    <s v="Legalix"/>
    <s v="FIRM0467"/>
    <x v="66"/>
    <x v="364"/>
    <x v="2"/>
    <s v="Mexico"/>
    <s v="Mexico City"/>
    <n v="2014"/>
    <s v="Legal Document Automation"/>
  </r>
  <r>
    <x v="399"/>
    <d v="2016-06-15T00:00:00"/>
    <n v="2016"/>
    <s v="Witnex"/>
    <s v="FIRM0669"/>
    <x v="20"/>
    <x v="7"/>
    <x v="5"/>
    <s v="USA"/>
    <s v="Florida"/>
    <n v="2016"/>
    <s v="Legal Research"/>
  </r>
  <r>
    <x v="400"/>
    <d v="2016-06-30T00:00:00"/>
    <n v="2016"/>
    <s v="everplans"/>
    <s v="FIRM0225"/>
    <x v="1"/>
    <x v="365"/>
    <x v="1"/>
    <s v="USA"/>
    <s v="New York"/>
    <n v="2012"/>
    <s v="Legal Document Automation"/>
  </r>
  <r>
    <x v="400"/>
    <d v="2016-06-30T00:00:00"/>
    <n v="2016"/>
    <s v="everplans"/>
    <s v="FIRM0225"/>
    <x v="152"/>
    <x v="366"/>
    <x v="1"/>
    <s v="USA"/>
    <s v="New York"/>
    <n v="2012"/>
    <s v="Legal Document Automation"/>
  </r>
  <r>
    <x v="400"/>
    <d v="2016-06-30T00:00:00"/>
    <n v="2016"/>
    <s v="everplans"/>
    <s v="FIRM0225"/>
    <x v="1"/>
    <x v="367"/>
    <x v="1"/>
    <s v="USA"/>
    <s v="New York"/>
    <n v="2012"/>
    <s v="Legal Document Automation"/>
  </r>
  <r>
    <x v="400"/>
    <d v="2016-06-30T00:00:00"/>
    <n v="2016"/>
    <s v="everplans"/>
    <s v="FIRM0225"/>
    <x v="1"/>
    <x v="368"/>
    <x v="1"/>
    <s v="USA"/>
    <s v="New York"/>
    <n v="2012"/>
    <s v="Legal Document Automation"/>
  </r>
  <r>
    <x v="401"/>
    <d v="2016-07-01T00:00:00"/>
    <n v="2016"/>
    <s v="SupportPay"/>
    <s v="FIRM0191"/>
    <x v="3"/>
    <x v="369"/>
    <x v="0"/>
    <s v="USA"/>
    <s v="California"/>
    <n v="2011"/>
    <s v="Legal Document Automation"/>
  </r>
  <r>
    <x v="402"/>
    <d v="2016-07-26T00:00:00"/>
    <n v="2016"/>
    <s v="Doxly"/>
    <s v="FIRM0647"/>
    <x v="22"/>
    <x v="7"/>
    <x v="0"/>
    <s v="USA"/>
    <s v="Indianapolis"/>
    <n v="2014"/>
    <s v="Legal Practice Management"/>
  </r>
  <r>
    <x v="403"/>
    <d v="2016-07-26T00:00:00"/>
    <n v="2016"/>
    <s v="Firmex"/>
    <s v="FIRM0071"/>
    <x v="3"/>
    <x v="7"/>
    <x v="7"/>
    <s v="Canada"/>
    <s v="Toronto"/>
    <n v="2006"/>
    <s v="Legal Practice Management"/>
  </r>
  <r>
    <x v="404"/>
    <d v="2016-07-31T00:00:00"/>
    <n v="2016"/>
    <s v="FairClaim"/>
    <s v="FIRM0510"/>
    <x v="58"/>
    <x v="370"/>
    <x v="2"/>
    <s v="USA"/>
    <s v="Los Angeles"/>
    <n v="2014"/>
    <s v="Online Dispute Resolution"/>
  </r>
  <r>
    <x v="404"/>
    <d v="2016-07-31T00:00:00"/>
    <n v="2016"/>
    <s v="FairClaim"/>
    <s v="FIRM0510"/>
    <x v="1"/>
    <x v="7"/>
    <x v="2"/>
    <s v="USA"/>
    <s v="Los Angeles"/>
    <n v="2014"/>
    <s v="Online Dispute Resolution"/>
  </r>
  <r>
    <x v="404"/>
    <d v="2016-07-31T00:00:00"/>
    <n v="2016"/>
    <s v="FairClaim"/>
    <s v="FIRM0510"/>
    <x v="1"/>
    <x v="7"/>
    <x v="2"/>
    <s v="USA"/>
    <s v="Los Angeles"/>
    <n v="2012"/>
    <s v="Online Dispute Resolution"/>
  </r>
  <r>
    <x v="404"/>
    <d v="2016-08-01T00:00:00"/>
    <n v="2016"/>
    <s v="Reorg Research"/>
    <s v="FIRM0265"/>
    <x v="3"/>
    <x v="371"/>
    <x v="0"/>
    <s v="USA"/>
    <s v="New York"/>
    <n v="2012"/>
    <s v="Legal Practice Management"/>
  </r>
  <r>
    <x v="405"/>
    <d v="2016-08-01T00:00:00"/>
    <n v="2016"/>
    <s v="RiskGenius"/>
    <s v="FIRM0614"/>
    <x v="3"/>
    <x v="111"/>
    <x v="0"/>
    <s v="USA"/>
    <s v="Kansas"/>
    <n v="2015"/>
    <s v="Legal Analytics"/>
  </r>
  <r>
    <x v="406"/>
    <d v="2016-08-02T00:00:00"/>
    <n v="2016"/>
    <s v="CS Disco"/>
    <s v="FIRM0217"/>
    <x v="153"/>
    <x v="176"/>
    <x v="9"/>
    <s v="USA"/>
    <s v="Houston"/>
    <n v="2012"/>
    <s v="Legal Practice Management"/>
  </r>
  <r>
    <x v="406"/>
    <d v="2016-08-02T00:00:00"/>
    <n v="2016"/>
    <s v="CS Disco"/>
    <s v="FIRM0217"/>
    <x v="1"/>
    <x v="191"/>
    <x v="9"/>
    <s v="USA"/>
    <s v="Houston"/>
    <n v="2012"/>
    <s v="Legal Practice Management"/>
  </r>
  <r>
    <x v="406"/>
    <d v="2016-08-02T00:00:00"/>
    <n v="2016"/>
    <s v="CS Disco"/>
    <s v="FIRM0217"/>
    <x v="1"/>
    <x v="372"/>
    <x v="9"/>
    <s v="USA"/>
    <s v="Houston"/>
    <n v="2010"/>
    <s v="Legal Practice Management"/>
  </r>
  <r>
    <x v="407"/>
    <d v="2016-08-03T00:00:00"/>
    <n v="2016"/>
    <s v="AirHelp"/>
    <s v="FIRM0290"/>
    <x v="1"/>
    <x v="373"/>
    <x v="1"/>
    <s v="USA"/>
    <s v="New York"/>
    <n v="2013"/>
    <s v="Legal Document Automation"/>
  </r>
  <r>
    <x v="407"/>
    <d v="2016-08-03T00:00:00"/>
    <n v="2016"/>
    <s v="AirHelp"/>
    <s v="FIRM0290"/>
    <x v="154"/>
    <x v="136"/>
    <x v="1"/>
    <s v="USA"/>
    <s v="New York"/>
    <n v="2013"/>
    <s v="Legal Document Automation"/>
  </r>
  <r>
    <x v="407"/>
    <d v="2016-08-03T00:00:00"/>
    <n v="2016"/>
    <s v="AirHelp"/>
    <s v="FIRM0290"/>
    <x v="1"/>
    <x v="374"/>
    <x v="1"/>
    <s v="USA"/>
    <s v="New York"/>
    <n v="2013"/>
    <s v="Legal Document Automation"/>
  </r>
  <r>
    <x v="407"/>
    <d v="2016-08-03T00:00:00"/>
    <n v="2016"/>
    <s v="AirHelp"/>
    <s v="FIRM0290"/>
    <x v="1"/>
    <x v="375"/>
    <x v="1"/>
    <s v="USA"/>
    <s v="New York"/>
    <n v="2013"/>
    <s v="Legal Document Automation"/>
  </r>
  <r>
    <x v="407"/>
    <d v="2016-08-03T00:00:00"/>
    <n v="2016"/>
    <s v="AirHelp"/>
    <s v="FIRM0290"/>
    <x v="1"/>
    <x v="376"/>
    <x v="1"/>
    <s v="USA"/>
    <s v="New York"/>
    <n v="2013"/>
    <s v="Legal Document Automation"/>
  </r>
  <r>
    <x v="407"/>
    <d v="2016-08-03T00:00:00"/>
    <n v="2016"/>
    <s v="AirHelp"/>
    <s v="FIRM0290"/>
    <x v="1"/>
    <x v="208"/>
    <x v="1"/>
    <s v="USA"/>
    <s v="New York"/>
    <n v="2013"/>
    <s v="Legal Document Automation"/>
  </r>
  <r>
    <x v="407"/>
    <d v="2016-08-03T00:00:00"/>
    <n v="2016"/>
    <s v="AirHelp"/>
    <s v="FIRM0290"/>
    <x v="1"/>
    <x v="377"/>
    <x v="1"/>
    <s v="USA"/>
    <s v="New York"/>
    <n v="2016"/>
    <s v="Legal Document Automation"/>
  </r>
  <r>
    <x v="407"/>
    <d v="2016-08-03T00:00:00"/>
    <n v="2016"/>
    <s v="AirHelp"/>
    <s v="FIRM0290"/>
    <x v="1"/>
    <x v="378"/>
    <x v="1"/>
    <s v="USA"/>
    <s v="New York"/>
    <n v="2013"/>
    <s v="Legal Document Automation"/>
  </r>
  <r>
    <x v="408"/>
    <d v="2016-08-03T00:00:00"/>
    <n v="2016"/>
    <s v="Scrive"/>
    <s v="FIRM0150"/>
    <x v="1"/>
    <x v="379"/>
    <x v="0"/>
    <s v="Sweden"/>
    <s v="Stockholm"/>
    <n v="2013"/>
    <s v="Legal Document Automation"/>
  </r>
  <r>
    <x v="408"/>
    <d v="2016-08-03T00:00:00"/>
    <n v="2016"/>
    <s v="Scrive"/>
    <s v="FIRM0150"/>
    <x v="155"/>
    <x v="7"/>
    <x v="0"/>
    <s v="Sweden"/>
    <s v="Stockholm"/>
    <n v="2010"/>
    <s v="Legal Document Automation"/>
  </r>
  <r>
    <x v="408"/>
    <d v="2016-08-03T00:00:00"/>
    <n v="2016"/>
    <s v="Scrive"/>
    <s v="FIRM0150"/>
    <x v="1"/>
    <x v="380"/>
    <x v="0"/>
    <s v="Sweden"/>
    <s v="Stockholm"/>
    <n v="2010"/>
    <s v="Legal Document Automation"/>
  </r>
  <r>
    <x v="409"/>
    <d v="2016-08-05T00:00:00"/>
    <n v="2016"/>
    <s v="Legal Inc"/>
    <s v="FIRM0463"/>
    <x v="22"/>
    <x v="302"/>
    <x v="10"/>
    <s v="USA"/>
    <s v="Texas"/>
    <n v="2014"/>
    <s v="Legal Document Automation"/>
  </r>
  <r>
    <x v="410"/>
    <d v="2016-08-17T00:00:00"/>
    <n v="2016"/>
    <s v="Court Buddy"/>
    <s v="FIRM0672"/>
    <x v="156"/>
    <x v="381"/>
    <x v="13"/>
    <s v="USA"/>
    <s v="San Francisco"/>
    <n v="2016"/>
    <s v="Legal Marketplace"/>
  </r>
  <r>
    <x v="411"/>
    <d v="2016-08-23T00:00:00"/>
    <n v="2016"/>
    <s v="Logikcull"/>
    <s v="FIRM0057"/>
    <x v="1"/>
    <x v="382"/>
    <x v="1"/>
    <s v="USA"/>
    <s v="San Francisco"/>
    <n v="2004"/>
    <s v="Legal Practice Management"/>
  </r>
  <r>
    <x v="411"/>
    <d v="2016-08-23T00:00:00"/>
    <n v="2016"/>
    <s v="Logikcull"/>
    <s v="FIRM0057"/>
    <x v="10"/>
    <x v="11"/>
    <x v="1"/>
    <s v="USA"/>
    <s v="San Francisco"/>
    <n v="2004"/>
    <s v="Legal Practice Management"/>
  </r>
  <r>
    <x v="412"/>
    <d v="2016-08-24T00:00:00"/>
    <n v="2016"/>
    <s v="Legalist"/>
    <s v="FIRM0676"/>
    <x v="111"/>
    <x v="60"/>
    <x v="2"/>
    <s v="USA"/>
    <s v="San Francisco"/>
    <n v="2008"/>
    <s v="Legal Analytics"/>
  </r>
  <r>
    <x v="413"/>
    <d v="2016-08-26T00:00:00"/>
    <n v="2016"/>
    <s v="synergist.io"/>
    <s v="FIRM0620"/>
    <x v="157"/>
    <x v="383"/>
    <x v="2"/>
    <s v="Germany"/>
    <s v="Berlin"/>
    <n v="2015"/>
    <s v="Legal Practice Management"/>
  </r>
  <r>
    <x v="414"/>
    <d v="2016-08-30T00:00:00"/>
    <n v="2016"/>
    <s v="Ascent Technologies"/>
    <s v="FIRM0517"/>
    <x v="78"/>
    <x v="7"/>
    <x v="2"/>
    <s v="USA"/>
    <s v="Chicago"/>
    <n v="2015"/>
    <s v="Legal Document Automation"/>
  </r>
  <r>
    <x v="415"/>
    <d v="2016-08-30T00:00:00"/>
    <n v="2016"/>
    <s v="Gadfly Legal Technologies"/>
    <s v="FIRM0433"/>
    <x v="158"/>
    <x v="7"/>
    <x v="6"/>
    <s v="USA"/>
    <s v="Boston"/>
    <n v="2014"/>
    <s v="Legal Document Automation"/>
  </r>
  <r>
    <x v="416"/>
    <d v="2016-08-31T00:00:00"/>
    <n v="2016"/>
    <s v="PactSafe"/>
    <s v="FIRM0397"/>
    <x v="3"/>
    <x v="384"/>
    <x v="2"/>
    <s v="USA"/>
    <s v="Indianapolis"/>
    <n v="2013"/>
    <s v="Legal Document Automation"/>
  </r>
  <r>
    <x v="417"/>
    <d v="2016-09-01T00:00:00"/>
    <n v="2016"/>
    <s v="Compensation2Go "/>
    <s v="FIRM0639"/>
    <x v="150"/>
    <x v="7"/>
    <x v="0"/>
    <s v="Germany"/>
    <s v="Bochum"/>
    <n v="2016"/>
    <s v="Legal Practice Management"/>
  </r>
  <r>
    <x v="418"/>
    <d v="2016-09-07T00:00:00"/>
    <n v="2016"/>
    <s v="Rocket Lawyer"/>
    <s v="FIRM0091"/>
    <x v="3"/>
    <x v="385"/>
    <x v="8"/>
    <s v="USA"/>
    <s v="San Francisco"/>
    <n v="2016"/>
    <s v="Legal Document Automation"/>
  </r>
  <r>
    <x v="419"/>
    <d v="2016-09-08T00:00:00"/>
    <n v="2016"/>
    <s v="Headnote"/>
    <s v="FIRM0674"/>
    <x v="159"/>
    <x v="386"/>
    <x v="2"/>
    <s v="USA"/>
    <s v="California"/>
    <n v="2015"/>
    <s v="Legal Practice Management"/>
  </r>
  <r>
    <x v="420"/>
    <d v="2016-09-15T00:00:00"/>
    <n v="2016"/>
    <s v="Luminance"/>
    <s v="FIRM0630"/>
    <x v="9"/>
    <x v="387"/>
    <x v="0"/>
    <s v="UK"/>
    <s v="London"/>
    <n v="2016"/>
    <s v="Legal Research"/>
  </r>
  <r>
    <x v="421"/>
    <d v="2016-09-15T00:00:00"/>
    <n v="2016"/>
    <s v="Ravel Law"/>
    <s v="FIRM0263"/>
    <x v="21"/>
    <x v="84"/>
    <x v="1"/>
    <s v="USA"/>
    <s v="San Francisco"/>
    <n v="2012"/>
    <s v="Legal Research"/>
  </r>
  <r>
    <x v="421"/>
    <d v="2016-09-15T00:00:00"/>
    <n v="2016"/>
    <s v="Ravel Law"/>
    <s v="FIRM0263"/>
    <x v="1"/>
    <x v="85"/>
    <x v="1"/>
    <s v="USA"/>
    <s v="San Francisco"/>
    <n v="2012"/>
    <s v="Legal Research"/>
  </r>
  <r>
    <x v="421"/>
    <d v="2016-09-15T00:00:00"/>
    <n v="2016"/>
    <s v="Ravel Law"/>
    <s v="FIRM0263"/>
    <x v="1"/>
    <x v="58"/>
    <x v="1"/>
    <s v="USA"/>
    <s v="San Francisco"/>
    <n v="2012"/>
    <s v="Legal Research"/>
  </r>
  <r>
    <x v="421"/>
    <d v="2016-09-15T00:00:00"/>
    <n v="2016"/>
    <s v="Ravel Law"/>
    <s v="FIRM0263"/>
    <x v="1"/>
    <x v="195"/>
    <x v="1"/>
    <s v="USA"/>
    <s v="San Francisco"/>
    <n v="2012"/>
    <s v="Legal Research"/>
  </r>
  <r>
    <x v="422"/>
    <d v="2016-09-21T00:00:00"/>
    <n v="2016"/>
    <s v="Doxly"/>
    <s v="FIRM0647"/>
    <x v="1"/>
    <x v="388"/>
    <x v="0"/>
    <s v="USA"/>
    <s v="Indianapolis"/>
    <n v="2016"/>
    <s v="Legal Practice Management"/>
  </r>
  <r>
    <x v="422"/>
    <d v="2016-09-21T00:00:00"/>
    <n v="2016"/>
    <s v="Doxly"/>
    <s v="FIRM0647"/>
    <x v="160"/>
    <x v="389"/>
    <x v="0"/>
    <s v="USA"/>
    <s v="Indianapolis"/>
    <n v="2016"/>
    <s v="Legal Practice Management"/>
  </r>
  <r>
    <x v="422"/>
    <d v="2016-09-21T00:00:00"/>
    <n v="2016"/>
    <s v="Doxly"/>
    <s v="FIRM0647"/>
    <x v="1"/>
    <x v="353"/>
    <x v="0"/>
    <s v="USA"/>
    <s v="Indianapolis"/>
    <n v="2015"/>
    <s v="Legal Practice Management"/>
  </r>
  <r>
    <x v="423"/>
    <d v="2016-09-26T00:00:00"/>
    <n v="2016"/>
    <s v="MyDocSafe"/>
    <s v="FIRM0368"/>
    <x v="161"/>
    <x v="390"/>
    <x v="5"/>
    <s v="UK"/>
    <s v="Bedford"/>
    <n v="2013"/>
    <s v="Legal Document Automation"/>
  </r>
  <r>
    <x v="424"/>
    <d v="2016-09-27T00:00:00"/>
    <n v="2016"/>
    <s v="LegalSifter"/>
    <s v="FIRM0354"/>
    <x v="26"/>
    <x v="7"/>
    <x v="2"/>
    <s v="USA"/>
    <s v="Pittsburgh"/>
    <n v="2013"/>
    <s v="Legal Analytics"/>
  </r>
  <r>
    <x v="425"/>
    <d v="2016-10-02T00:00:00"/>
    <n v="2016"/>
    <s v="LegalClick"/>
    <s v="FIRM0586"/>
    <x v="159"/>
    <x v="7"/>
    <x v="2"/>
    <s v="USA"/>
    <s v="Florida"/>
    <n v="2015"/>
    <s v="Legal Marketplace"/>
  </r>
  <r>
    <x v="426"/>
    <d v="2016-10-10T00:00:00"/>
    <n v="2016"/>
    <s v="eBrevia"/>
    <s v="FIRM0220"/>
    <x v="75"/>
    <x v="7"/>
    <x v="2"/>
    <s v="USA"/>
    <s v="Stamford"/>
    <n v="2012"/>
    <s v="Legal Analytics"/>
  </r>
  <r>
    <x v="427"/>
    <d v="2016-10-13T00:00:00"/>
    <n v="2016"/>
    <s v="Doctrine"/>
    <s v="FIRM0644"/>
    <x v="8"/>
    <x v="109"/>
    <x v="2"/>
    <s v="France"/>
    <s v="Paris"/>
    <n v="2016"/>
    <s v="Legal Research"/>
  </r>
  <r>
    <x v="427"/>
    <d v="2016-10-13T00:00:00"/>
    <n v="2016"/>
    <s v="Doctrine"/>
    <s v="FIRM0644"/>
    <x v="1"/>
    <x v="391"/>
    <x v="2"/>
    <s v="France"/>
    <s v="Paris"/>
    <n v="2016"/>
    <s v="Legal Research"/>
  </r>
  <r>
    <x v="427"/>
    <d v="2016-10-13T00:00:00"/>
    <n v="2016"/>
    <s v="Doctrine"/>
    <s v="FIRM0644"/>
    <x v="1"/>
    <x v="392"/>
    <x v="2"/>
    <s v="France"/>
    <s v="Paris"/>
    <n v="2016"/>
    <s v="Legal Research"/>
  </r>
  <r>
    <x v="428"/>
    <d v="2016-10-28T00:00:00"/>
    <n v="2016"/>
    <s v="Clause"/>
    <s v="FIRM0533"/>
    <x v="3"/>
    <x v="353"/>
    <x v="2"/>
    <s v="USA"/>
    <s v="New York"/>
    <n v="2015"/>
    <s v="Legal Document Automation"/>
  </r>
  <r>
    <x v="428"/>
    <d v="2016-10-28T00:00:00"/>
    <n v="2016"/>
    <s v="Clause"/>
    <s v="FIRM0533"/>
    <x v="3"/>
    <x v="158"/>
    <x v="2"/>
    <s v="USA"/>
    <s v="New York"/>
    <n v="2015"/>
    <s v="Legal Document Automation"/>
  </r>
  <r>
    <x v="429"/>
    <d v="2016-10-28T00:00:00"/>
    <n v="2016"/>
    <s v="Libryo"/>
    <s v="FIRM0629"/>
    <x v="3"/>
    <x v="353"/>
    <x v="2"/>
    <s v="UK"/>
    <s v="London"/>
    <n v="2015"/>
    <s v="Legal Compliance"/>
  </r>
  <r>
    <x v="429"/>
    <d v="2016-10-28T00:00:00"/>
    <n v="2016"/>
    <s v="Libryo"/>
    <s v="FIRM0629"/>
    <x v="3"/>
    <x v="158"/>
    <x v="2"/>
    <s v="UK"/>
    <s v="London"/>
    <n v="2015"/>
    <s v="Legal Compliance"/>
  </r>
  <r>
    <x v="430"/>
    <d v="2016-11-01T00:00:00"/>
    <n v="2016"/>
    <s v="Upsolve"/>
    <s v="FIRM0667"/>
    <x v="1"/>
    <x v="393"/>
    <x v="3"/>
    <s v="USA"/>
    <s v="New York"/>
    <n v="2016"/>
    <s v="Legal Document Automation"/>
  </r>
  <r>
    <x v="430"/>
    <d v="2016-11-01T00:00:00"/>
    <n v="2016"/>
    <s v="Upsolve"/>
    <s v="FIRM0667"/>
    <x v="162"/>
    <x v="394"/>
    <x v="3"/>
    <s v="USA"/>
    <s v="New York"/>
    <n v="2016"/>
    <s v="Legal Document Automation"/>
  </r>
  <r>
    <x v="431"/>
    <d v="2016-11-03T00:00:00"/>
    <n v="2016"/>
    <s v="My Exit Strategy (now Cake)"/>
    <s v="FIRM0599"/>
    <x v="3"/>
    <x v="7"/>
    <x v="2"/>
    <s v="USA"/>
    <s v="Cambridge"/>
    <n v="2015"/>
    <s v="Legal Document Automation"/>
  </r>
  <r>
    <x v="432"/>
    <d v="2016-11-07T00:00:00"/>
    <n v="2016"/>
    <s v="Юрбюро"/>
    <s v="FIRM0633"/>
    <x v="163"/>
    <x v="395"/>
    <x v="2"/>
    <s v="Russia"/>
    <s v="Moscow"/>
    <n v="2016"/>
    <s v="Legal Marketplace"/>
  </r>
  <r>
    <x v="433"/>
    <d v="2016-11-21T00:00:00"/>
    <n v="2016"/>
    <s v="BurgieLaw"/>
    <s v="FIRM0637"/>
    <x v="33"/>
    <x v="396"/>
    <x v="2"/>
    <s v="Malaysia"/>
    <s v="Kuala Lumpur"/>
    <n v="2016"/>
    <s v="Legal Marketplace"/>
  </r>
  <r>
    <x v="434"/>
    <d v="2016-11-29T00:00:00"/>
    <n v="2016"/>
    <s v="MeWe.Org (now CoInspect)"/>
    <s v="FIRM0474"/>
    <x v="3"/>
    <x v="397"/>
    <x v="2"/>
    <s v="USA"/>
    <s v="California"/>
    <n v="2014"/>
    <s v="Legal Compliance"/>
  </r>
  <r>
    <x v="434"/>
    <d v="2016-11-29T00:00:00"/>
    <n v="2016"/>
    <s v="MeWe.Org (now CoInspect)"/>
    <s v="FIRM0474"/>
    <x v="3"/>
    <x v="309"/>
    <x v="2"/>
    <s v="USA"/>
    <s v="California"/>
    <n v="2014"/>
    <s v="Legal Compliance"/>
  </r>
  <r>
    <x v="435"/>
    <d v="2016-11-30T00:00:00"/>
    <n v="2016"/>
    <s v="LawGeex"/>
    <s v="FIRM0458"/>
    <x v="1"/>
    <x v="398"/>
    <x v="2"/>
    <s v="Israel"/>
    <s v="Tel Aviv"/>
    <n v="2014"/>
    <s v="Legal Document Automation"/>
  </r>
  <r>
    <x v="435"/>
    <d v="2016-11-30T00:00:00"/>
    <n v="2016"/>
    <s v="LawGeex"/>
    <s v="FIRM0458"/>
    <x v="1"/>
    <x v="317"/>
    <x v="2"/>
    <s v="Israel"/>
    <s v="Tel Aviv"/>
    <n v="2014"/>
    <s v="Legal Document Automation"/>
  </r>
  <r>
    <x v="435"/>
    <d v="2016-11-30T00:00:00"/>
    <n v="2016"/>
    <s v="LawGeex"/>
    <s v="FIRM0458"/>
    <x v="8"/>
    <x v="318"/>
    <x v="2"/>
    <s v="Israel"/>
    <s v="Tel Aviv"/>
    <n v="2014"/>
    <s v="Legal Document Automation"/>
  </r>
  <r>
    <x v="436"/>
    <d v="2016-12-01T00:00:00"/>
    <n v="2016"/>
    <s v="Granthika Co."/>
    <s v="FIRM0673"/>
    <x v="3"/>
    <x v="337"/>
    <x v="5"/>
    <s v="USA"/>
    <s v="California"/>
    <n v="2016"/>
    <s v="Legal Analytics"/>
  </r>
  <r>
    <x v="437"/>
    <d v="2016-12-01T00:00:00"/>
    <n v="2016"/>
    <s v="Ping"/>
    <s v="FIRM0610"/>
    <x v="3"/>
    <x v="337"/>
    <x v="13"/>
    <s v="USA"/>
    <s v="Berkerley"/>
    <n v="2015"/>
    <s v="Legal Practice Management"/>
  </r>
  <r>
    <x v="438"/>
    <d v="2016-12-13T00:00:00"/>
    <n v="2016"/>
    <s v="SupportPay"/>
    <s v="FIRM0191"/>
    <x v="1"/>
    <x v="399"/>
    <x v="1"/>
    <s v="USA"/>
    <s v="California"/>
    <n v="2011"/>
    <s v="Legal Document Automation"/>
  </r>
  <r>
    <x v="438"/>
    <d v="2016-12-13T00:00:00"/>
    <n v="2016"/>
    <s v="SupportPay"/>
    <s v="FIRM0191"/>
    <x v="164"/>
    <x v="289"/>
    <x v="1"/>
    <s v="USA"/>
    <s v="California"/>
    <n v="2011"/>
    <s v="Legal Document Automation"/>
  </r>
  <r>
    <x v="438"/>
    <d v="2016-12-13T00:00:00"/>
    <n v="2016"/>
    <s v="SupportPay"/>
    <s v="FIRM0191"/>
    <x v="1"/>
    <x v="400"/>
    <x v="1"/>
    <s v="USA"/>
    <s v="California"/>
    <n v="2011"/>
    <s v="Legal Document Automation"/>
  </r>
  <r>
    <x v="439"/>
    <d v="2016-12-14T00:00:00"/>
    <n v="2016"/>
    <s v="LawTrades"/>
    <s v="FIRM0461"/>
    <x v="43"/>
    <x v="210"/>
    <x v="2"/>
    <s v="USA"/>
    <s v="New York"/>
    <n v="2014"/>
    <s v="Legal Marketplace"/>
  </r>
  <r>
    <x v="439"/>
    <d v="2016-12-14T00:00:00"/>
    <n v="2016"/>
    <s v="LawTrades"/>
    <s v="FIRM0461"/>
    <x v="1"/>
    <x v="401"/>
    <x v="2"/>
    <s v="USA"/>
    <s v="New York"/>
    <n v="2014"/>
    <s v="Legal Marketplace"/>
  </r>
  <r>
    <x v="439"/>
    <d v="2016-12-14T00:00:00"/>
    <n v="2016"/>
    <s v="LawTrades"/>
    <s v="FIRM0461"/>
    <x v="1"/>
    <x v="148"/>
    <x v="2"/>
    <s v="USA"/>
    <s v="New York"/>
    <n v="2014"/>
    <s v="Legal Marketplace"/>
  </r>
  <r>
    <x v="439"/>
    <d v="2016-12-14T00:00:00"/>
    <n v="2016"/>
    <s v="LawTrades"/>
    <s v="FIRM0461"/>
    <x v="1"/>
    <x v="402"/>
    <x v="2"/>
    <s v="USA"/>
    <s v="New York"/>
    <n v="2014"/>
    <s v="Legal Marketplace"/>
  </r>
  <r>
    <x v="439"/>
    <d v="2016-12-14T00:00:00"/>
    <n v="2016"/>
    <s v="LawTrades"/>
    <s v="FIRM0461"/>
    <x v="1"/>
    <x v="403"/>
    <x v="2"/>
    <s v="USA"/>
    <s v="New York"/>
    <n v="2014"/>
    <s v="Legal Marketplace"/>
  </r>
  <r>
    <x v="440"/>
    <d v="2016-12-16T00:00:00"/>
    <n v="2016"/>
    <s v="Luminance"/>
    <s v="FIRM0630"/>
    <x v="3"/>
    <x v="404"/>
    <x v="0"/>
    <s v="UK"/>
    <s v="London"/>
    <n v="2015"/>
    <s v="Legal Research"/>
  </r>
  <r>
    <x v="441"/>
    <d v="2016-12-26T00:00:00"/>
    <n v="2016"/>
    <s v="openlaws"/>
    <s v="FIRM0608"/>
    <x v="3"/>
    <x v="405"/>
    <x v="2"/>
    <s v="Austria"/>
    <s v="Salzburg"/>
    <n v="2015"/>
    <s v="Legal Research"/>
  </r>
  <r>
    <x v="442"/>
    <d v="2016-12-29T00:00:00"/>
    <n v="2016"/>
    <s v="Legal Advice Middle East"/>
    <s v="FIRM0628"/>
    <x v="46"/>
    <x v="406"/>
    <x v="3"/>
    <s v="UAE"/>
    <s v="Dubai"/>
    <n v="2015"/>
    <s v="Legal Marketplace"/>
  </r>
  <r>
    <x v="443"/>
    <d v="2016-12-31T00:00:00"/>
    <n v="2016"/>
    <s v="ContractRoom"/>
    <s v="FIRM0213"/>
    <x v="157"/>
    <x v="7"/>
    <x v="5"/>
    <s v="USA"/>
    <s v="California"/>
    <n v="2012"/>
    <s v="Legal Document Automation"/>
  </r>
  <r>
    <x v="444"/>
    <d v="2017-01-02T00:00:00"/>
    <n v="2017"/>
    <s v="Legalese"/>
    <s v="FIRM0587"/>
    <x v="1"/>
    <x v="407"/>
    <x v="5"/>
    <s v="Singapore"/>
    <s v="Singapore"/>
    <n v="2015"/>
    <s v="Legal Document Automation"/>
  </r>
  <r>
    <x v="444"/>
    <d v="2017-01-02T00:00:00"/>
    <n v="2017"/>
    <s v="Legalese"/>
    <s v="FIRM0587"/>
    <x v="165"/>
    <x v="408"/>
    <x v="5"/>
    <s v="Singapore"/>
    <s v="Singapore"/>
    <n v="2015"/>
    <s v="Legal Document Automation"/>
  </r>
  <r>
    <x v="445"/>
    <d v="2017-01-17T00:00:00"/>
    <n v="2017"/>
    <s v="Juro"/>
    <s v="FIRM0675"/>
    <x v="1"/>
    <x v="7"/>
    <x v="2"/>
    <s v="UK"/>
    <s v="London"/>
    <n v="2016"/>
    <s v="Legal Practice Management"/>
  </r>
  <r>
    <x v="445"/>
    <d v="2017-01-17T00:00:00"/>
    <n v="2017"/>
    <s v="Juro"/>
    <s v="FIRM0675"/>
    <x v="1"/>
    <x v="7"/>
    <x v="2"/>
    <s v="UK"/>
    <s v="London"/>
    <n v="2015"/>
    <s v="Legal Practice Management"/>
  </r>
  <r>
    <x v="445"/>
    <d v="2017-01-17T00:00:00"/>
    <n v="2017"/>
    <s v="Juro"/>
    <s v="FIRM0675"/>
    <x v="1"/>
    <x v="80"/>
    <x v="2"/>
    <s v="UK"/>
    <s v="London"/>
    <n v="2015"/>
    <s v="Legal Practice Management"/>
  </r>
  <r>
    <x v="445"/>
    <d v="2017-01-17T00:00:00"/>
    <n v="2017"/>
    <s v="Juro"/>
    <s v="FIRM0675"/>
    <x v="94"/>
    <x v="158"/>
    <x v="2"/>
    <s v="UK"/>
    <s v="London"/>
    <n v="2015"/>
    <s v="Legal Practice Management"/>
  </r>
  <r>
    <x v="446"/>
    <d v="2017-01-19T00:00:00"/>
    <n v="2017"/>
    <s v="Case.one"/>
    <s v="FIRM0671"/>
    <x v="16"/>
    <x v="7"/>
    <x v="1"/>
    <s v="USA"/>
    <s v="California"/>
    <n v="2010"/>
    <s v="Legal Practice Management"/>
  </r>
  <r>
    <x v="447"/>
    <d v="2017-01-25T00:00:00"/>
    <n v="2017"/>
    <s v="Scrive"/>
    <s v="FIRM0150"/>
    <x v="166"/>
    <x v="7"/>
    <x v="0"/>
    <s v="Sweden"/>
    <s v="Stockholm"/>
    <n v="2016"/>
    <s v="Legal Document Automation"/>
  </r>
  <r>
    <x v="448"/>
    <d v="2017-02-02T00:00:00"/>
    <n v="2017"/>
    <s v="Litify"/>
    <s v="FIRM0677"/>
    <x v="16"/>
    <x v="409"/>
    <x v="1"/>
    <s v="USA"/>
    <s v="New York"/>
    <n v="2016"/>
    <s v="Legal Practice Management"/>
  </r>
  <r>
    <x v="449"/>
    <d v="2017-02-16T00:00:00"/>
    <n v="2017"/>
    <s v="Immuta"/>
    <s v="FIRM0439"/>
    <x v="3"/>
    <x v="297"/>
    <x v="2"/>
    <s v="USA"/>
    <s v="Maryland"/>
    <n v="2014"/>
    <s v="Legal Analytics"/>
  </r>
  <r>
    <x v="449"/>
    <d v="2017-02-16T00:00:00"/>
    <n v="2017"/>
    <s v="Immuta"/>
    <s v="FIRM0439"/>
    <x v="3"/>
    <x v="410"/>
    <x v="2"/>
    <s v="USA"/>
    <s v="Maryland"/>
    <n v="2014"/>
    <s v="Legal Analytics"/>
  </r>
  <r>
    <x v="449"/>
    <d v="2017-02-16T00:00:00"/>
    <n v="2017"/>
    <s v="Immuta"/>
    <s v="FIRM0439"/>
    <x v="167"/>
    <x v="411"/>
    <x v="2"/>
    <s v="USA"/>
    <s v="Maryland"/>
    <n v="2014"/>
    <s v="Legal Analytics"/>
  </r>
  <r>
    <x v="450"/>
    <d v="2017-02-28T00:00:00"/>
    <n v="2017"/>
    <s v="MeWe.Org (now CoInspect)"/>
    <s v="FIRM0474"/>
    <x v="1"/>
    <x v="412"/>
    <x v="2"/>
    <s v="USA"/>
    <s v="California"/>
    <n v="2014"/>
    <s v="Legal Compliance"/>
  </r>
  <r>
    <x v="450"/>
    <d v="2017-02-28T00:00:00"/>
    <n v="2017"/>
    <s v="MeWe.Org (now CoInspect)"/>
    <s v="FIRM0474"/>
    <x v="1"/>
    <x v="413"/>
    <x v="2"/>
    <s v="USA"/>
    <s v="California"/>
    <n v="2014"/>
    <s v="Legal Compliance"/>
  </r>
  <r>
    <x v="450"/>
    <d v="2017-02-28T00:00:00"/>
    <n v="2017"/>
    <s v="MeWe.Org (now CoInspect)"/>
    <s v="FIRM0474"/>
    <x v="160"/>
    <x v="414"/>
    <x v="2"/>
    <s v="USA"/>
    <s v="California"/>
    <n v="2014"/>
    <s v="Legal Compliance"/>
  </r>
  <r>
    <x v="451"/>
    <d v="2017-03-01T00:00:00"/>
    <n v="2017"/>
    <s v="Legal Inc"/>
    <s v="FIRM0463"/>
    <x v="32"/>
    <x v="415"/>
    <x v="0"/>
    <s v="USA"/>
    <s v="Texas"/>
    <n v="2014"/>
    <s v="Legal Document Automation"/>
  </r>
  <r>
    <x v="452"/>
    <d v="2017-03-01T00:00:00"/>
    <n v="2017"/>
    <s v="Seal Software"/>
    <s v="FIRM0144"/>
    <x v="3"/>
    <x v="228"/>
    <x v="0"/>
    <s v="USA"/>
    <s v="California"/>
    <n v="2010"/>
    <s v="Legal Practice Management"/>
  </r>
  <r>
    <x v="453"/>
    <d v="2017-03-01T00:00:00"/>
    <n v="2017"/>
    <s v="Waymark Tech"/>
    <s v="FIRM0679"/>
    <x v="3"/>
    <x v="416"/>
    <x v="15"/>
    <s v="UK"/>
    <s v="London"/>
    <n v="2013"/>
    <s v="Legal Compliance"/>
  </r>
  <r>
    <x v="454"/>
    <d v="2017-03-07T00:00:00"/>
    <n v="2017"/>
    <s v="LawGeex"/>
    <s v="FIRM0458"/>
    <x v="1"/>
    <x v="317"/>
    <x v="2"/>
    <s v="Israel"/>
    <s v="Tel Aviv"/>
    <n v="2014"/>
    <s v="Legal Document Automation"/>
  </r>
  <r>
    <x v="454"/>
    <d v="2017-03-07T00:00:00"/>
    <n v="2017"/>
    <s v="LawGeex"/>
    <s v="FIRM0458"/>
    <x v="119"/>
    <x v="318"/>
    <x v="2"/>
    <s v="Israel"/>
    <s v="Tel Aviv"/>
    <n v="2014"/>
    <s v="Legal Document Automation"/>
  </r>
  <r>
    <x v="454"/>
    <d v="2017-03-07T00:00:00"/>
    <n v="2017"/>
    <s v="LawGeex"/>
    <s v="FIRM0458"/>
    <x v="1"/>
    <x v="247"/>
    <x v="2"/>
    <s v="Israel"/>
    <s v="Tel Aviv"/>
    <n v="2014"/>
    <s v="Legal Document Automation"/>
  </r>
  <r>
    <x v="455"/>
    <d v="2017-03-10T00:00:00"/>
    <n v="2017"/>
    <s v="TenderScout"/>
    <s v="FIRM0386"/>
    <x v="129"/>
    <x v="417"/>
    <x v="2"/>
    <s v="Ireland"/>
    <s v="Dublin"/>
    <n v="2013"/>
    <s v="Legal Practice Management"/>
  </r>
  <r>
    <x v="455"/>
    <d v="2017-03-10T00:00:00"/>
    <n v="2017"/>
    <s v="TenderScout"/>
    <s v="FIRM0386"/>
    <x v="1"/>
    <x v="418"/>
    <x v="2"/>
    <s v="Ireland"/>
    <s v="Dublin"/>
    <n v="2013"/>
    <s v="Legal Practice Management"/>
  </r>
  <r>
    <x v="456"/>
    <d v="2017-03-13T00:00:00"/>
    <n v="2017"/>
    <s v="avvoka"/>
    <s v="FIRM0519"/>
    <x v="3"/>
    <x v="416"/>
    <x v="2"/>
    <s v="UK"/>
    <s v="London"/>
    <n v="2015"/>
    <s v="Legal Practice Management"/>
  </r>
  <r>
    <x v="457"/>
    <d v="2017-03-22T00:00:00"/>
    <n v="2017"/>
    <s v="Casetext"/>
    <s v="FIRM0303"/>
    <x v="1"/>
    <x v="419"/>
    <x v="4"/>
    <s v="USA"/>
    <s v="San Francisco"/>
    <n v="2013"/>
    <s v="Legal Research"/>
  </r>
  <r>
    <x v="457"/>
    <d v="2017-03-22T00:00:00"/>
    <n v="2017"/>
    <s v="Casetext"/>
    <s v="FIRM0303"/>
    <x v="1"/>
    <x v="167"/>
    <x v="4"/>
    <s v="USA"/>
    <s v="San Francisco"/>
    <n v="2012"/>
    <s v="Legal Research"/>
  </r>
  <r>
    <x v="457"/>
    <d v="2017-03-22T00:00:00"/>
    <n v="2017"/>
    <s v="Casetext"/>
    <s v="FIRM0303"/>
    <x v="154"/>
    <x v="264"/>
    <x v="4"/>
    <s v="USA"/>
    <s v="San Francisco"/>
    <n v="2013"/>
    <s v="Legal Research"/>
  </r>
  <r>
    <x v="458"/>
    <d v="2017-04-11T00:00:00"/>
    <n v="2017"/>
    <s v="Lexoo"/>
    <s v="FIRM0471"/>
    <x v="1"/>
    <x v="210"/>
    <x v="2"/>
    <s v="UK"/>
    <s v="London"/>
    <n v="2014"/>
    <s v="Legal Marketplace"/>
  </r>
  <r>
    <x v="458"/>
    <d v="2017-04-11T00:00:00"/>
    <n v="2017"/>
    <s v="Lexoo"/>
    <s v="FIRM0471"/>
    <x v="168"/>
    <x v="266"/>
    <x v="2"/>
    <s v="UK"/>
    <s v="London"/>
    <n v="2014"/>
    <s v="Legal Marketplace"/>
  </r>
  <r>
    <x v="459"/>
    <d v="2017-04-14T00:00:00"/>
    <n v="2017"/>
    <s v="TurboPatent"/>
    <s v="FIRM0097"/>
    <x v="7"/>
    <x v="7"/>
    <x v="10"/>
    <s v="USA"/>
    <s v="Seattle"/>
    <n v="2008"/>
    <s v="Legal Practice Management"/>
  </r>
  <r>
    <x v="460"/>
    <d v="2017-05-01T00:00:00"/>
    <n v="2017"/>
    <s v="Advocado"/>
    <s v="FIRM0400"/>
    <x v="150"/>
    <x v="7"/>
    <x v="2"/>
    <s v="Germany"/>
    <s v="Greifswald"/>
    <n v="2014"/>
    <s v="Legal Marketplace"/>
  </r>
  <r>
    <x v="461"/>
    <d v="2017-05-03T00:00:00"/>
    <n v="2017"/>
    <s v="Clause"/>
    <s v="FIRM0533"/>
    <x v="169"/>
    <x v="7"/>
    <x v="2"/>
    <s v="USA"/>
    <s v="New York"/>
    <n v="2015"/>
    <s v="Legal Document Automation"/>
  </r>
  <r>
    <x v="462"/>
    <d v="2017-05-11T00:00:00"/>
    <n v="2017"/>
    <s v="Court Buddy"/>
    <s v="FIRM0672"/>
    <x v="4"/>
    <x v="210"/>
    <x v="10"/>
    <s v="USA"/>
    <s v="San Francisco"/>
    <n v="2013"/>
    <s v="Legal Marketplace"/>
  </r>
  <r>
    <x v="463"/>
    <d v="2017-05-15T00:00:00"/>
    <n v="2017"/>
    <s v="Upsolve"/>
    <s v="FIRM0667"/>
    <x v="66"/>
    <x v="132"/>
    <x v="3"/>
    <s v="USA"/>
    <s v="New York"/>
    <n v="2016"/>
    <s v="Legal Document Automation"/>
  </r>
  <r>
    <x v="464"/>
    <d v="2017-05-16T00:00:00"/>
    <n v="2017"/>
    <s v="Zapproved"/>
    <s v="FIRM0099"/>
    <x v="3"/>
    <x v="420"/>
    <x v="7"/>
    <s v="USA"/>
    <s v="Portland"/>
    <n v="2008"/>
    <s v="Legal Practice Management"/>
  </r>
  <r>
    <x v="465"/>
    <d v="2017-05-30T00:00:00"/>
    <n v="2017"/>
    <s v="CrowdJustice"/>
    <s v="FIRM0313"/>
    <x v="1"/>
    <x v="421"/>
    <x v="2"/>
    <s v="UK"/>
    <s v="London"/>
    <n v="2015"/>
    <s v="Legal Marketplace"/>
  </r>
  <r>
    <x v="465"/>
    <d v="2017-05-30T00:00:00"/>
    <n v="2017"/>
    <s v="CrowdJustice"/>
    <s v="FIRM0313"/>
    <x v="1"/>
    <x v="73"/>
    <x v="2"/>
    <s v="UK"/>
    <s v="London"/>
    <n v="2013"/>
    <s v="Legal Marketplace"/>
  </r>
  <r>
    <x v="465"/>
    <d v="2017-05-30T00:00:00"/>
    <n v="2017"/>
    <s v="CrowdJustice"/>
    <s v="FIRM0313"/>
    <x v="32"/>
    <x v="422"/>
    <x v="2"/>
    <s v="UK"/>
    <s v="London"/>
    <n v="2013"/>
    <s v="Legal Marketplace"/>
  </r>
  <r>
    <x v="466"/>
    <d v="2017-05-31T00:00:00"/>
    <n v="2017"/>
    <s v="Concord"/>
    <s v="FIRM0627"/>
    <x v="170"/>
    <x v="322"/>
    <x v="1"/>
    <s v="USA"/>
    <s v="San Francisco"/>
    <n v="2015"/>
    <s v="Legal Document Automation"/>
  </r>
  <r>
    <x v="466"/>
    <d v="2017-05-31T00:00:00"/>
    <n v="2017"/>
    <s v="Concord"/>
    <s v="FIRM0627"/>
    <x v="1"/>
    <x v="7"/>
    <x v="1"/>
    <s v="USA"/>
    <s v="San Francisco"/>
    <n v="2014"/>
    <s v="Legal Document Automation"/>
  </r>
  <r>
    <x v="466"/>
    <d v="2017-05-31T00:00:00"/>
    <n v="2017"/>
    <s v="Concord"/>
    <s v="FIRM0627"/>
    <x v="1"/>
    <x v="124"/>
    <x v="1"/>
    <s v="USA"/>
    <s v="San Francisco"/>
    <n v="2015"/>
    <s v="Legal Document Automation"/>
  </r>
  <r>
    <x v="466"/>
    <d v="2017-05-31T00:00:00"/>
    <n v="2017"/>
    <s v="Concord"/>
    <s v="FIRM0627"/>
    <x v="1"/>
    <x v="423"/>
    <x v="1"/>
    <s v="USA"/>
    <s v="San Francisco"/>
    <n v="2015"/>
    <s v="Legal Document Automation"/>
  </r>
  <r>
    <x v="467"/>
    <d v="2017-06-01T00:00:00"/>
    <n v="2017"/>
    <s v="DocuSign"/>
    <s v="FIRM0045"/>
    <x v="3"/>
    <x v="7"/>
    <x v="11"/>
    <s v="USA"/>
    <s v="San Francisco"/>
    <n v="2003"/>
    <s v="Legal Practice Management"/>
  </r>
  <r>
    <x v="468"/>
    <d v="2017-06-06T00:00:00"/>
    <n v="2017"/>
    <s v="Court Innovations"/>
    <s v="FIRM0311"/>
    <x v="1"/>
    <x v="424"/>
    <x v="1"/>
    <s v="USA"/>
    <s v="Michigan"/>
    <n v="2014"/>
    <s v="Online Dispute Resolution"/>
  </r>
  <r>
    <x v="468"/>
    <d v="2017-06-06T00:00:00"/>
    <n v="2017"/>
    <s v="Court Innovations"/>
    <s v="FIRM0311"/>
    <x v="1"/>
    <x v="425"/>
    <x v="1"/>
    <s v="USA"/>
    <s v="Michigan"/>
    <n v="2010"/>
    <s v="Online Dispute Resolution"/>
  </r>
  <r>
    <x v="468"/>
    <d v="2017-06-06T00:00:00"/>
    <n v="2017"/>
    <s v="Court Innovations"/>
    <s v="FIRM0311"/>
    <x v="75"/>
    <x v="426"/>
    <x v="1"/>
    <s v="USA"/>
    <s v="Michigan"/>
    <n v="2014"/>
    <s v="Online Dispute Resolution"/>
  </r>
  <r>
    <x v="468"/>
    <d v="2017-06-06T00:00:00"/>
    <n v="2017"/>
    <s v="Court Innovations"/>
    <s v="FIRM0311"/>
    <x v="1"/>
    <x v="427"/>
    <x v="1"/>
    <s v="USA"/>
    <s v="Michigan"/>
    <n v="2014"/>
    <s v="Online Dispute Resolution"/>
  </r>
  <r>
    <x v="469"/>
    <d v="2017-06-06T00:00:00"/>
    <n v="2017"/>
    <s v="Hire An Esquire"/>
    <s v="FIRM0169"/>
    <x v="75"/>
    <x v="7"/>
    <x v="0"/>
    <s v="USA"/>
    <s v="New York"/>
    <n v="2011"/>
    <s v="Legal Marketplace"/>
  </r>
  <r>
    <x v="470"/>
    <d v="2017-06-12T00:00:00"/>
    <n v="2017"/>
    <s v="Assently"/>
    <s v="FIRM0151"/>
    <x v="171"/>
    <x v="7"/>
    <x v="0"/>
    <s v="Sweden"/>
    <s v="Stockholm"/>
    <n v="1999"/>
    <s v="Legal Document Automation"/>
  </r>
  <r>
    <x v="471"/>
    <d v="2017-06-12T00:00:00"/>
    <n v="2017"/>
    <s v="Exari Systems"/>
    <s v="FIRM0028"/>
    <x v="172"/>
    <x v="428"/>
    <x v="6"/>
    <s v="Australia"/>
    <s v="Melbourne"/>
    <n v="2017"/>
    <s v="Legal Document Automation"/>
  </r>
  <r>
    <x v="472"/>
    <d v="2017-06-15T00:00:00"/>
    <n v="2017"/>
    <s v="Atrium LTS"/>
    <s v="FIRM0683"/>
    <x v="173"/>
    <x v="210"/>
    <x v="0"/>
    <s v="USA"/>
    <s v="San Francisco"/>
    <n v="2017"/>
    <s v="Legal Practice Management"/>
  </r>
  <r>
    <x v="472"/>
    <d v="2017-06-15T00:00:00"/>
    <n v="2017"/>
    <s v="Atrium LTS"/>
    <s v="FIRM0683"/>
    <x v="1"/>
    <x v="429"/>
    <x v="0"/>
    <s v="USA"/>
    <s v="San Francisco"/>
    <n v="2017"/>
    <s v="Legal Practice Management"/>
  </r>
  <r>
    <x v="472"/>
    <d v="2017-06-15T00:00:00"/>
    <n v="2017"/>
    <s v="Atrium LTS"/>
    <s v="FIRM0683"/>
    <x v="1"/>
    <x v="430"/>
    <x v="0"/>
    <s v="USA"/>
    <s v="San Francisco"/>
    <n v="2017"/>
    <s v="Legal Practice Management"/>
  </r>
  <r>
    <x v="472"/>
    <d v="2017-06-15T00:00:00"/>
    <n v="2017"/>
    <s v="Atrium LTS"/>
    <s v="FIRM0683"/>
    <x v="1"/>
    <x v="431"/>
    <x v="0"/>
    <s v="USA"/>
    <s v="San Francisco"/>
    <n v="2017"/>
    <s v="Legal Practice Management"/>
  </r>
  <r>
    <x v="472"/>
    <d v="2017-06-15T00:00:00"/>
    <n v="2017"/>
    <s v="Atrium LTS"/>
    <s v="FIRM0683"/>
    <x v="1"/>
    <x v="432"/>
    <x v="0"/>
    <s v="USA"/>
    <s v="San Francisco"/>
    <n v="2017"/>
    <s v="Legal Practice Management"/>
  </r>
  <r>
    <x v="472"/>
    <d v="2017-06-15T00:00:00"/>
    <n v="2017"/>
    <s v="Atrium LTS"/>
    <s v="FIRM0683"/>
    <x v="1"/>
    <x v="433"/>
    <x v="0"/>
    <s v="USA"/>
    <s v="San Francisco"/>
    <n v="2017"/>
    <s v="Legal Practice Management"/>
  </r>
  <r>
    <x v="472"/>
    <d v="2017-06-15T00:00:00"/>
    <n v="2017"/>
    <s v="Atrium LTS"/>
    <s v="FIRM0683"/>
    <x v="1"/>
    <x v="434"/>
    <x v="0"/>
    <s v="USA"/>
    <s v="San Francisco"/>
    <n v="2017"/>
    <s v="Legal Practice Management"/>
  </r>
  <r>
    <x v="472"/>
    <d v="2017-06-15T00:00:00"/>
    <n v="2017"/>
    <s v="Atrium LTS"/>
    <s v="FIRM0683"/>
    <x v="1"/>
    <x v="435"/>
    <x v="0"/>
    <s v="USA"/>
    <s v="San Francisco"/>
    <n v="2017"/>
    <s v="Legal Practice Management"/>
  </r>
  <r>
    <x v="472"/>
    <d v="2017-06-15T00:00:00"/>
    <n v="2017"/>
    <s v="Atrium LTS"/>
    <s v="FIRM0683"/>
    <x v="1"/>
    <x v="73"/>
    <x v="0"/>
    <s v="USA"/>
    <s v="San Francisco"/>
    <n v="2017"/>
    <s v="Legal Practice Management"/>
  </r>
  <r>
    <x v="472"/>
    <d v="2017-06-15T00:00:00"/>
    <n v="2017"/>
    <s v="Atrium LTS"/>
    <s v="FIRM0683"/>
    <x v="1"/>
    <x v="112"/>
    <x v="0"/>
    <s v="USA"/>
    <s v="San Francisco"/>
    <n v="2017"/>
    <s v="Legal Practice Management"/>
  </r>
  <r>
    <x v="472"/>
    <d v="2017-06-15T00:00:00"/>
    <n v="2017"/>
    <s v="Atrium LTS"/>
    <s v="FIRM0683"/>
    <x v="1"/>
    <x v="436"/>
    <x v="0"/>
    <s v="USA"/>
    <s v="San Francisco"/>
    <n v="2017"/>
    <s v="Legal Practice Management"/>
  </r>
  <r>
    <x v="472"/>
    <d v="2017-06-15T00:00:00"/>
    <n v="2017"/>
    <s v="Atrium LTS"/>
    <s v="FIRM0683"/>
    <x v="1"/>
    <x v="437"/>
    <x v="0"/>
    <s v="USA"/>
    <s v="San Francisco"/>
    <n v="2017"/>
    <s v="Legal Practice Management"/>
  </r>
  <r>
    <x v="472"/>
    <d v="2017-06-15T00:00:00"/>
    <n v="2017"/>
    <s v="Atrium LTS"/>
    <s v="FIRM0683"/>
    <x v="1"/>
    <x v="438"/>
    <x v="0"/>
    <s v="USA"/>
    <s v="San Francisco"/>
    <n v="2017"/>
    <s v="Legal Practice Management"/>
  </r>
  <r>
    <x v="472"/>
    <d v="2017-06-15T00:00:00"/>
    <n v="2017"/>
    <s v="Atrium LTS"/>
    <s v="FIRM0683"/>
    <x v="1"/>
    <x v="439"/>
    <x v="0"/>
    <s v="USA"/>
    <s v="San Francisco"/>
    <n v="2017"/>
    <s v="Legal Practice Management"/>
  </r>
  <r>
    <x v="472"/>
    <d v="2017-06-15T00:00:00"/>
    <n v="2017"/>
    <s v="Atrium LTS"/>
    <s v="FIRM0683"/>
    <x v="1"/>
    <x v="203"/>
    <x v="0"/>
    <s v="USA"/>
    <s v="San Francisco"/>
    <n v="2017"/>
    <s v="Legal Practice Management"/>
  </r>
  <r>
    <x v="472"/>
    <d v="2017-06-15T00:00:00"/>
    <n v="2017"/>
    <s v="Atrium LTS"/>
    <s v="FIRM0683"/>
    <x v="1"/>
    <x v="440"/>
    <x v="0"/>
    <s v="USA"/>
    <s v="San Francisco"/>
    <n v="2017"/>
    <s v="Legal Practice Management"/>
  </r>
  <r>
    <x v="472"/>
    <d v="2017-06-15T00:00:00"/>
    <n v="2017"/>
    <s v="Atrium LTS"/>
    <s v="FIRM0683"/>
    <x v="1"/>
    <x v="441"/>
    <x v="0"/>
    <s v="USA"/>
    <s v="San Francisco"/>
    <n v="2017"/>
    <s v="Legal Practice Management"/>
  </r>
  <r>
    <x v="472"/>
    <d v="2017-06-15T00:00:00"/>
    <n v="2017"/>
    <s v="Atrium LTS"/>
    <s v="FIRM0683"/>
    <x v="1"/>
    <x v="442"/>
    <x v="0"/>
    <s v="USA"/>
    <s v="San Francisco"/>
    <n v="2017"/>
    <s v="Legal Practice Management"/>
  </r>
  <r>
    <x v="472"/>
    <d v="2017-06-15T00:00:00"/>
    <n v="2017"/>
    <s v="Atrium LTS"/>
    <s v="FIRM0683"/>
    <x v="1"/>
    <x v="443"/>
    <x v="0"/>
    <s v="USA"/>
    <s v="San Francisco"/>
    <n v="2017"/>
    <s v="Legal Practice Management"/>
  </r>
  <r>
    <x v="472"/>
    <d v="2017-06-15T00:00:00"/>
    <n v="2017"/>
    <s v="Atrium LTS"/>
    <s v="FIRM0683"/>
    <x v="1"/>
    <x v="444"/>
    <x v="0"/>
    <s v="USA"/>
    <s v="San Francisco"/>
    <n v="2012"/>
    <s v="Legal Practice Management"/>
  </r>
  <r>
    <x v="473"/>
    <d v="2017-06-21T00:00:00"/>
    <n v="2017"/>
    <s v="Pbworks"/>
    <s v="FIRM0063"/>
    <x v="84"/>
    <x v="7"/>
    <x v="0"/>
    <s v="USA"/>
    <s v="California"/>
    <n v="2005"/>
    <s v="Legal Document Automation"/>
  </r>
  <r>
    <x v="474"/>
    <d v="2017-06-29T00:00:00"/>
    <n v="2017"/>
    <s v="ClauseMatch"/>
    <s v="FIRM0209"/>
    <x v="1"/>
    <x v="223"/>
    <x v="2"/>
    <s v="UK"/>
    <s v="London"/>
    <n v="2014"/>
    <s v="Legal Document Automation"/>
  </r>
  <r>
    <x v="474"/>
    <d v="2017-06-29T00:00:00"/>
    <n v="2017"/>
    <s v="ClauseMatch"/>
    <s v="FIRM0209"/>
    <x v="1"/>
    <x v="445"/>
    <x v="2"/>
    <s v="UK"/>
    <s v="London"/>
    <n v="2012"/>
    <s v="Legal Document Automation"/>
  </r>
  <r>
    <x v="474"/>
    <d v="2017-06-29T00:00:00"/>
    <n v="2017"/>
    <s v="ClauseMatch"/>
    <s v="FIRM0209"/>
    <x v="146"/>
    <x v="224"/>
    <x v="2"/>
    <s v="UK"/>
    <s v="London"/>
    <n v="2012"/>
    <s v="Legal Document Automation"/>
  </r>
  <r>
    <x v="475"/>
    <d v="2017-06-29T00:00:00"/>
    <n v="2017"/>
    <s v="SimpleLegal"/>
    <s v="FIRM0381"/>
    <x v="10"/>
    <x v="446"/>
    <x v="2"/>
    <s v="USA"/>
    <s v="California"/>
    <n v="2013"/>
    <s v="Legal Analytics"/>
  </r>
  <r>
    <x v="475"/>
    <d v="2017-06-29T00:00:00"/>
    <n v="2017"/>
    <s v="SimpleLegal"/>
    <s v="FIRM0381"/>
    <x v="1"/>
    <x v="447"/>
    <x v="2"/>
    <s v="USA"/>
    <s v="California"/>
    <n v="2013"/>
    <s v="Legal Analytics"/>
  </r>
  <r>
    <x v="475"/>
    <d v="2017-06-29T00:00:00"/>
    <n v="2017"/>
    <s v="SimpleLegal"/>
    <s v="FIRM0381"/>
    <x v="1"/>
    <x v="168"/>
    <x v="2"/>
    <s v="USA"/>
    <s v="California"/>
    <n v="2013"/>
    <s v="Legal Analytics"/>
  </r>
  <r>
    <x v="476"/>
    <d v="2017-07-07T00:00:00"/>
    <n v="2017"/>
    <s v="ContratosApp"/>
    <s v="FIRM0416"/>
    <x v="174"/>
    <x v="210"/>
    <x v="2"/>
    <s v="Mexico"/>
    <s v="Mexico City"/>
    <n v="2014"/>
    <s v="Legal Document Automation"/>
  </r>
  <r>
    <x v="476"/>
    <d v="2017-07-07T00:00:00"/>
    <n v="2017"/>
    <s v="ContratosApp"/>
    <s v="FIRM0416"/>
    <x v="1"/>
    <x v="448"/>
    <x v="2"/>
    <s v="Mexico"/>
    <s v="Mexico City"/>
    <n v="2014"/>
    <s v="Legal Document Automation"/>
  </r>
  <r>
    <x v="477"/>
    <d v="2017-07-12T00:00:00"/>
    <n v="2017"/>
    <s v="Esquify"/>
    <s v="FIRM0553"/>
    <x v="175"/>
    <x v="449"/>
    <x v="2"/>
    <s v="USA"/>
    <s v="Chicago"/>
    <n v="2014"/>
    <s v="Legal Document Automation"/>
  </r>
  <r>
    <x v="477"/>
    <d v="2017-07-12T00:00:00"/>
    <n v="2017"/>
    <s v="Esquify"/>
    <s v="FIRM0553"/>
    <x v="1"/>
    <x v="450"/>
    <x v="2"/>
    <s v="USA"/>
    <s v="Chicago"/>
    <n v="2014"/>
    <s v="Legal Document Automation"/>
  </r>
  <r>
    <x v="477"/>
    <d v="2017-07-12T00:00:00"/>
    <n v="2017"/>
    <s v="Esquify"/>
    <s v="FIRM0553"/>
    <x v="1"/>
    <x v="451"/>
    <x v="2"/>
    <s v="USA"/>
    <s v="Chicago"/>
    <n v="2016"/>
    <s v="Legal Document Automation"/>
  </r>
  <r>
    <x v="478"/>
    <d v="2017-07-12T00:00:00"/>
    <n v="2017"/>
    <s v="FairClaim"/>
    <s v="FIRM0510"/>
    <x v="75"/>
    <x v="166"/>
    <x v="5"/>
    <s v="USA"/>
    <s v="Los Angeles"/>
    <n v="2014"/>
    <s v="Online Dispute Resolution"/>
  </r>
  <r>
    <x v="478"/>
    <d v="2017-07-12T00:00:00"/>
    <n v="2017"/>
    <s v="FairClaim"/>
    <s v="FIRM0510"/>
    <x v="1"/>
    <x v="452"/>
    <x v="5"/>
    <s v="USA"/>
    <s v="Los Angeles"/>
    <n v="2014"/>
    <s v="Online Dispute Resolution"/>
  </r>
  <r>
    <x v="478"/>
    <d v="2017-07-12T00:00:00"/>
    <n v="2017"/>
    <s v="FairClaim"/>
    <s v="FIRM0510"/>
    <x v="1"/>
    <x v="411"/>
    <x v="5"/>
    <s v="USA"/>
    <s v="Los Angeles"/>
    <n v="2014"/>
    <s v="Online Dispute Resolution"/>
  </r>
  <r>
    <x v="479"/>
    <d v="2017-07-17T00:00:00"/>
    <n v="2017"/>
    <s v="LEVERTON"/>
    <s v="FIRM0248"/>
    <x v="1"/>
    <x v="453"/>
    <x v="5"/>
    <s v="Germany"/>
    <s v="Berlin"/>
    <n v="2012"/>
    <s v="Legal Document Automation"/>
  </r>
  <r>
    <x v="479"/>
    <d v="2017-07-17T00:00:00"/>
    <n v="2017"/>
    <s v="LEVERTON"/>
    <s v="FIRM0248"/>
    <x v="176"/>
    <x v="292"/>
    <x v="5"/>
    <s v="Germany"/>
    <s v="Berlin"/>
    <n v="2012"/>
    <s v="Legal Document Automation"/>
  </r>
  <r>
    <x v="480"/>
    <d v="2017-07-17T00:00:00"/>
    <n v="2017"/>
    <s v="SeedLegals"/>
    <s v="FIRM0678"/>
    <x v="1"/>
    <x v="7"/>
    <x v="5"/>
    <s v="UK"/>
    <s v="London"/>
    <n v="2016"/>
    <s v="Legal Practice Management"/>
  </r>
  <r>
    <x v="480"/>
    <d v="2017-07-17T00:00:00"/>
    <n v="2017"/>
    <s v="SeedLegals"/>
    <s v="FIRM0678"/>
    <x v="1"/>
    <x v="454"/>
    <x v="5"/>
    <s v="UK"/>
    <s v="London"/>
    <n v="2014"/>
    <s v="Legal Practice Management"/>
  </r>
  <r>
    <x v="480"/>
    <d v="2017-07-17T00:00:00"/>
    <n v="2017"/>
    <s v="SeedLegals"/>
    <s v="FIRM0678"/>
    <x v="1"/>
    <x v="455"/>
    <x v="5"/>
    <s v="UK"/>
    <s v="London"/>
    <n v="2016"/>
    <s v="Legal Practice Management"/>
  </r>
  <r>
    <x v="480"/>
    <d v="2017-07-17T00:00:00"/>
    <n v="2017"/>
    <s v="SeedLegals"/>
    <s v="FIRM0678"/>
    <x v="1"/>
    <x v="7"/>
    <x v="5"/>
    <s v="UK"/>
    <s v="London"/>
    <n v="2016"/>
    <s v="Legal Practice Management"/>
  </r>
  <r>
    <x v="480"/>
    <d v="2017-07-17T00:00:00"/>
    <n v="2017"/>
    <s v="SeedLegals"/>
    <s v="FIRM0678"/>
    <x v="69"/>
    <x v="158"/>
    <x v="5"/>
    <s v="UK"/>
    <s v="London"/>
    <n v="2016"/>
    <s v="Legal Practice Management"/>
  </r>
  <r>
    <x v="480"/>
    <d v="2017-07-17T00:00:00"/>
    <n v="2017"/>
    <s v="SeedLegals"/>
    <s v="FIRM0678"/>
    <x v="1"/>
    <x v="456"/>
    <x v="5"/>
    <s v="UK"/>
    <s v="London"/>
    <n v="2016"/>
    <s v="Legal Practice Management"/>
  </r>
  <r>
    <x v="480"/>
    <d v="2017-07-17T00:00:00"/>
    <n v="2017"/>
    <s v="SeedLegals"/>
    <s v="FIRM0678"/>
    <x v="1"/>
    <x v="457"/>
    <x v="5"/>
    <s v="UK"/>
    <s v="London"/>
    <n v="2016"/>
    <s v="Legal Practice Management"/>
  </r>
  <r>
    <x v="481"/>
    <d v="2017-07-25T00:00:00"/>
    <n v="2017"/>
    <s v="Heureka Software"/>
    <s v="FIRM0436"/>
    <x v="1"/>
    <x v="449"/>
    <x v="2"/>
    <s v="USA"/>
    <s v="Cleveland"/>
    <n v="2014"/>
    <s v="Legal Practice Management"/>
  </r>
  <r>
    <x v="481"/>
    <d v="2017-07-25T00:00:00"/>
    <n v="2017"/>
    <s v="Heureka Software"/>
    <s v="FIRM0436"/>
    <x v="1"/>
    <x v="458"/>
    <x v="2"/>
    <s v="USA"/>
    <s v="Cleveland"/>
    <n v="2014"/>
    <s v="Legal Practice Management"/>
  </r>
  <r>
    <x v="481"/>
    <d v="2017-07-25T00:00:00"/>
    <n v="2017"/>
    <s v="Heureka Software"/>
    <s v="FIRM0436"/>
    <x v="75"/>
    <x v="459"/>
    <x v="2"/>
    <s v="USA"/>
    <s v="Cleveland"/>
    <n v="2014"/>
    <s v="Legal Practice Management"/>
  </r>
  <r>
    <x v="482"/>
    <d v="2017-08-02T00:00:00"/>
    <n v="2017"/>
    <s v="Ironclad"/>
    <s v="FIRM0442"/>
    <x v="1"/>
    <x v="91"/>
    <x v="1"/>
    <s v="USA"/>
    <s v="San Francisco"/>
    <n v="2014"/>
    <s v="Legal Document Automation"/>
  </r>
  <r>
    <x v="482"/>
    <d v="2017-08-02T00:00:00"/>
    <n v="2017"/>
    <s v="Ironclad"/>
    <s v="FIRM0442"/>
    <x v="1"/>
    <x v="269"/>
    <x v="1"/>
    <s v="USA"/>
    <s v="San Francisco"/>
    <n v="2014"/>
    <s v="Legal Document Automation"/>
  </r>
  <r>
    <x v="482"/>
    <d v="2017-08-02T00:00:00"/>
    <n v="2017"/>
    <s v="Ironclad"/>
    <s v="FIRM0442"/>
    <x v="1"/>
    <x v="438"/>
    <x v="1"/>
    <s v="USA"/>
    <s v="San Francisco"/>
    <n v="2014"/>
    <s v="Legal Document Automation"/>
  </r>
  <r>
    <x v="482"/>
    <d v="2017-08-02T00:00:00"/>
    <n v="2017"/>
    <s v="Ironclad"/>
    <s v="FIRM0442"/>
    <x v="1"/>
    <x v="113"/>
    <x v="1"/>
    <s v="USA"/>
    <s v="San Francisco"/>
    <n v="2014"/>
    <s v="Legal Document Automation"/>
  </r>
  <r>
    <x v="482"/>
    <d v="2017-08-02T00:00:00"/>
    <n v="2017"/>
    <s v="Ironclad"/>
    <s v="FIRM0442"/>
    <x v="167"/>
    <x v="60"/>
    <x v="1"/>
    <s v="USA"/>
    <s v="San Francisco"/>
    <n v="2014"/>
    <s v="Legal Document Automation"/>
  </r>
  <r>
    <x v="483"/>
    <d v="2017-08-04T00:00:00"/>
    <n v="2017"/>
    <s v="Doxly"/>
    <s v="FIRM0647"/>
    <x v="177"/>
    <x v="7"/>
    <x v="0"/>
    <s v="USA"/>
    <s v="Indianapolis"/>
    <n v="2016"/>
    <s v="Legal Practice Management"/>
  </r>
  <r>
    <x v="484"/>
    <d v="2017-09-26T00:00:00"/>
    <n v="2017"/>
    <s v="Legal Advice Middle East"/>
    <s v="FIRM0628"/>
    <x v="66"/>
    <x v="460"/>
    <x v="2"/>
    <s v="UAE"/>
    <s v="Dubai"/>
    <n v="2016"/>
    <s v="Legal Marketplace"/>
  </r>
  <r>
    <x v="485"/>
    <d v="2017-09-28T00:00:00"/>
    <n v="2017"/>
    <s v="Libryo"/>
    <s v="FIRM0629"/>
    <x v="1"/>
    <x v="461"/>
    <x v="2"/>
    <s v="UK"/>
    <s v="London"/>
    <n v="2012"/>
    <s v="Legal Compliance"/>
  </r>
  <r>
    <x v="485"/>
    <d v="2017-09-28T00:00:00"/>
    <n v="2017"/>
    <s v="Libryo"/>
    <s v="FIRM0629"/>
    <x v="6"/>
    <x v="462"/>
    <x v="2"/>
    <s v="UK"/>
    <s v="London"/>
    <n v="2016"/>
    <s v="Legal Compliance"/>
  </r>
  <r>
    <x v="485"/>
    <d v="2017-09-28T00:00:00"/>
    <n v="2017"/>
    <s v="Libryo"/>
    <s v="FIRM0629"/>
    <x v="1"/>
    <x v="353"/>
    <x v="2"/>
    <s v="UK"/>
    <s v="London"/>
    <n v="2016"/>
    <s v="Legal Compliance"/>
  </r>
  <r>
    <x v="485"/>
    <d v="2017-09-28T00:00:00"/>
    <n v="2017"/>
    <s v="Libryo"/>
    <s v="FIRM0629"/>
    <x v="1"/>
    <x v="158"/>
    <x v="2"/>
    <s v="UK"/>
    <s v="London"/>
    <n v="2016"/>
    <s v="Legal Compliance"/>
  </r>
  <r>
    <x v="486"/>
    <d v="2017-10-03T00:00:00"/>
    <n v="2017"/>
    <s v="TrademarkNow"/>
    <s v="FIRM0285"/>
    <x v="8"/>
    <x v="463"/>
    <x v="6"/>
    <s v="USA"/>
    <s v="New York"/>
    <n v="2016"/>
    <s v="Legal Document Automation"/>
  </r>
  <r>
    <x v="486"/>
    <d v="2017-10-03T00:00:00"/>
    <n v="2017"/>
    <s v="TrademarkNow"/>
    <s v="FIRM0285"/>
    <x v="1"/>
    <x v="219"/>
    <x v="4"/>
    <s v="USA"/>
    <s v="New York"/>
    <n v="2012"/>
    <s v="Legal Document Automation"/>
  </r>
  <r>
    <x v="486"/>
    <d v="2017-10-03T00:00:00"/>
    <n v="2017"/>
    <s v="TrademarkNow"/>
    <s v="FIRM0285"/>
    <x v="178"/>
    <x v="464"/>
    <x v="4"/>
    <s v="USA"/>
    <s v="New York"/>
    <n v="2012"/>
    <s v="Legal Document Automation"/>
  </r>
  <r>
    <x v="486"/>
    <d v="2017-10-03T00:00:00"/>
    <n v="2017"/>
    <s v="TrademarkNow"/>
    <s v="FIRM0285"/>
    <x v="1"/>
    <x v="465"/>
    <x v="4"/>
    <s v="USA"/>
    <s v="New York"/>
    <n v="2012"/>
    <s v="Legal Document Automation"/>
  </r>
  <r>
    <x v="487"/>
    <d v="2017-10-04T00:00:00"/>
    <n v="2017"/>
    <s v="Court Buddy"/>
    <s v="FIRM0672"/>
    <x v="1"/>
    <x v="210"/>
    <x v="2"/>
    <s v="USA"/>
    <s v="San Francisco"/>
    <n v="2016"/>
    <s v="Legal Marketplace"/>
  </r>
  <r>
    <x v="487"/>
    <d v="2017-10-04T00:00:00"/>
    <n v="2017"/>
    <s v="Court Buddy"/>
    <s v="FIRM0672"/>
    <x v="1"/>
    <x v="466"/>
    <x v="2"/>
    <s v="USA"/>
    <s v="San Francisco"/>
    <n v="2016"/>
    <s v="Legal Marketplace"/>
  </r>
  <r>
    <x v="487"/>
    <d v="2017-10-04T00:00:00"/>
    <n v="2017"/>
    <s v="Court Buddy"/>
    <s v="FIRM0672"/>
    <x v="1"/>
    <x v="467"/>
    <x v="2"/>
    <s v="USA"/>
    <s v="San Francisco"/>
    <n v="2016"/>
    <s v="Legal Marketplace"/>
  </r>
  <r>
    <x v="487"/>
    <d v="2017-10-04T00:00:00"/>
    <n v="2017"/>
    <s v="Court Buddy"/>
    <s v="FIRM0672"/>
    <x v="6"/>
    <x v="468"/>
    <x v="2"/>
    <s v="USA"/>
    <s v="San Francisco"/>
    <n v="2016"/>
    <s v="Legal Marketplace"/>
  </r>
  <r>
    <x v="487"/>
    <d v="2017-10-04T00:00:00"/>
    <n v="2017"/>
    <s v="Court Buddy"/>
    <s v="FIRM0672"/>
    <x v="1"/>
    <x v="469"/>
    <x v="2"/>
    <s v="USA"/>
    <s v="San Francisco"/>
    <n v="2014"/>
    <s v="Legal Marketplace"/>
  </r>
  <r>
    <x v="487"/>
    <d v="2017-10-04T00:00:00"/>
    <n v="2017"/>
    <s v="Court Buddy"/>
    <s v="FIRM0672"/>
    <x v="1"/>
    <x v="7"/>
    <x v="2"/>
    <s v="USA"/>
    <s v="San Francisco"/>
    <n v="2016"/>
    <s v="Legal Marketplace"/>
  </r>
  <r>
    <x v="487"/>
    <d v="2017-10-04T00:00:00"/>
    <n v="2017"/>
    <s v="Court Buddy"/>
    <s v="FIRM0672"/>
    <x v="1"/>
    <x v="231"/>
    <x v="2"/>
    <s v="USA"/>
    <s v="San Francisco"/>
    <n v="2016"/>
    <s v="Legal Marketplace"/>
  </r>
  <r>
    <x v="487"/>
    <d v="2017-10-04T00:00:00"/>
    <n v="2017"/>
    <s v="Court Buddy"/>
    <s v="FIRM0672"/>
    <x v="1"/>
    <x v="470"/>
    <x v="2"/>
    <s v="USA"/>
    <s v="San Francisco"/>
    <n v="2016"/>
    <s v="Legal Marketplace"/>
  </r>
  <r>
    <x v="488"/>
    <d v="2017-10-11T00:00:00"/>
    <n v="2017"/>
    <s v="Carta (previously eShares)"/>
    <s v="FIRM0223"/>
    <x v="1"/>
    <x v="99"/>
    <x v="9"/>
    <s v="USA"/>
    <s v="Palo Alto"/>
    <n v="2012"/>
    <s v="Legal Document Automation"/>
  </r>
  <r>
    <x v="488"/>
    <d v="2017-10-11T00:00:00"/>
    <n v="2017"/>
    <s v="Carta (previously eShares)"/>
    <s v="FIRM0223"/>
    <x v="179"/>
    <x v="306"/>
    <x v="9"/>
    <s v="USA"/>
    <s v="Palo Alto"/>
    <n v="2012"/>
    <s v="Legal Document Automation"/>
  </r>
  <r>
    <x v="488"/>
    <d v="2017-10-11T00:00:00"/>
    <n v="2017"/>
    <s v="Carta (previously eShares)"/>
    <s v="FIRM0223"/>
    <x v="1"/>
    <x v="471"/>
    <x v="9"/>
    <s v="USA"/>
    <s v="Palo Alto"/>
    <n v="2012"/>
    <s v="Legal Document Automation"/>
  </r>
  <r>
    <x v="488"/>
    <d v="2017-10-11T00:00:00"/>
    <n v="2017"/>
    <s v="Carta (previously eShares)"/>
    <s v="FIRM0223"/>
    <x v="1"/>
    <x v="147"/>
    <x v="9"/>
    <s v="USA"/>
    <s v="Palo Alto"/>
    <n v="2012"/>
    <s v="Legal Document Automation"/>
  </r>
  <r>
    <x v="488"/>
    <d v="2017-10-11T00:00:00"/>
    <n v="2017"/>
    <s v="Carta (previously eShares)"/>
    <s v="FIRM0223"/>
    <x v="1"/>
    <x v="113"/>
    <x v="9"/>
    <s v="USA"/>
    <s v="Palo Alto"/>
    <n v="2012"/>
    <s v="Legal Document Automation"/>
  </r>
  <r>
    <x v="488"/>
    <d v="2017-10-11T00:00:00"/>
    <n v="2017"/>
    <s v="Carta (previously eShares)"/>
    <s v="FIRM0223"/>
    <x v="1"/>
    <x v="264"/>
    <x v="9"/>
    <s v="USA"/>
    <s v="Palo Alto"/>
    <n v="2012"/>
    <s v="Legal Document Automation"/>
  </r>
  <r>
    <x v="489"/>
    <d v="2017-10-11T00:00:00"/>
    <n v="2017"/>
    <s v="ROSS Intelligence"/>
    <s v="FIRM0487"/>
    <x v="1"/>
    <x v="472"/>
    <x v="1"/>
    <s v="USA"/>
    <s v="San Francisco"/>
    <n v="2014"/>
    <s v="Legal Research"/>
  </r>
  <r>
    <x v="489"/>
    <d v="2017-10-11T00:00:00"/>
    <n v="2017"/>
    <s v="ROSS Intelligence"/>
    <s v="FIRM0487"/>
    <x v="1"/>
    <x v="92"/>
    <x v="1"/>
    <s v="USA"/>
    <s v="San Francisco"/>
    <n v="2014"/>
    <s v="Legal Research"/>
  </r>
  <r>
    <x v="489"/>
    <d v="2017-10-11T00:00:00"/>
    <n v="2017"/>
    <s v="ROSS Intelligence"/>
    <s v="FIRM0487"/>
    <x v="1"/>
    <x v="473"/>
    <x v="1"/>
    <s v="USA"/>
    <s v="San Francisco"/>
    <n v="2014"/>
    <s v="Legal Research"/>
  </r>
  <r>
    <x v="489"/>
    <d v="2017-10-11T00:00:00"/>
    <n v="2017"/>
    <s v="ROSS Intelligence"/>
    <s v="FIRM0487"/>
    <x v="1"/>
    <x v="340"/>
    <x v="1"/>
    <s v="USA"/>
    <s v="San Francisco"/>
    <n v="2014"/>
    <s v="Legal Research"/>
  </r>
  <r>
    <x v="489"/>
    <d v="2017-10-11T00:00:00"/>
    <n v="2017"/>
    <s v="ROSS Intelligence"/>
    <s v="FIRM0487"/>
    <x v="1"/>
    <x v="272"/>
    <x v="1"/>
    <s v="USA"/>
    <s v="San Francisco"/>
    <n v="2014"/>
    <s v="Legal Research"/>
  </r>
  <r>
    <x v="489"/>
    <d v="2017-10-11T00:00:00"/>
    <n v="2017"/>
    <s v="ROSS Intelligence"/>
    <s v="FIRM0487"/>
    <x v="1"/>
    <x v="353"/>
    <x v="1"/>
    <s v="USA"/>
    <s v="San Francisco"/>
    <n v="2014"/>
    <s v="Legal Research"/>
  </r>
  <r>
    <x v="489"/>
    <d v="2017-10-11T00:00:00"/>
    <n v="2017"/>
    <s v="ROSS Intelligence"/>
    <s v="FIRM0487"/>
    <x v="1"/>
    <x v="474"/>
    <x v="1"/>
    <s v="USA"/>
    <s v="San Francisco"/>
    <n v="2014"/>
    <s v="Legal Research"/>
  </r>
  <r>
    <x v="489"/>
    <d v="2017-10-11T00:00:00"/>
    <n v="2017"/>
    <s v="ROSS Intelligence"/>
    <s v="FIRM0487"/>
    <x v="180"/>
    <x v="60"/>
    <x v="1"/>
    <s v="USA"/>
    <s v="San Francisco"/>
    <n v="2014"/>
    <s v="Legal Research"/>
  </r>
  <r>
    <x v="490"/>
    <d v="2017-10-18T00:00:00"/>
    <n v="2017"/>
    <s v="synergist.io"/>
    <s v="FIRM0620"/>
    <x v="150"/>
    <x v="383"/>
    <x v="2"/>
    <s v="Germany"/>
    <s v="Berlin"/>
    <n v="2015"/>
    <s v="Legal Practice Management"/>
  </r>
  <r>
    <x v="491"/>
    <d v="2017-10-20T00:00:00"/>
    <n v="2017"/>
    <s v="AirHelp"/>
    <s v="FIRM0290"/>
    <x v="3"/>
    <x v="475"/>
    <x v="0"/>
    <s v="USA"/>
    <s v="New York"/>
    <n v="2015"/>
    <s v="Legal Document Automation"/>
  </r>
  <r>
    <x v="492"/>
    <d v="2017-10-31T00:00:00"/>
    <n v="2017"/>
    <s v="Mimecast"/>
    <s v="FIRM0178"/>
    <x v="181"/>
    <x v="476"/>
    <x v="16"/>
    <s v="UK"/>
    <s v="London"/>
    <n v="2003"/>
    <s v="E-Discovery"/>
  </r>
  <r>
    <x v="493"/>
    <d v="2017-11-07T00:00:00"/>
    <n v="2017"/>
    <s v="RiskGenius"/>
    <s v="FIRM0614"/>
    <x v="9"/>
    <x v="477"/>
    <x v="1"/>
    <s v="USA"/>
    <s v="Kansas"/>
    <n v="2015"/>
    <s v="Legal Analytics"/>
  </r>
  <r>
    <x v="494"/>
    <d v="2017-11-08T00:00:00"/>
    <n v="2017"/>
    <s v="Qodeo"/>
    <s v="FIRM0262"/>
    <x v="182"/>
    <x v="7"/>
    <x v="17"/>
    <s v="UK"/>
    <s v="London"/>
    <n v="2012"/>
    <s v="Legal Research"/>
  </r>
  <r>
    <x v="495"/>
    <d v="2017-11-13T00:00:00"/>
    <n v="2017"/>
    <s v="Shoobx"/>
    <s v="FIRM0380"/>
    <x v="10"/>
    <x v="137"/>
    <x v="0"/>
    <s v="USA"/>
    <s v="Boston"/>
    <n v="2013"/>
    <s v="Legal Document Automation"/>
  </r>
  <r>
    <x v="496"/>
    <d v="2017-11-14T00:00:00"/>
    <n v="2017"/>
    <s v="My Exit Strategy (now Cake)"/>
    <s v="FIRM0599"/>
    <x v="1"/>
    <x v="478"/>
    <x v="2"/>
    <s v="USA"/>
    <s v="Cambridge"/>
    <n v="2015"/>
    <s v="Legal Document Automation"/>
  </r>
  <r>
    <x v="496"/>
    <d v="2017-11-14T00:00:00"/>
    <n v="2017"/>
    <s v="My Exit Strategy (now Cake)"/>
    <s v="FIRM0599"/>
    <x v="69"/>
    <x v="479"/>
    <x v="2"/>
    <s v="USA"/>
    <s v="Cambridge"/>
    <n v="2015"/>
    <s v="Legal Document Automation"/>
  </r>
  <r>
    <x v="497"/>
    <d v="2017-11-29T00:00:00"/>
    <n v="2017"/>
    <s v="Luminance"/>
    <s v="FIRM0630"/>
    <x v="10"/>
    <x v="404"/>
    <x v="1"/>
    <s v="UK"/>
    <s v="London"/>
    <n v="2013"/>
    <s v="Legal Research"/>
  </r>
  <r>
    <x v="498"/>
    <d v="2017-12-01T00:00:00"/>
    <n v="2017"/>
    <s v="LegalSifter"/>
    <s v="FIRM0354"/>
    <x v="39"/>
    <x v="480"/>
    <x v="0"/>
    <s v="USA"/>
    <s v="Pittsburgh"/>
    <n v="2013"/>
    <s v="Legal Analytics"/>
  </r>
  <r>
    <x v="499"/>
    <d v="2017-12-05T00:00:00"/>
    <n v="2017"/>
    <s v="Captain Contrat"/>
    <s v="FIRM0300"/>
    <x v="16"/>
    <x v="481"/>
    <x v="1"/>
    <s v="France"/>
    <s v="Paris"/>
    <n v="2013"/>
    <s v="Legal Document Automation"/>
  </r>
  <r>
    <x v="499"/>
    <d v="2017-12-05T00:00:00"/>
    <n v="2017"/>
    <s v="Captain Contrat"/>
    <s v="FIRM0300"/>
    <x v="1"/>
    <x v="482"/>
    <x v="1"/>
    <s v="France"/>
    <s v="Paris"/>
    <n v="2015"/>
    <s v="Legal Document Automation"/>
  </r>
  <r>
    <x v="500"/>
    <d v="2018-01-05T00:00:00"/>
    <n v="2018"/>
    <s v="Concord"/>
    <s v="FIRM0627"/>
    <x v="10"/>
    <x v="322"/>
    <x v="1"/>
    <s v="USA"/>
    <s v="San Francisco"/>
    <n v="2015"/>
    <s v="Legal Document Automation"/>
  </r>
  <r>
    <x v="500"/>
    <d v="2018-01-05T00:00:00"/>
    <n v="2018"/>
    <s v="Concord"/>
    <s v="FIRM0627"/>
    <x v="1"/>
    <x v="483"/>
    <x v="1"/>
    <s v="USA"/>
    <s v="San Francisco"/>
    <n v="2015"/>
    <s v="Legal Document Automation"/>
  </r>
  <r>
    <x v="501"/>
    <d v="2018-01-16T00:00:00"/>
    <n v="2018"/>
    <s v="The Expert Institute"/>
    <s v="FIRM0146"/>
    <x v="3"/>
    <x v="484"/>
    <x v="7"/>
    <s v="USA"/>
    <s v="New York"/>
    <n v="2010"/>
    <s v="Legal Marketplace"/>
  </r>
  <r>
    <x v="502"/>
    <d v="2018-01-23T00:00:00"/>
    <n v="2018"/>
    <s v="Onna"/>
    <s v="FIRM0632"/>
    <x v="16"/>
    <x v="485"/>
    <x v="0"/>
    <s v="Spain"/>
    <s v="Barcelona"/>
    <n v="2012"/>
    <s v="Legal Practice Management"/>
  </r>
  <r>
    <x v="503"/>
    <d v="2018-01-29T00:00:00"/>
    <n v="2018"/>
    <s v="Logikcull"/>
    <s v="FIRM0057"/>
    <x v="1"/>
    <x v="84"/>
    <x v="4"/>
    <s v="USA"/>
    <s v="San Francisco"/>
    <n v="2004"/>
    <s v="Legal Practice Management"/>
  </r>
  <r>
    <x v="503"/>
    <d v="2018-01-29T00:00:00"/>
    <n v="2018"/>
    <s v="Logikcull"/>
    <s v="FIRM0057"/>
    <x v="81"/>
    <x v="382"/>
    <x v="4"/>
    <s v="USA"/>
    <s v="San Francisco"/>
    <n v="2004"/>
    <s v="Legal Practice Management"/>
  </r>
  <r>
    <x v="503"/>
    <d v="2018-01-29T00:00:00"/>
    <n v="2018"/>
    <s v="Logikcull"/>
    <s v="FIRM0057"/>
    <x v="1"/>
    <x v="11"/>
    <x v="4"/>
    <s v="USA"/>
    <s v="San Francisco"/>
    <n v="2004"/>
    <s v="Legal Practice Management"/>
  </r>
  <r>
    <x v="504"/>
    <d v="2018-01-30T00:00:00"/>
    <n v="2018"/>
    <s v="CS Disco"/>
    <s v="FIRM0217"/>
    <x v="101"/>
    <x v="176"/>
    <x v="8"/>
    <s v="USA"/>
    <s v="Houston"/>
    <n v="2012"/>
    <s v="Legal Practice Management"/>
  </r>
  <r>
    <x v="504"/>
    <d v="2018-01-30T00:00:00"/>
    <n v="2018"/>
    <s v="CS Disco"/>
    <s v="FIRM0217"/>
    <x v="1"/>
    <x v="191"/>
    <x v="8"/>
    <s v="USA"/>
    <s v="Houston"/>
    <n v="2012"/>
    <s v="Legal Practice Management"/>
  </r>
  <r>
    <x v="504"/>
    <d v="2018-01-30T00:00:00"/>
    <n v="2018"/>
    <s v="CS Disco"/>
    <s v="FIRM0217"/>
    <x v="1"/>
    <x v="372"/>
    <x v="8"/>
    <s v="USA"/>
    <s v="Houston"/>
    <n v="2012"/>
    <s v="Legal Practice Management"/>
  </r>
  <r>
    <x v="505"/>
    <d v="2018-02-14T00:00:00"/>
    <n v="2018"/>
    <s v="TurboPatent"/>
    <s v="FIRM0097"/>
    <x v="1"/>
    <x v="486"/>
    <x v="0"/>
    <s v="USA"/>
    <s v="Seattle"/>
    <n v="2008"/>
    <s v="Legal Practice Management"/>
  </r>
  <r>
    <x v="505"/>
    <d v="2018-02-14T00:00:00"/>
    <n v="2018"/>
    <s v="TurboPatent"/>
    <s v="FIRM0097"/>
    <x v="183"/>
    <x v="310"/>
    <x v="0"/>
    <s v="USA"/>
    <s v="Seattle"/>
    <n v="2008"/>
    <s v="Legal Practice Management"/>
  </r>
  <r>
    <x v="506"/>
    <d v="2018-06-20T00:00:00"/>
    <n v="2018"/>
    <s v="Seal Software"/>
    <s v="FIRM0144"/>
    <x v="0"/>
    <x v="228"/>
    <x v="0"/>
    <s v="USA"/>
    <s v="California"/>
    <n v="2010"/>
    <s v="Legal Practice Management"/>
  </r>
  <r>
    <x v="507"/>
    <d v="2018-04-23T00:00:00"/>
    <n v="2018"/>
    <s v="ClauseMatch"/>
    <s v="FIRM0209"/>
    <x v="16"/>
    <x v="46"/>
    <x v="1"/>
    <s v="UK"/>
    <s v="London"/>
    <n v="2012"/>
    <s v="Legal Document Automation"/>
  </r>
  <r>
    <x v="507"/>
    <d v="2018-04-23T00:00:00"/>
    <n v="2018"/>
    <s v="ClauseMatch"/>
    <s v="FIRM0209"/>
    <x v="1"/>
    <x v="445"/>
    <x v="1"/>
    <s v="UK"/>
    <s v="London"/>
    <n v="2012"/>
    <s v="Legal Document Automation"/>
  </r>
  <r>
    <x v="507"/>
    <d v="2018-04-23T00:00:00"/>
    <n v="2018"/>
    <s v="ClauseMatch"/>
    <s v="FIRM0209"/>
    <x v="1"/>
    <x v="404"/>
    <x v="1"/>
    <s v="UK"/>
    <s v="London"/>
    <n v="2012"/>
    <s v="Legal Document Automation"/>
  </r>
  <r>
    <x v="508"/>
    <d v="2018-03-20T00:00:00"/>
    <n v="2018"/>
    <s v="Mark43"/>
    <s v="FIRM0253"/>
    <x v="184"/>
    <x v="142"/>
    <x v="9"/>
    <s v="USA"/>
    <s v="New York"/>
    <n v="2012"/>
    <s v="E-Discovery"/>
  </r>
  <r>
    <x v="508"/>
    <d v="2018-03-20T00:00:00"/>
    <n v="2018"/>
    <s v="Mark43"/>
    <s v="FIRM0253"/>
    <x v="1"/>
    <x v="487"/>
    <x v="9"/>
    <s v="USA"/>
    <s v="New York"/>
    <n v="2012"/>
    <s v="E-Discovery"/>
  </r>
  <r>
    <x v="508"/>
    <d v="2018-03-20T00:00:00"/>
    <n v="2018"/>
    <s v="Mark43"/>
    <s v="FIRM0253"/>
    <x v="1"/>
    <x v="147"/>
    <x v="9"/>
    <s v="USA"/>
    <s v="New York"/>
    <n v="2012"/>
    <s v="E-Discovery"/>
  </r>
  <r>
    <x v="508"/>
    <d v="2018-03-20T00:00:00"/>
    <n v="2018"/>
    <s v="Mark43"/>
    <s v="FIRM0253"/>
    <x v="1"/>
    <x v="358"/>
    <x v="9"/>
    <s v="USA"/>
    <s v="New York"/>
    <n v="2012"/>
    <s v="E-Discovery"/>
  </r>
  <r>
    <x v="508"/>
    <d v="2018-03-20T00:00:00"/>
    <n v="2018"/>
    <s v="Mark43"/>
    <s v="FIRM0253"/>
    <x v="1"/>
    <x v="357"/>
    <x v="9"/>
    <s v="USA"/>
    <s v="New York"/>
    <n v="2012"/>
    <s v="E-Discovery"/>
  </r>
  <r>
    <x v="508"/>
    <d v="2018-03-20T00:00:00"/>
    <n v="2018"/>
    <s v="Mark43"/>
    <s v="FIRM0253"/>
    <x v="1"/>
    <x v="356"/>
    <x v="9"/>
    <s v="USA"/>
    <s v="New York"/>
    <n v="2012"/>
    <s v="E-Discovery"/>
  </r>
  <r>
    <x v="508"/>
    <d v="2018-03-20T00:00:00"/>
    <n v="2018"/>
    <s v="Mark43"/>
    <s v="FIRM0253"/>
    <x v="1"/>
    <x v="488"/>
    <x v="9"/>
    <s v="USA"/>
    <s v="New York"/>
    <n v="2012"/>
    <s v="E-Discovery"/>
  </r>
  <r>
    <x v="509"/>
    <d v="2018-06-04T00:00:00"/>
    <n v="2018"/>
    <s v="Reorg Research"/>
    <s v="FIRM0265"/>
    <x v="3"/>
    <x v="489"/>
    <x v="7"/>
    <s v="USA"/>
    <s v="New York"/>
    <n v="2012"/>
    <s v="Legal Practice Management"/>
  </r>
  <r>
    <x v="510"/>
    <d v="2018-04-05T00:00:00"/>
    <n v="2018"/>
    <s v="UpCounsel"/>
    <s v="FIRM0276"/>
    <x v="154"/>
    <x v="7"/>
    <x v="4"/>
    <s v="USA"/>
    <s v="San Francisco"/>
    <n v="2012"/>
    <s v="Legal Marketplace"/>
  </r>
  <r>
    <x v="511"/>
    <d v="2018-05-18T00:00:00"/>
    <n v="2018"/>
    <s v="FiscalNote"/>
    <s v="FIRM0326"/>
    <x v="3"/>
    <x v="111"/>
    <x v="8"/>
    <s v="USA"/>
    <s v="Washington"/>
    <n v="2013"/>
    <s v="Legal Analytics"/>
  </r>
  <r>
    <x v="512"/>
    <d v="2018-07-09T00:00:00"/>
    <n v="2018"/>
    <s v="LawPath"/>
    <s v="FIRM0396"/>
    <x v="75"/>
    <x v="490"/>
    <x v="0"/>
    <s v="Australia"/>
    <s v="Sydney"/>
    <n v="2013"/>
    <s v="Legal Document Automation"/>
  </r>
  <r>
    <x v="513"/>
    <d v="2018-07-11T00:00:00"/>
    <n v="2018"/>
    <s v="PactSafe"/>
    <s v="FIRM0397"/>
    <x v="185"/>
    <x v="491"/>
    <x v="1"/>
    <s v="USA"/>
    <s v="Indianapolis"/>
    <n v="2013"/>
    <s v="Legal Document Automation"/>
  </r>
  <r>
    <x v="513"/>
    <d v="2018-07-11T00:00:00"/>
    <n v="2018"/>
    <s v="PactSafe"/>
    <s v="FIRM0397"/>
    <x v="1"/>
    <x v="492"/>
    <x v="1"/>
    <s v="USA"/>
    <s v="Indianapolis"/>
    <n v="2013"/>
    <s v="Legal Document Automation"/>
  </r>
  <r>
    <x v="513"/>
    <d v="2018-07-11T00:00:00"/>
    <n v="2018"/>
    <s v="PactSafe"/>
    <s v="FIRM0397"/>
    <x v="1"/>
    <x v="493"/>
    <x v="1"/>
    <s v="USA"/>
    <s v="Indianapolis"/>
    <n v="2013"/>
    <s v="Legal Document Automation"/>
  </r>
  <r>
    <x v="513"/>
    <d v="2018-07-11T00:00:00"/>
    <n v="2018"/>
    <s v="PactSafe"/>
    <s v="FIRM0397"/>
    <x v="1"/>
    <x v="301"/>
    <x v="1"/>
    <s v="USA"/>
    <s v="Indianapolis"/>
    <n v="2013"/>
    <s v="Legal Document Automation"/>
  </r>
  <r>
    <x v="514"/>
    <d v="2018-06-05T00:00:00"/>
    <n v="2018"/>
    <s v="Advocado"/>
    <s v="FIRM0400"/>
    <x v="186"/>
    <x v="494"/>
    <x v="1"/>
    <s v="Germany"/>
    <s v="Greifswald"/>
    <n v="2014"/>
    <s v="Legal Marketplace"/>
  </r>
  <r>
    <x v="515"/>
    <d v="2018-04-12T00:00:00"/>
    <n v="2018"/>
    <s v="Checkr"/>
    <s v="FIRM0411"/>
    <x v="73"/>
    <x v="60"/>
    <x v="9"/>
    <s v="USA"/>
    <s v="San Francisco"/>
    <n v="2011"/>
    <s v="Legal Document Automation"/>
  </r>
  <r>
    <x v="515"/>
    <d v="2018-04-12T00:00:00"/>
    <n v="2018"/>
    <s v="Checkr"/>
    <s v="FIRM0411"/>
    <x v="1"/>
    <x v="495"/>
    <x v="9"/>
    <s v="USA"/>
    <s v="San Francisco"/>
    <n v="2011"/>
    <s v="Legal Document Automation"/>
  </r>
  <r>
    <x v="515"/>
    <d v="2018-04-12T00:00:00"/>
    <n v="2018"/>
    <s v="Checkr"/>
    <s v="FIRM0411"/>
    <x v="1"/>
    <x v="91"/>
    <x v="9"/>
    <s v="USA"/>
    <s v="San Francisco"/>
    <n v="2011"/>
    <s v="Legal Document Automation"/>
  </r>
  <r>
    <x v="516"/>
    <d v="2018-06-19T00:00:00"/>
    <n v="2018"/>
    <s v="Immuta"/>
    <s v="FIRM0439"/>
    <x v="101"/>
    <x v="411"/>
    <x v="4"/>
    <s v="USA"/>
    <s v="Maryland"/>
    <n v="2014"/>
    <s v="Legal Analytics"/>
  </r>
  <r>
    <x v="516"/>
    <d v="2018-06-19T00:00:00"/>
    <n v="2018"/>
    <s v="Immuta"/>
    <s v="FIRM0439"/>
    <x v="1"/>
    <x v="410"/>
    <x v="4"/>
    <s v="USA"/>
    <s v="Maryland"/>
    <n v="2014"/>
    <s v="Legal Analytics"/>
  </r>
  <r>
    <x v="516"/>
    <d v="2018-06-19T00:00:00"/>
    <n v="2018"/>
    <s v="Immuta"/>
    <s v="FIRM0439"/>
    <x v="1"/>
    <x v="282"/>
    <x v="4"/>
    <s v="USA"/>
    <s v="Maryland"/>
    <n v="2014"/>
    <s v="Legal Analytics"/>
  </r>
  <r>
    <x v="516"/>
    <d v="2018-06-19T00:00:00"/>
    <n v="2018"/>
    <s v="Immuta"/>
    <s v="FIRM0439"/>
    <x v="1"/>
    <x v="496"/>
    <x v="4"/>
    <s v="USA"/>
    <s v="Maryland"/>
    <n v="2014"/>
    <s v="Legal Analytics"/>
  </r>
  <r>
    <x v="516"/>
    <d v="2018-06-19T00:00:00"/>
    <n v="2018"/>
    <s v="Immuta"/>
    <s v="FIRM0439"/>
    <x v="1"/>
    <x v="497"/>
    <x v="4"/>
    <s v="USA"/>
    <s v="Maryland"/>
    <n v="2014"/>
    <s v="Legal Analytics"/>
  </r>
  <r>
    <x v="517"/>
    <d v="2018-04-17T00:00:00"/>
    <n v="2018"/>
    <s v="LawGeex"/>
    <s v="FIRM0458"/>
    <x v="154"/>
    <x v="498"/>
    <x v="4"/>
    <s v="Israel"/>
    <s v="Tel Aviv"/>
    <n v="2014"/>
    <s v="Legal Document Automation"/>
  </r>
  <r>
    <x v="517"/>
    <d v="2018-04-17T00:00:00"/>
    <n v="2018"/>
    <s v="LawGeex"/>
    <s v="FIRM0458"/>
    <x v="1"/>
    <x v="318"/>
    <x v="4"/>
    <s v="Israel"/>
    <s v="Tel Aviv"/>
    <n v="2014"/>
    <s v="Legal Document Automation"/>
  </r>
  <r>
    <x v="518"/>
    <d v="2018-03-01T00:00:00"/>
    <n v="2018"/>
    <s v="Ascent Technologies"/>
    <s v="FIRM0517"/>
    <x v="21"/>
    <x v="499"/>
    <x v="1"/>
    <s v="USA"/>
    <s v="Chicago"/>
    <n v="2015"/>
    <s v="Legal Document Automation"/>
  </r>
  <r>
    <x v="518"/>
    <d v="2018-03-01T00:00:00"/>
    <n v="2018"/>
    <s v="Ascent Technologies"/>
    <s v="FIRM0517"/>
    <x v="1"/>
    <x v="500"/>
    <x v="1"/>
    <s v="USA"/>
    <s v="Chicago"/>
    <n v="2015"/>
    <s v="Legal Document Automation"/>
  </r>
  <r>
    <x v="518"/>
    <d v="2018-03-01T00:00:00"/>
    <n v="2018"/>
    <s v="Ascent Technologies"/>
    <s v="FIRM0517"/>
    <x v="1"/>
    <x v="501"/>
    <x v="1"/>
    <s v="USA"/>
    <s v="Chicago"/>
    <n v="2015"/>
    <s v="Legal Document Automation"/>
  </r>
  <r>
    <x v="519"/>
    <d v="2018-06-29T00:00:00"/>
    <n v="2018"/>
    <s v="Doctrine"/>
    <s v="FIRM0644"/>
    <x v="187"/>
    <x v="391"/>
    <x v="1"/>
    <s v="France"/>
    <s v="Paris"/>
    <n v="2016"/>
    <s v="Legal Research"/>
  </r>
  <r>
    <x v="520"/>
    <d v="2018-04-10T00:00:00"/>
    <n v="2018"/>
    <s v="Juro"/>
    <s v="FIRM0675"/>
    <x v="32"/>
    <x v="158"/>
    <x v="2"/>
    <s v="UK"/>
    <s v="London"/>
    <n v="2016"/>
    <s v="Legal Practice Management"/>
  </r>
  <r>
    <x v="520"/>
    <d v="2018-04-10T00:00:00"/>
    <n v="2018"/>
    <s v="Juro"/>
    <s v="FIRM0675"/>
    <x v="1"/>
    <x v="80"/>
    <x v="2"/>
    <s v="UK"/>
    <s v="London"/>
    <n v="2016"/>
    <s v="Legal Practice Management"/>
  </r>
  <r>
    <x v="521"/>
    <d v="2017-08-09T00:00:00"/>
    <n v="2017"/>
    <s v="Railsbank"/>
    <s v="FIRM0693"/>
    <x v="78"/>
    <x v="109"/>
    <x v="2"/>
    <s v="UK"/>
    <s v="London"/>
    <n v="2016"/>
    <s v="Legal Compliance"/>
  </r>
  <r>
    <x v="521"/>
    <d v="2017-08-09T00:00:00"/>
    <n v="2017"/>
    <s v="Railsbank"/>
    <s v="FIRM0693"/>
    <x v="1"/>
    <x v="502"/>
    <x v="2"/>
    <s v="UK"/>
    <s v="London"/>
    <n v="2016"/>
    <s v="Legal Compliance"/>
  </r>
  <r>
    <x v="522"/>
    <d v="2018-02-20T00:00:00"/>
    <n v="2018"/>
    <s v="Railsbank"/>
    <s v="FIRM0693"/>
    <x v="188"/>
    <x v="7"/>
    <x v="2"/>
    <s v="UK"/>
    <s v="London"/>
    <n v="2016"/>
    <s v="Legal Compliance"/>
  </r>
  <r>
    <x v="523"/>
    <d v="2018-07-11T00:00:00"/>
    <n v="2018"/>
    <s v="Railsbank"/>
    <s v="FIRM0693"/>
    <x v="58"/>
    <x v="503"/>
    <x v="3"/>
    <s v="UK"/>
    <s v="London"/>
    <n v="2016"/>
    <s v="Legal Compliance"/>
  </r>
  <r>
    <x v="524"/>
    <d v="2014-04-01T00:00:00"/>
    <n v="2014"/>
    <s v="Tessian (previously CheckRecipient)"/>
    <s v="FIRM0697"/>
    <x v="189"/>
    <x v="504"/>
    <x v="5"/>
    <s v="UK"/>
    <s v="London"/>
    <n v="2013"/>
    <s v="Legal Compliance"/>
  </r>
  <r>
    <x v="525"/>
    <d v="2015-06-30T00:00:00"/>
    <n v="2015"/>
    <s v="Tessian (previously CheckRecipient)"/>
    <s v="FIRM0697"/>
    <x v="190"/>
    <x v="7"/>
    <x v="5"/>
    <s v="UK"/>
    <s v="London"/>
    <n v="2013"/>
    <s v="Legal Compliance"/>
  </r>
  <r>
    <x v="526"/>
    <d v="2015-12-01T00:00:00"/>
    <n v="2015"/>
    <s v="Tessian (previously CheckRecipient)"/>
    <s v="FIRM0697"/>
    <x v="191"/>
    <x v="505"/>
    <x v="3"/>
    <s v="UK"/>
    <s v="London"/>
    <n v="2013"/>
    <s v="Legal Compliance"/>
  </r>
  <r>
    <x v="527"/>
    <d v="2016-05-12T00:00:00"/>
    <n v="2016"/>
    <s v="Tessian (previously CheckRecipient)"/>
    <s v="FIRM0697"/>
    <x v="161"/>
    <x v="390"/>
    <x v="2"/>
    <s v="UK"/>
    <s v="London"/>
    <n v="2013"/>
    <s v="Legal Compliance"/>
  </r>
  <r>
    <x v="528"/>
    <d v="2016-07-15T00:00:00"/>
    <n v="2016"/>
    <s v="Tessian (previously CheckRecipient)"/>
    <s v="FIRM0697"/>
    <x v="192"/>
    <x v="506"/>
    <x v="2"/>
    <s v="UK"/>
    <s v="London"/>
    <n v="2013"/>
    <s v="Legal Compliance"/>
  </r>
  <r>
    <x v="529"/>
    <d v="2017-04-04T00:00:00"/>
    <n v="2017"/>
    <s v="Tessian (previously CheckRecipient)"/>
    <s v="FIRM0697"/>
    <x v="43"/>
    <x v="506"/>
    <x v="2"/>
    <s v="UK"/>
    <s v="London"/>
    <n v="2013"/>
    <s v="Legal Compliance"/>
  </r>
  <r>
    <x v="529"/>
    <d v="2017-04-04T00:00:00"/>
    <n v="2017"/>
    <s v="Tessian (previously CheckRecipient)"/>
    <s v="FIRM0697"/>
    <x v="1"/>
    <x v="507"/>
    <x v="2"/>
    <s v="UK"/>
    <s v="London"/>
    <n v="2013"/>
    <s v="Legal Compliance"/>
  </r>
  <r>
    <x v="529"/>
    <d v="2017-04-04T00:00:00"/>
    <n v="2017"/>
    <s v="Tessian (previously CheckRecipient)"/>
    <s v="FIRM0697"/>
    <x v="1"/>
    <x v="508"/>
    <x v="2"/>
    <s v="UK"/>
    <s v="London"/>
    <n v="2013"/>
    <s v="Legal Compliance"/>
  </r>
  <r>
    <x v="529"/>
    <d v="2017-04-04T00:00:00"/>
    <n v="2017"/>
    <s v="Tessian (previously CheckRecipient)"/>
    <s v="FIRM0697"/>
    <x v="1"/>
    <x v="509"/>
    <x v="2"/>
    <s v="UK"/>
    <s v="London"/>
    <n v="2013"/>
    <s v="Legal Compliance"/>
  </r>
  <r>
    <x v="529"/>
    <d v="2017-04-04T00:00:00"/>
    <n v="2017"/>
    <s v="Tessian (previously CheckRecipient)"/>
    <s v="FIRM0697"/>
    <x v="1"/>
    <x v="91"/>
    <x v="2"/>
    <s v="UK"/>
    <s v="London"/>
    <n v="2013"/>
    <s v="Legal Compliance"/>
  </r>
  <r>
    <x v="530"/>
    <d v="2018-06-17T00:00:00"/>
    <n v="2018"/>
    <s v="Tessian (previously CheckRecipient)"/>
    <s v="FIRM0697"/>
    <x v="193"/>
    <x v="506"/>
    <x v="1"/>
    <s v="UK"/>
    <s v="London"/>
    <n v="2013"/>
    <s v="Legal Compliance"/>
  </r>
  <r>
    <x v="530"/>
    <d v="2018-06-17T00:00:00"/>
    <n v="2018"/>
    <s v="Tessian (previously CheckRecipient)"/>
    <s v="FIRM0697"/>
    <x v="1"/>
    <x v="504"/>
    <x v="1"/>
    <s v="UK"/>
    <s v="London"/>
    <n v="2013"/>
    <s v="Legal Compliance"/>
  </r>
  <r>
    <x v="530"/>
    <d v="2018-06-17T00:00:00"/>
    <n v="2018"/>
    <s v="Tessian (previously CheckRecipient)"/>
    <s v="FIRM0697"/>
    <x v="1"/>
    <x v="507"/>
    <x v="1"/>
    <s v="UK"/>
    <s v="London"/>
    <n v="2013"/>
    <s v="Legal Compliance"/>
  </r>
  <r>
    <x v="530"/>
    <d v="2018-06-17T00:00:00"/>
    <n v="2018"/>
    <s v="Tessian (previously CheckRecipient)"/>
    <s v="FIRM0697"/>
    <x v="1"/>
    <x v="508"/>
    <x v="1"/>
    <s v="UK"/>
    <s v="London"/>
    <n v="2013"/>
    <s v="Legal Compliance"/>
  </r>
  <r>
    <x v="530"/>
    <d v="2018-06-17T00:00:00"/>
    <n v="2018"/>
    <s v="Tessian (previously CheckRecipient)"/>
    <s v="FIRM0697"/>
    <x v="1"/>
    <x v="219"/>
    <x v="1"/>
    <s v="UK"/>
    <s v="London"/>
    <n v="2013"/>
    <s v="Legal Compliance"/>
  </r>
  <r>
    <x v="530"/>
    <d v="2018-06-17T00:00:00"/>
    <n v="2018"/>
    <s v="Tessian (previously CheckRecipient)"/>
    <s v="FIRM0697"/>
    <x v="1"/>
    <x v="509"/>
    <x v="1"/>
    <s v="UK"/>
    <s v="London"/>
    <n v="2013"/>
    <s v="Legal Compliance"/>
  </r>
  <r>
    <x v="530"/>
    <d v="2018-06-17T00:00:00"/>
    <n v="2018"/>
    <s v="Tessian (previously CheckRecipient)"/>
    <s v="FIRM0697"/>
    <x v="1"/>
    <x v="91"/>
    <x v="1"/>
    <s v="UK"/>
    <s v="London"/>
    <n v="2013"/>
    <s v="Legal Compliance"/>
  </r>
  <r>
    <x v="531"/>
    <d v="2015-11-05T00:00:00"/>
    <n v="2015"/>
    <s v="Passfort"/>
    <s v="FIRM0698"/>
    <x v="194"/>
    <x v="510"/>
    <x v="2"/>
    <s v="UK"/>
    <s v="London"/>
    <n v="2015"/>
    <s v="Legal Compliance"/>
  </r>
  <r>
    <x v="532"/>
    <d v="2017-06-01T00:00:00"/>
    <n v="2017"/>
    <s v="Passfort"/>
    <s v="FIRM0698"/>
    <x v="195"/>
    <x v="7"/>
    <x v="2"/>
    <s v="UK"/>
    <s v="London"/>
    <n v="2015"/>
    <s v="Legal Compliance"/>
  </r>
  <r>
    <x v="533"/>
    <d v="2014-07-16T00:00:00"/>
    <n v="2014"/>
    <s v="Elliptic"/>
    <s v="FIRM0701"/>
    <x v="32"/>
    <x v="511"/>
    <x v="2"/>
    <s v="UK"/>
    <s v="London"/>
    <n v="2013"/>
    <s v="Legal Compliance"/>
  </r>
  <r>
    <x v="534"/>
    <d v="2016-03-20T00:00:00"/>
    <n v="2016"/>
    <s v="Elliptic"/>
    <s v="FIRM0701"/>
    <x v="16"/>
    <x v="512"/>
    <x v="1"/>
    <s v="UK"/>
    <s v="London"/>
    <n v="2013"/>
    <s v="Legal Compliance"/>
  </r>
  <r>
    <x v="534"/>
    <d v="2016-03-20T00:00:00"/>
    <n v="2016"/>
    <s v="Elliptic"/>
    <s v="FIRM0701"/>
    <x v="1"/>
    <x v="513"/>
    <x v="1"/>
    <s v="UK"/>
    <s v="London"/>
    <n v="2013"/>
    <s v="Legal Compliance"/>
  </r>
  <r>
    <x v="534"/>
    <d v="2016-03-20T00:00:00"/>
    <n v="2016"/>
    <s v="Elliptic"/>
    <s v="FIRM0701"/>
    <x v="1"/>
    <x v="511"/>
    <x v="1"/>
    <s v="UK"/>
    <s v="London"/>
    <n v="2013"/>
    <s v="Legal Compliance"/>
  </r>
  <r>
    <x v="534"/>
    <d v="2016-03-20T00:00:00"/>
    <n v="2016"/>
    <s v="Elliptic"/>
    <s v="FIRM0701"/>
    <x v="1"/>
    <x v="514"/>
    <x v="1"/>
    <s v="UK"/>
    <s v="London"/>
    <n v="2013"/>
    <s v="Legal Compliance"/>
  </r>
  <r>
    <x v="534"/>
    <d v="2016-03-20T00:00:00"/>
    <n v="2016"/>
    <s v="Elliptic"/>
    <s v="FIRM0701"/>
    <x v="1"/>
    <x v="515"/>
    <x v="1"/>
    <s v="UK"/>
    <s v="London"/>
    <n v="2013"/>
    <s v="Legal Compliance"/>
  </r>
  <r>
    <x v="535"/>
    <d v="2016-10-13T00:00:00"/>
    <n v="2016"/>
    <s v="ComplyAdvantage"/>
    <s v="FIRM0702"/>
    <x v="196"/>
    <x v="219"/>
    <x v="1"/>
    <s v="USA"/>
    <s v="New York"/>
    <n v="2014"/>
    <s v="Legal Compliance"/>
  </r>
  <r>
    <x v="536"/>
    <d v="2017-05-25T00:00:00"/>
    <n v="2017"/>
    <s v="Regnosys"/>
    <s v="FIRM0703"/>
    <x v="74"/>
    <x v="7"/>
    <x v="2"/>
    <s v="UK"/>
    <s v="London"/>
    <n v="2016"/>
    <s v="Legal Compliance"/>
  </r>
  <r>
    <x v="537"/>
    <d v="2011-11-01T00:00:00"/>
    <n v="2011"/>
    <s v="NorthRow (formerly Contego)"/>
    <s v="FIRM0706"/>
    <x v="197"/>
    <x v="7"/>
    <x v="2"/>
    <s v="UK"/>
    <s v="Oxford"/>
    <n v="2011"/>
    <s v="Legal Compliance"/>
  </r>
  <r>
    <x v="538"/>
    <d v="2012-02-02T00:00:00"/>
    <n v="2012"/>
    <s v="NorthRow (formerly Contego)"/>
    <s v="FIRM0706"/>
    <x v="198"/>
    <x v="516"/>
    <x v="2"/>
    <s v="UK"/>
    <s v="Oxford"/>
    <n v="2011"/>
    <s v="Legal Compliance"/>
  </r>
  <r>
    <x v="539"/>
    <d v="2013-10-31T00:00:00"/>
    <n v="2013"/>
    <s v="NorthRow (formerly Contego)"/>
    <s v="FIRM0706"/>
    <x v="199"/>
    <x v="517"/>
    <x v="5"/>
    <s v="UK"/>
    <s v="Oxford"/>
    <n v="2011"/>
    <s v="Legal Compliance"/>
  </r>
  <r>
    <x v="539"/>
    <d v="2013-10-31T00:00:00"/>
    <n v="2013"/>
    <s v="NorthRow (formerly Contego)"/>
    <s v="FIRM0706"/>
    <x v="1"/>
    <x v="518"/>
    <x v="5"/>
    <s v="UK"/>
    <s v="Oxford"/>
    <n v="2011"/>
    <s v="Legal Compliance"/>
  </r>
  <r>
    <x v="539"/>
    <d v="2013-10-31T00:00:00"/>
    <n v="2013"/>
    <s v="NorthRow (formerly Contego)"/>
    <s v="FIRM0706"/>
    <x v="1"/>
    <x v="519"/>
    <x v="5"/>
    <s v="UK"/>
    <s v="Oxford"/>
    <n v="2011"/>
    <s v="Legal Compliance"/>
  </r>
  <r>
    <x v="540"/>
    <d v="2014-12-17T00:00:00"/>
    <n v="2014"/>
    <s v="NorthRow (formerly Contego)"/>
    <s v="FIRM0706"/>
    <x v="200"/>
    <x v="517"/>
    <x v="5"/>
    <s v="UK"/>
    <s v="Oxford"/>
    <n v="2011"/>
    <s v="Legal Compliance"/>
  </r>
  <r>
    <x v="540"/>
    <d v="2014-12-17T00:00:00"/>
    <n v="2014"/>
    <s v="NorthRow (formerly Contego)"/>
    <s v="FIRM0706"/>
    <x v="1"/>
    <x v="519"/>
    <x v="5"/>
    <s v="UK"/>
    <s v="Oxford"/>
    <n v="2011"/>
    <s v="Legal Compliance"/>
  </r>
  <r>
    <x v="541"/>
    <d v="2017-07-18T00:00:00"/>
    <n v="2017"/>
    <s v="NorthRow (formerly Contego)"/>
    <s v="FIRM0706"/>
    <x v="201"/>
    <x v="520"/>
    <x v="1"/>
    <s v="UK"/>
    <s v="Oxford"/>
    <n v="2011"/>
    <s v="Legal Compliance"/>
  </r>
  <r>
    <x v="541"/>
    <d v="2017-07-18T00:00:00"/>
    <n v="2017"/>
    <s v="NorthRow (formerly Contego)"/>
    <s v="FIRM0706"/>
    <x v="1"/>
    <x v="521"/>
    <x v="1"/>
    <s v="UK"/>
    <s v="Oxford"/>
    <n v="2011"/>
    <s v="Legal Compliance"/>
  </r>
  <r>
    <x v="542"/>
    <d v="2017-03-23T00:00:00"/>
    <n v="2017"/>
    <s v="Quantexa"/>
    <s v="FIRM0710"/>
    <x v="104"/>
    <x v="522"/>
    <x v="1"/>
    <s v="UK"/>
    <s v="London"/>
    <n v="2016"/>
    <s v="Legal Compliance"/>
  </r>
  <r>
    <x v="542"/>
    <d v="2017-03-23T00:00:00"/>
    <n v="2017"/>
    <s v="Quantexa"/>
    <s v="FIRM0710"/>
    <x v="1"/>
    <x v="523"/>
    <x v="1"/>
    <s v="UK"/>
    <s v="London"/>
    <n v="2016"/>
    <s v="Legal Compliance"/>
  </r>
  <r>
    <x v="543"/>
    <d v="2015-07-07T00:00:00"/>
    <n v="2015"/>
    <s v="Autologyx"/>
    <s v="FIRM0711"/>
    <x v="78"/>
    <x v="524"/>
    <x v="2"/>
    <s v="USA"/>
    <s v="Hampshire"/>
    <n v="2011"/>
    <s v="Legal Compliance"/>
  </r>
  <r>
    <x v="543"/>
    <d v="2015-07-07T00:00:00"/>
    <n v="2015"/>
    <s v="Autologyx"/>
    <s v="FIRM0711"/>
    <x v="1"/>
    <x v="329"/>
    <x v="2"/>
    <s v="USA"/>
    <s v="Hampshire"/>
    <n v="2011"/>
    <s v="Legal Compliance"/>
  </r>
  <r>
    <x v="544"/>
    <d v="2016-03-04T00:00:00"/>
    <n v="2016"/>
    <s v="Autologyx"/>
    <s v="FIRM0711"/>
    <x v="202"/>
    <x v="524"/>
    <x v="2"/>
    <s v="USA"/>
    <s v="Hampshire"/>
    <n v="2011"/>
    <s v="Legal Compliance"/>
  </r>
  <r>
    <x v="544"/>
    <d v="2016-03-04T00:00:00"/>
    <n v="2016"/>
    <s v="Autologyx"/>
    <s v="FIRM0711"/>
    <x v="1"/>
    <x v="319"/>
    <x v="2"/>
    <s v="USA"/>
    <s v="Hampshire"/>
    <n v="2011"/>
    <s v="Legal Compliance"/>
  </r>
  <r>
    <x v="545"/>
    <d v="2017-11-07T00:00:00"/>
    <n v="2017"/>
    <s v="Autologyx"/>
    <s v="FIRM0711"/>
    <x v="15"/>
    <x v="524"/>
    <x v="2"/>
    <s v="USA"/>
    <s v="Hampshire"/>
    <n v="2011"/>
    <s v="Legal Compliance"/>
  </r>
  <r>
    <x v="545"/>
    <d v="2017-11-07T00:00:00"/>
    <n v="2017"/>
    <s v="Autologyx"/>
    <s v="FIRM0711"/>
    <x v="1"/>
    <x v="519"/>
    <x v="2"/>
    <s v="USA"/>
    <s v="Hampshire"/>
    <n v="2011"/>
    <s v="Legal Compliance"/>
  </r>
  <r>
    <x v="546"/>
    <d v="2016-03-01T00:00:00"/>
    <n v="2016"/>
    <s v="Coinfirm"/>
    <s v="FIRM0712"/>
    <x v="33"/>
    <x v="7"/>
    <x v="5"/>
    <s v="UK"/>
    <s v="London"/>
    <n v="2016"/>
    <s v="Legal Compliance"/>
  </r>
  <r>
    <x v="547"/>
    <d v="2017-03-01T00:00:00"/>
    <n v="2017"/>
    <s v="Coinfirm"/>
    <s v="FIRM0712"/>
    <x v="42"/>
    <x v="7"/>
    <x v="5"/>
    <s v="UK"/>
    <s v="London"/>
    <n v="2016"/>
    <s v="Legal Compliance"/>
  </r>
  <r>
    <x v="548"/>
    <d v="2014-08-01T00:00:00"/>
    <n v="2014"/>
    <s v="Behavox"/>
    <s v="FIRM0716"/>
    <x v="75"/>
    <x v="7"/>
    <x v="2"/>
    <s v="UK"/>
    <s v="London"/>
    <n v="2014"/>
    <s v="Legal Compliance"/>
  </r>
  <r>
    <x v="549"/>
    <d v="2015-10-01T00:00:00"/>
    <n v="2015"/>
    <s v="Behavox"/>
    <s v="FIRM0716"/>
    <x v="6"/>
    <x v="7"/>
    <x v="2"/>
    <s v="UK"/>
    <s v="London"/>
    <n v="2014"/>
    <s v="Legal Compliance"/>
  </r>
  <r>
    <x v="550"/>
    <d v="2016-07-13T00:00:00"/>
    <n v="2016"/>
    <s v="Behavox"/>
    <s v="FIRM0716"/>
    <x v="3"/>
    <x v="525"/>
    <x v="1"/>
    <s v="UK"/>
    <s v="London"/>
    <n v="2014"/>
    <s v="Legal Compliance"/>
  </r>
  <r>
    <x v="550"/>
    <d v="2016-07-13T00:00:00"/>
    <n v="2016"/>
    <s v="Behavox"/>
    <s v="FIRM0716"/>
    <x v="3"/>
    <x v="526"/>
    <x v="1"/>
    <s v="UK"/>
    <s v="London"/>
    <n v="2014"/>
    <s v="Legal Compliance"/>
  </r>
  <r>
    <x v="551"/>
    <d v="2017-11-14T00:00:00"/>
    <n v="2017"/>
    <s v="Behavox"/>
    <s v="FIRM0716"/>
    <x v="101"/>
    <x v="527"/>
    <x v="4"/>
    <s v="UK"/>
    <s v="London"/>
    <n v="2014"/>
    <s v="Legal Compliance"/>
  </r>
  <r>
    <x v="551"/>
    <d v="2017-11-14T00:00:00"/>
    <n v="2017"/>
    <s v="Behavox"/>
    <s v="FIRM0716"/>
    <x v="1"/>
    <x v="526"/>
    <x v="4"/>
    <s v="UK"/>
    <s v="London"/>
    <n v="2014"/>
    <s v="Legal Compliance"/>
  </r>
  <r>
    <x v="551"/>
    <d v="2017-11-14T00:00:00"/>
    <n v="2017"/>
    <s v="Behavox"/>
    <s v="FIRM0716"/>
    <x v="1"/>
    <x v="46"/>
    <x v="4"/>
    <s v="UK"/>
    <s v="London"/>
    <n v="2014"/>
    <s v="Legal Compliance"/>
  </r>
  <r>
    <x v="552"/>
    <d v="2016-01-11T00:00:00"/>
    <n v="2016"/>
    <s v="CoVi Analytics"/>
    <s v="FIRM0717"/>
    <x v="83"/>
    <x v="528"/>
    <x v="2"/>
    <s v="UK"/>
    <s v="London"/>
    <n v="2015"/>
    <s v="Legal Compliance"/>
  </r>
  <r>
    <x v="552"/>
    <d v="2016-01-11T00:00:00"/>
    <n v="2016"/>
    <s v="CoVi Analytics"/>
    <s v="FIRM0717"/>
    <x v="1"/>
    <x v="179"/>
    <x v="2"/>
    <s v="UK"/>
    <s v="London"/>
    <n v="2015"/>
    <s v="Legal Compliance"/>
  </r>
  <r>
    <x v="553"/>
    <d v="2013-01-01T00:00:00"/>
    <n v="2013"/>
    <s v="VATBox"/>
    <s v="FIRM0718"/>
    <x v="21"/>
    <x v="7"/>
    <x v="1"/>
    <s v="Israel"/>
    <s v="Tel Aviv"/>
    <n v="2012"/>
    <s v="Legal Compliance"/>
  </r>
  <r>
    <x v="554"/>
    <d v="2015-08-10T00:00:00"/>
    <n v="2015"/>
    <s v="VATBox"/>
    <s v="FIRM0718"/>
    <x v="172"/>
    <x v="529"/>
    <x v="0"/>
    <s v="Israel"/>
    <s v="Tel Aviv"/>
    <n v="2012"/>
    <s v="Legal Compliance"/>
  </r>
  <r>
    <x v="555"/>
    <d v="2017-02-21T00:00:00"/>
    <n v="2017"/>
    <s v="VATBox"/>
    <s v="FIRM0718"/>
    <x v="101"/>
    <x v="530"/>
    <x v="0"/>
    <s v="Israel"/>
    <s v="Tel Aviv"/>
    <n v="2012"/>
    <s v="Legal Compliance"/>
  </r>
  <r>
    <x v="555"/>
    <d v="2017-02-21T00:00:00"/>
    <n v="2017"/>
    <s v="VATBox"/>
    <s v="FIRM0718"/>
    <x v="1"/>
    <x v="529"/>
    <x v="0"/>
    <s v="Israel"/>
    <s v="Tel Aviv"/>
    <n v="2012"/>
    <s v="Legal Compliance"/>
  </r>
  <r>
    <x v="556"/>
    <d v="2011-06-01T00:00:00"/>
    <n v="2011"/>
    <s v="DueDil"/>
    <s v="FIRM0720"/>
    <x v="3"/>
    <x v="531"/>
    <x v="2"/>
    <s v="UK"/>
    <s v="London"/>
    <n v="2011"/>
    <s v="Legal Compliance"/>
  </r>
  <r>
    <x v="556"/>
    <d v="2011-06-01T00:00:00"/>
    <n v="2011"/>
    <s v="DueDil"/>
    <s v="FIRM0720"/>
    <x v="3"/>
    <x v="532"/>
    <x v="2"/>
    <s v="UK"/>
    <s v="London"/>
    <n v="2011"/>
    <s v="Legal Compliance"/>
  </r>
  <r>
    <x v="557"/>
    <d v="2011-11-01T00:00:00"/>
    <n v="2011"/>
    <s v="DueDil"/>
    <s v="FIRM0720"/>
    <x v="3"/>
    <x v="7"/>
    <x v="5"/>
    <s v="UK"/>
    <s v="London"/>
    <n v="2011"/>
    <s v="Legal Compliance"/>
  </r>
  <r>
    <x v="558"/>
    <d v="2012-08-14T00:00:00"/>
    <n v="2012"/>
    <s v="DueDil"/>
    <s v="FIRM0720"/>
    <x v="3"/>
    <x v="532"/>
    <x v="5"/>
    <s v="UK"/>
    <s v="London"/>
    <n v="2011"/>
    <s v="Legal Compliance"/>
  </r>
  <r>
    <x v="559"/>
    <d v="2013-04-12T00:00:00"/>
    <n v="2013"/>
    <s v="DueDil"/>
    <s v="FIRM0720"/>
    <x v="16"/>
    <x v="533"/>
    <x v="1"/>
    <s v="UK"/>
    <s v="London"/>
    <n v="2011"/>
    <s v="Legal Compliance"/>
  </r>
  <r>
    <x v="559"/>
    <d v="2013-04-12T00:00:00"/>
    <n v="2013"/>
    <s v="DueDil"/>
    <s v="FIRM0720"/>
    <x v="1"/>
    <x v="354"/>
    <x v="1"/>
    <s v="UK"/>
    <s v="London"/>
    <n v="2011"/>
    <s v="Legal Compliance"/>
  </r>
  <r>
    <x v="559"/>
    <d v="2013-04-12T00:00:00"/>
    <n v="2013"/>
    <s v="DueDil"/>
    <s v="FIRM0720"/>
    <x v="1"/>
    <x v="531"/>
    <x v="1"/>
    <s v="UK"/>
    <s v="London"/>
    <n v="2011"/>
    <s v="Legal Compliance"/>
  </r>
  <r>
    <x v="559"/>
    <d v="2013-04-12T00:00:00"/>
    <n v="2013"/>
    <s v="DueDil"/>
    <s v="FIRM0720"/>
    <x v="1"/>
    <x v="532"/>
    <x v="1"/>
    <s v="UK"/>
    <s v="London"/>
    <n v="2011"/>
    <s v="Legal Compliance"/>
  </r>
  <r>
    <x v="560"/>
    <d v="2014-03-03T00:00:00"/>
    <n v="2014"/>
    <s v="DueDil"/>
    <s v="FIRM0720"/>
    <x v="138"/>
    <x v="533"/>
    <x v="4"/>
    <s v="UK"/>
    <s v="London"/>
    <n v="2011"/>
    <s v="Legal Compliance"/>
  </r>
  <r>
    <x v="560"/>
    <d v="2014-03-03T00:00:00"/>
    <n v="2014"/>
    <s v="DueDil"/>
    <s v="FIRM0720"/>
    <x v="1"/>
    <x v="354"/>
    <x v="4"/>
    <s v="UK"/>
    <s v="London"/>
    <n v="2011"/>
    <s v="Legal Compliance"/>
  </r>
  <r>
    <x v="560"/>
    <d v="2014-03-03T00:00:00"/>
    <n v="2014"/>
    <s v="DueDil"/>
    <s v="FIRM0720"/>
    <x v="1"/>
    <x v="531"/>
    <x v="4"/>
    <s v="UK"/>
    <s v="London"/>
    <n v="2011"/>
    <s v="Legal Compliance"/>
  </r>
  <r>
    <x v="560"/>
    <d v="2014-03-03T00:00:00"/>
    <n v="2014"/>
    <s v="DueDil"/>
    <s v="FIRM0720"/>
    <x v="1"/>
    <x v="532"/>
    <x v="4"/>
    <s v="UK"/>
    <s v="London"/>
    <n v="2011"/>
    <s v="Legal Compliance"/>
  </r>
  <r>
    <x v="561"/>
    <d v="2016-07-01T00:00:00"/>
    <n v="2016"/>
    <s v="DueDil"/>
    <s v="FIRM0720"/>
    <x v="167"/>
    <x v="101"/>
    <x v="4"/>
    <s v="UK"/>
    <s v="London"/>
    <n v="2011"/>
    <s v="Legal Compliance"/>
  </r>
  <r>
    <x v="561"/>
    <d v="2016-07-01T00:00:00"/>
    <n v="2016"/>
    <s v="DueDil"/>
    <s v="FIRM0720"/>
    <x v="1"/>
    <x v="533"/>
    <x v="4"/>
    <s v="UK"/>
    <s v="London"/>
    <n v="2011"/>
    <s v="Legal Compliance"/>
  </r>
  <r>
    <x v="562"/>
    <d v="2016-08-01T00:00:00"/>
    <n v="2016"/>
    <s v="DueDil"/>
    <s v="FIRM0720"/>
    <x v="203"/>
    <x v="534"/>
    <x v="3"/>
    <s v="UK"/>
    <s v="London"/>
    <n v="2011"/>
    <s v="Legal Compliance"/>
  </r>
  <r>
    <x v="563"/>
    <d v="2016-09-23T00:00:00"/>
    <n v="2016"/>
    <s v="Encompass"/>
    <s v="FIRM0722"/>
    <x v="204"/>
    <x v="535"/>
    <x v="0"/>
    <s v="UK"/>
    <s v="Glasgow City"/>
    <n v="2012"/>
    <s v="Legal Compliance"/>
  </r>
  <r>
    <x v="563"/>
    <d v="2016-09-23T00:00:00"/>
    <n v="2016"/>
    <s v="Encompass"/>
    <s v="FIRM0722"/>
    <x v="1"/>
    <x v="326"/>
    <x v="0"/>
    <s v="UK"/>
    <s v="Glasgow City"/>
    <n v="2012"/>
    <s v="Legal Compliance"/>
  </r>
  <r>
    <x v="564"/>
    <d v="2017-10-04T00:00:00"/>
    <n v="2017"/>
    <s v="Encompass"/>
    <s v="FIRM0722"/>
    <x v="205"/>
    <x v="535"/>
    <x v="0"/>
    <s v="UK"/>
    <s v="Glasgow City"/>
    <n v="2012"/>
    <s v="Legal Compliance"/>
  </r>
  <r>
    <x v="564"/>
    <d v="2017-10-04T00:00:00"/>
    <n v="2017"/>
    <s v="Encompass"/>
    <s v="FIRM0722"/>
    <x v="1"/>
    <x v="536"/>
    <x v="0"/>
    <s v="UK"/>
    <s v="Glasgow City"/>
    <n v="2012"/>
    <s v="Legal Compliance"/>
  </r>
  <r>
    <x v="563"/>
    <d v="2016-02-16T00:00:00"/>
    <n v="2016"/>
    <s v="AQMETRICS"/>
    <s v="FIRM0725"/>
    <x v="104"/>
    <x v="537"/>
    <x v="0"/>
    <s v="Ireland"/>
    <s v="Maynooth"/>
    <n v="2012"/>
    <s v="Legal Compliance"/>
  </r>
  <r>
    <x v="563"/>
    <d v="2016-02-16T00:00:00"/>
    <n v="2016"/>
    <s v="AQMETRICS"/>
    <s v="FIRM0725"/>
    <x v="1"/>
    <x v="417"/>
    <x v="0"/>
    <s v="Ireland"/>
    <s v="Maynooth"/>
    <n v="2012"/>
    <s v="Legal Compliance"/>
  </r>
  <r>
    <x v="563"/>
    <d v="2016-02-16T00:00:00"/>
    <n v="2016"/>
    <s v="AQMETRICS"/>
    <s v="FIRM0725"/>
    <x v="1"/>
    <x v="538"/>
    <x v="0"/>
    <s v="Ireland"/>
    <s v="Maynooth"/>
    <n v="2012"/>
    <s v="Legal Compliance"/>
  </r>
  <r>
    <x v="564"/>
    <d v="2015-06-18T00:00:00"/>
    <n v="2015"/>
    <s v="Corlytics"/>
    <s v="FIRM0726"/>
    <x v="150"/>
    <x v="539"/>
    <x v="2"/>
    <s v="Ireland"/>
    <s v="Dublin"/>
    <n v="2013"/>
    <s v="Legal Compliance"/>
  </r>
  <r>
    <x v="565"/>
    <d v="2017-01-04T00:00:00"/>
    <n v="2017"/>
    <s v="Corlytics"/>
    <s v="FIRM0726"/>
    <x v="178"/>
    <x v="539"/>
    <x v="0"/>
    <s v="Ireland"/>
    <s v="Dublin"/>
    <n v="2013"/>
    <s v="Legal Compliance"/>
  </r>
  <r>
    <x v="565"/>
    <d v="2017-01-04T00:00:00"/>
    <n v="2017"/>
    <s v="Corlytics"/>
    <s v="FIRM0726"/>
    <x v="1"/>
    <x v="540"/>
    <x v="0"/>
    <s v="Ireland"/>
    <s v="Dublin"/>
    <n v="2013"/>
    <s v="Legal Compliance"/>
  </r>
  <r>
    <x v="566"/>
    <d v="2013-10-08T00:00:00"/>
    <n v="2013"/>
    <s v="Fenergo"/>
    <s v="FIRM0727"/>
    <x v="16"/>
    <x v="541"/>
    <x v="0"/>
    <s v="Ireland"/>
    <s v="Dublin"/>
    <n v="2009"/>
    <s v="Legal Compliance"/>
  </r>
  <r>
    <x v="566"/>
    <d v="2013-10-08T00:00:00"/>
    <n v="2013"/>
    <s v="Fenergo"/>
    <s v="FIRM0727"/>
    <x v="1"/>
    <x v="542"/>
    <x v="0"/>
    <s v="Ireland"/>
    <s v="Dublin"/>
    <n v="2009"/>
    <s v="Legal Compliance"/>
  </r>
  <r>
    <x v="567"/>
    <d v="2015-07-14T00:00:00"/>
    <n v="2015"/>
    <s v="Fenergo"/>
    <s v="FIRM0727"/>
    <x v="206"/>
    <x v="99"/>
    <x v="0"/>
    <s v="Ireland"/>
    <s v="Dublin"/>
    <n v="2009"/>
    <s v="Legal Compliance"/>
  </r>
  <r>
    <x v="567"/>
    <d v="2015-07-14T00:00:00"/>
    <n v="2015"/>
    <s v="Fenergo"/>
    <s v="FIRM0727"/>
    <x v="1"/>
    <x v="543"/>
    <x v="0"/>
    <s v="Ireland"/>
    <s v="Dublin"/>
    <n v="2009"/>
    <s v="Legal Compliance"/>
  </r>
  <r>
    <x v="568"/>
    <d v="2018-01-17T00:00:00"/>
    <n v="2018"/>
    <s v="Gecko Governance"/>
    <s v="FIRM0728"/>
    <x v="6"/>
    <x v="544"/>
    <x v="2"/>
    <s v="Ireland"/>
    <s v="Dublin"/>
    <n v="2015"/>
    <s v="Legal Compliance"/>
  </r>
  <r>
    <x v="569"/>
    <d v="2015-08-13T00:00:00"/>
    <n v="2015"/>
    <s v="Governance.io"/>
    <s v="FIRM0732"/>
    <x v="207"/>
    <x v="7"/>
    <x v="5"/>
    <s v="Luxembourg"/>
    <s v="Luxembourg"/>
    <n v="2011"/>
    <s v="Legal Compliance"/>
  </r>
  <r>
    <x v="570"/>
    <d v="2016-12-23T00:00:00"/>
    <n v="2016"/>
    <s v="Governance.io"/>
    <s v="FIRM0732"/>
    <x v="8"/>
    <x v="545"/>
    <x v="0"/>
    <s v="Luxembourg"/>
    <s v="Luxembourg"/>
    <n v="2011"/>
    <s v="Legal Compliance"/>
  </r>
  <r>
    <x v="571"/>
    <d v="2018-04-26T00:00:00"/>
    <n v="2018"/>
    <s v="Governance.io"/>
    <s v="FIRM0732"/>
    <x v="3"/>
    <x v="7"/>
    <x v="10"/>
    <s v="Luxembourg"/>
    <s v="Luxembourg"/>
    <n v="2011"/>
    <s v="Legal Compliance"/>
  </r>
  <r>
    <x v="572"/>
    <d v="2015-12-22T00:00:00"/>
    <n v="2015"/>
    <s v="Limina"/>
    <s v="FIRM0736"/>
    <x v="208"/>
    <x v="7"/>
    <x v="2"/>
    <s v="Sweden"/>
    <s v="Stockholm"/>
    <n v="2014"/>
    <s v="Legal Compliance"/>
  </r>
  <r>
    <x v="573"/>
    <d v="2017-08-29T00:00:00"/>
    <n v="2017"/>
    <s v="Limina"/>
    <s v="FIRM0736"/>
    <x v="209"/>
    <x v="7"/>
    <x v="6"/>
    <s v="Sweden"/>
    <s v="Stockholm"/>
    <n v="2014"/>
    <s v="Legal Compliance"/>
  </r>
  <r>
    <x v="574"/>
    <d v="2011-06-18T00:00:00"/>
    <n v="2011"/>
    <s v="Omada"/>
    <s v="FIRM0739"/>
    <x v="3"/>
    <x v="546"/>
    <x v="2"/>
    <s v="Denmark"/>
    <s v="Copenhagen"/>
    <n v="1999"/>
    <s v="Legal Compliance"/>
  </r>
  <r>
    <x v="575"/>
    <d v="2015-05-12T00:00:00"/>
    <n v="2015"/>
    <s v="Omada"/>
    <s v="FIRM0739"/>
    <x v="210"/>
    <x v="547"/>
    <x v="7"/>
    <s v="Denmark"/>
    <s v="Copenhagen"/>
    <n v="1999"/>
    <s v="Legal Compliance"/>
  </r>
  <r>
    <x v="575"/>
    <d v="2015-05-12T00:00:00"/>
    <n v="2015"/>
    <s v="Omada"/>
    <s v="FIRM0739"/>
    <x v="1"/>
    <x v="548"/>
    <x v="7"/>
    <s v="Denmark"/>
    <s v="Copenhagen"/>
    <n v="1999"/>
    <s v="Legal Compliance"/>
  </r>
  <r>
    <x v="575"/>
    <d v="2015-05-12T00:00:00"/>
    <n v="2015"/>
    <s v="Omada"/>
    <s v="FIRM0739"/>
    <x v="1"/>
    <x v="549"/>
    <x v="7"/>
    <s v="Denmark"/>
    <s v="Copenhagen"/>
    <n v="1999"/>
    <s v="Legal Compliance"/>
  </r>
  <r>
    <x v="575"/>
    <d v="2015-05-12T00:00:00"/>
    <n v="2015"/>
    <s v="Omada"/>
    <s v="FIRM0739"/>
    <x v="1"/>
    <x v="550"/>
    <x v="7"/>
    <s v="Denmark"/>
    <s v="Copenhagen"/>
    <n v="1999"/>
    <s v="Legal Compliance"/>
  </r>
  <r>
    <x v="575"/>
    <d v="2015-05-12T00:00:00"/>
    <n v="2015"/>
    <s v="Omada"/>
    <s v="FIRM0739"/>
    <x v="1"/>
    <x v="551"/>
    <x v="7"/>
    <s v="Denmark"/>
    <s v="Copenhagen"/>
    <n v="1999"/>
    <s v="Legal Compliance"/>
  </r>
  <r>
    <x v="575"/>
    <d v="2015-05-12T00:00:00"/>
    <n v="2015"/>
    <s v="Omada"/>
    <s v="FIRM0739"/>
    <x v="1"/>
    <x v="552"/>
    <x v="7"/>
    <s v="Denmark"/>
    <s v="Copenhagen"/>
    <n v="1999"/>
    <s v="Legal Compliance"/>
  </r>
  <r>
    <x v="576"/>
    <d v="2013-04-30T00:00:00"/>
    <n v="2013"/>
    <s v="M-Files"/>
    <s v="FIRM0740"/>
    <x v="211"/>
    <x v="553"/>
    <x v="1"/>
    <s v="USA"/>
    <s v="Texas"/>
    <n v="2001"/>
    <s v="Legal Practice Management"/>
  </r>
  <r>
    <x v="576"/>
    <d v="2013-04-30T00:00:00"/>
    <n v="2013"/>
    <s v="M-Files"/>
    <s v="FIRM0740"/>
    <x v="1"/>
    <x v="554"/>
    <x v="1"/>
    <s v="USA"/>
    <s v="Texas"/>
    <n v="2001"/>
    <s v="Legal Practice Management"/>
  </r>
  <r>
    <x v="577"/>
    <d v="2016-03-17T00:00:00"/>
    <n v="2016"/>
    <s v="M-Files"/>
    <s v="FIRM0740"/>
    <x v="212"/>
    <x v="345"/>
    <x v="4"/>
    <s v="USA"/>
    <s v="Texas"/>
    <n v="2001"/>
    <s v="Legal Practice Management"/>
  </r>
  <r>
    <x v="577"/>
    <d v="2016-03-17T00:00:00"/>
    <n v="2016"/>
    <s v="M-Files"/>
    <s v="FIRM0740"/>
    <x v="1"/>
    <x v="554"/>
    <x v="4"/>
    <s v="USA"/>
    <s v="Texas"/>
    <n v="2001"/>
    <s v="Legal Practice Management"/>
  </r>
  <r>
    <x v="577"/>
    <d v="2016-03-17T00:00:00"/>
    <n v="2016"/>
    <s v="M-Files"/>
    <s v="FIRM0740"/>
    <x v="1"/>
    <x v="553"/>
    <x v="4"/>
    <s v="USA"/>
    <s v="Texas"/>
    <n v="2001"/>
    <s v="Legal Practice Management"/>
  </r>
  <r>
    <x v="578"/>
    <d v="2017-09-05T00:00:00"/>
    <n v="2017"/>
    <s v="Avedos"/>
    <s v="FIRM0741"/>
    <x v="203"/>
    <x v="555"/>
    <x v="1"/>
    <s v="Austria"/>
    <s v="Vienna"/>
    <n v="2005"/>
    <s v="Legal Compliance"/>
  </r>
  <r>
    <x v="579"/>
    <d v="2012-06-27T00:00:00"/>
    <n v="2012"/>
    <s v="Kompany"/>
    <s v="FIRM0742"/>
    <x v="6"/>
    <x v="556"/>
    <x v="5"/>
    <s v="Austria"/>
    <s v="Vienna"/>
    <n v="2012"/>
    <s v="Legal Compliance"/>
  </r>
  <r>
    <x v="580"/>
    <d v="2012-12-01T00:00:00"/>
    <n v="2012"/>
    <s v="Kompany"/>
    <s v="FIRM0742"/>
    <x v="20"/>
    <x v="557"/>
    <x v="3"/>
    <s v="Austria"/>
    <s v="Vienna"/>
    <n v="2012"/>
    <s v="Legal Compliance"/>
  </r>
  <r>
    <x v="581"/>
    <d v="2013-04-01T00:00:00"/>
    <n v="2013"/>
    <s v="Kompany"/>
    <s v="FIRM0742"/>
    <x v="22"/>
    <x v="558"/>
    <x v="5"/>
    <s v="Austria"/>
    <s v="Vienna"/>
    <n v="2012"/>
    <s v="Legal Compliance"/>
  </r>
  <r>
    <x v="582"/>
    <d v="2014-03-28T00:00:00"/>
    <n v="2014"/>
    <s v="Kompany"/>
    <s v="FIRM0742"/>
    <x v="8"/>
    <x v="558"/>
    <x v="5"/>
    <s v="Austria"/>
    <s v="Vienna"/>
    <n v="2012"/>
    <s v="Legal Compliance"/>
  </r>
  <r>
    <x v="582"/>
    <d v="2014-03-28T00:00:00"/>
    <n v="2014"/>
    <s v="Kompany"/>
    <s v="FIRM0742"/>
    <x v="1"/>
    <x v="559"/>
    <x v="5"/>
    <s v="Austria"/>
    <s v="Vienna"/>
    <n v="2012"/>
    <s v="Legal Compliance"/>
  </r>
  <r>
    <x v="583"/>
    <d v="2015-01-01T00:00:00"/>
    <n v="2015"/>
    <s v="Kompany"/>
    <s v="FIRM0742"/>
    <x v="213"/>
    <x v="559"/>
    <x v="5"/>
    <s v="Austria"/>
    <s v="Vienna"/>
    <n v="2012"/>
    <s v="Legal Compliance"/>
  </r>
  <r>
    <x v="583"/>
    <d v="2015-01-01T00:00:00"/>
    <n v="2015"/>
    <s v="Kompany"/>
    <s v="FIRM0742"/>
    <x v="1"/>
    <x v="556"/>
    <x v="5"/>
    <s v="Austria"/>
    <s v="Vienna"/>
    <n v="2012"/>
    <s v="Legal Compliance"/>
  </r>
  <r>
    <x v="583"/>
    <d v="2015-01-01T00:00:00"/>
    <n v="2015"/>
    <s v="Kompany"/>
    <s v="FIRM0742"/>
    <x v="1"/>
    <x v="558"/>
    <x v="5"/>
    <s v="Austria"/>
    <s v="Vienna"/>
    <n v="2012"/>
    <s v="Legal Compliance"/>
  </r>
  <r>
    <x v="583"/>
    <d v="2015-01-01T00:00:00"/>
    <n v="2015"/>
    <s v="Kompany"/>
    <s v="FIRM0742"/>
    <x v="1"/>
    <x v="560"/>
    <x v="5"/>
    <s v="Austria"/>
    <s v="Vienna"/>
    <n v="2012"/>
    <s v="Legal Compliance"/>
  </r>
  <r>
    <x v="583"/>
    <d v="2015-01-01T00:00:00"/>
    <n v="2015"/>
    <s v="Kompany"/>
    <s v="FIRM0742"/>
    <x v="1"/>
    <x v="561"/>
    <x v="5"/>
    <s v="Austria"/>
    <s v="Vienna"/>
    <n v="2012"/>
    <s v="Legal Compliance"/>
  </r>
  <r>
    <x v="584"/>
    <d v="2016-04-20T00:00:00"/>
    <n v="2016"/>
    <s v="Kompany"/>
    <s v="FIRM0742"/>
    <x v="214"/>
    <x v="7"/>
    <x v="5"/>
    <s v="Austria"/>
    <s v="Vienna"/>
    <n v="2012"/>
    <s v="Legal Compliance"/>
  </r>
  <r>
    <x v="585"/>
    <d v="2017-05-16T00:00:00"/>
    <n v="2017"/>
    <s v="Kompany"/>
    <s v="FIRM0742"/>
    <x v="3"/>
    <x v="7"/>
    <x v="5"/>
    <s v="Austria"/>
    <s v="Vienna"/>
    <n v="2012"/>
    <s v="Legal Compliance"/>
  </r>
  <r>
    <x v="586"/>
    <d v="2015-04-10T00:00:00"/>
    <n v="2015"/>
    <s v="Qumram"/>
    <s v="FIRM0743"/>
    <x v="22"/>
    <x v="7"/>
    <x v="2"/>
    <s v="Sweden"/>
    <s v="Zurich"/>
    <n v="2011"/>
    <s v="Legal Compliance"/>
  </r>
  <r>
    <x v="587"/>
    <d v="2016-03-21T00:00:00"/>
    <n v="2016"/>
    <s v="Qumram"/>
    <s v="FIRM0743"/>
    <x v="61"/>
    <x v="562"/>
    <x v="0"/>
    <s v="Sweden"/>
    <s v="Zurich"/>
    <n v="2011"/>
    <s v="Legal Compliance"/>
  </r>
  <r>
    <x v="587"/>
    <d v="2016-03-21T00:00:00"/>
    <n v="2016"/>
    <s v="Qumram"/>
    <s v="FIRM0743"/>
    <x v="1"/>
    <x v="563"/>
    <x v="0"/>
    <s v="Sweden"/>
    <s v="Zurich"/>
    <n v="2011"/>
    <s v="Legal Compliance"/>
  </r>
  <r>
    <x v="587"/>
    <d v="2016-03-21T00:00:00"/>
    <n v="2016"/>
    <s v="Qumram"/>
    <s v="FIRM0743"/>
    <x v="1"/>
    <x v="564"/>
    <x v="0"/>
    <s v="Sweden"/>
    <s v="Zurich"/>
    <n v="2011"/>
    <s v="Legal Compliance"/>
  </r>
  <r>
    <x v="588"/>
    <d v="2016-12-12T00:00:00"/>
    <n v="2016"/>
    <s v="Qumram"/>
    <s v="FIRM0743"/>
    <x v="84"/>
    <x v="565"/>
    <x v="5"/>
    <s v="Sweden"/>
    <s v="Zurich"/>
    <n v="2011"/>
    <s v="Legal Compliance"/>
  </r>
  <r>
    <x v="589"/>
    <d v="2017-02-21T00:00:00"/>
    <n v="2017"/>
    <s v="Qumram"/>
    <s v="FIRM0743"/>
    <x v="7"/>
    <x v="565"/>
    <x v="0"/>
    <s v="Sweden"/>
    <s v="Zurich"/>
    <n v="2011"/>
    <s v="Legal Compliance"/>
  </r>
  <r>
    <x v="590"/>
    <d v="2017-01-23T00:00:00"/>
    <n v="2017"/>
    <s v="Alyne"/>
    <s v="FIRM0748"/>
    <x v="3"/>
    <x v="224"/>
    <x v="0"/>
    <s v="Germany"/>
    <s v="Munich"/>
    <n v="2015"/>
    <s v="Legal Compliance"/>
  </r>
  <r>
    <x v="590"/>
    <d v="2017-01-23T00:00:00"/>
    <n v="2017"/>
    <s v="Alyne"/>
    <s v="FIRM0748"/>
    <x v="3"/>
    <x v="566"/>
    <x v="0"/>
    <s v="Germany"/>
    <s v="Munich"/>
    <n v="2015"/>
    <s v="Legal Compliance"/>
  </r>
  <r>
    <x v="591"/>
    <d v="2016-12-08T00:00:00"/>
    <n v="2016"/>
    <s v="Surukam"/>
    <s v="FIRM0756"/>
    <x v="3"/>
    <x v="7"/>
    <x v="13"/>
    <s v="India"/>
    <s v="Chennai"/>
    <n v="2014"/>
    <s v="Legal Practice Management"/>
  </r>
  <r>
    <x v="592"/>
    <d v="2014-02-01T00:00:00"/>
    <n v="2014"/>
    <s v="BrightFlag"/>
    <s v="FIRM0757"/>
    <x v="3"/>
    <x v="119"/>
    <x v="2"/>
    <s v="Ireland"/>
    <s v="Dublin"/>
    <n v="2014"/>
    <s v="Legal Practice Management"/>
  </r>
  <r>
    <x v="593"/>
    <d v="2014-11-01T00:00:00"/>
    <n v="2014"/>
    <s v="BrightFlag"/>
    <s v="FIRM0757"/>
    <x v="215"/>
    <x v="78"/>
    <x v="2"/>
    <s v="Ireland"/>
    <s v="Dublin"/>
    <n v="2014"/>
    <s v="Legal Practice Management"/>
  </r>
  <r>
    <x v="594"/>
    <d v="2015-03-01T00:00:00"/>
    <n v="2015"/>
    <s v="BrightFlag"/>
    <s v="FIRM0757"/>
    <x v="97"/>
    <x v="78"/>
    <x v="2"/>
    <s v="Ireland"/>
    <s v="Dublin"/>
    <n v="2014"/>
    <s v="Legal Practice Management"/>
  </r>
  <r>
    <x v="595"/>
    <d v="2016-05-01T00:00:00"/>
    <n v="2016"/>
    <s v="BrightFlag"/>
    <s v="FIRM0757"/>
    <x v="36"/>
    <x v="567"/>
    <x v="0"/>
    <s v="Ireland"/>
    <s v="Dublin"/>
    <n v="2014"/>
    <s v="Legal Practice Management"/>
  </r>
  <r>
    <x v="595"/>
    <d v="2016-05-01T00:00:00"/>
    <n v="2016"/>
    <s v="BrightFlag"/>
    <s v="FIRM0757"/>
    <x v="1"/>
    <x v="417"/>
    <x v="0"/>
    <s v="Ireland"/>
    <s v="Dublin"/>
    <n v="2014"/>
    <s v="Legal Practice Management"/>
  </r>
  <r>
    <x v="595"/>
    <d v="2016-05-01T00:00:00"/>
    <n v="2016"/>
    <s v="BrightFlag"/>
    <s v="FIRM0757"/>
    <x v="1"/>
    <x v="210"/>
    <x v="0"/>
    <s v="Ireland"/>
    <s v="Dublin"/>
    <n v="2014"/>
    <s v="Legal Practice Management"/>
  </r>
  <r>
    <x v="596"/>
    <d v="2016-03-31T00:00:00"/>
    <n v="2016"/>
    <s v="Gavelytics"/>
    <s v="FIRM0762"/>
    <x v="8"/>
    <x v="7"/>
    <x v="2"/>
    <s v="USA"/>
    <s v="Santa Monica"/>
    <n v="2016"/>
    <s v="Legal Analytics"/>
  </r>
  <r>
    <x v="597"/>
    <d v="2018-02-28T00:00:00"/>
    <n v="2018"/>
    <s v="Gavelytics"/>
    <s v="FIRM0762"/>
    <x v="118"/>
    <x v="7"/>
    <x v="2"/>
    <s v="USA"/>
    <s v="Santa Monica"/>
    <n v="2016"/>
    <s v="Legal Analytics"/>
  </r>
  <r>
    <x v="598"/>
    <d v="2018-05-19T00:00:00"/>
    <n v="2018"/>
    <s v="Skopos Labs"/>
    <s v="FIRM0765"/>
    <x v="3"/>
    <x v="568"/>
    <x v="2"/>
    <s v="USA"/>
    <s v="New York"/>
    <n v="2016"/>
    <s v="Legal Research"/>
  </r>
  <r>
    <x v="599"/>
    <d v="2014-08-07T00:00:00"/>
    <n v="2014"/>
    <s v="Advanced Discovery"/>
    <s v="FIRM0767"/>
    <x v="3"/>
    <x v="569"/>
    <x v="0"/>
    <s v="USA"/>
    <s v="Kansas"/>
    <n v="2005"/>
    <s v="E-Discovery"/>
  </r>
  <r>
    <x v="600"/>
    <d v="2014-09-01T00:00:00"/>
    <n v="2014"/>
    <s v="NexLP"/>
    <s v="FIRM0768"/>
    <x v="32"/>
    <x v="224"/>
    <x v="2"/>
    <s v="USA"/>
    <s v="Chicago"/>
    <n v="2014"/>
    <s v="E-Discovery"/>
  </r>
  <r>
    <x v="600"/>
    <d v="2014-09-01T00:00:00"/>
    <n v="2014"/>
    <s v="NexLP"/>
    <s v="FIRM0768"/>
    <x v="1"/>
    <x v="302"/>
    <x v="2"/>
    <s v="USA"/>
    <s v="Chicago"/>
    <n v="2014"/>
    <s v="E-Discovery"/>
  </r>
  <r>
    <x v="601"/>
    <d v="2017-10-23T00:00:00"/>
    <n v="2017"/>
    <s v="NexLP"/>
    <s v="FIRM0768"/>
    <x v="9"/>
    <x v="570"/>
    <x v="1"/>
    <s v="USA"/>
    <s v="Chicago"/>
    <n v="2014"/>
    <s v="E-Discovery"/>
  </r>
  <r>
    <x v="601"/>
    <d v="2017-10-23T00:00:00"/>
    <n v="2017"/>
    <s v="NexLP"/>
    <s v="FIRM0768"/>
    <x v="1"/>
    <x v="571"/>
    <x v="1"/>
    <s v="USA"/>
    <s v="Chicago"/>
    <n v="2014"/>
    <s v="E-Discovery"/>
  </r>
  <r>
    <x v="602"/>
    <d v="1995-11-01T00:00:00"/>
    <n v="1995"/>
    <s v="OpenText"/>
    <s v="FIRM0769"/>
    <x v="3"/>
    <x v="572"/>
    <x v="0"/>
    <s v="Canada"/>
    <s v="Waterloo"/>
    <n v="1991"/>
    <s v="E-Discovery"/>
  </r>
  <r>
    <x v="603"/>
    <d v="2014-01-16T00:00:00"/>
    <n v="2014"/>
    <s v="OpenText"/>
    <s v="FIRM0769"/>
    <x v="73"/>
    <x v="7"/>
    <x v="16"/>
    <s v="Canada"/>
    <s v="Waterloo"/>
    <n v="1991"/>
    <s v="E-Discovery"/>
  </r>
  <r>
    <x v="604"/>
    <d v="2015-05-21T00:00:00"/>
    <n v="2015"/>
    <s v="Text IQ"/>
    <s v="FIRM0770"/>
    <x v="3"/>
    <x v="7"/>
    <x v="6"/>
    <s v="USA"/>
    <s v="New York"/>
    <n v="2014"/>
    <s v="Legal Compliance"/>
  </r>
  <r>
    <x v="605"/>
    <d v="2016-09-20T00:00:00"/>
    <n v="2016"/>
    <s v="Text IQ"/>
    <s v="FIRM0770"/>
    <x v="9"/>
    <x v="573"/>
    <x v="1"/>
    <s v="USA"/>
    <s v="New York"/>
    <n v="2014"/>
    <s v="Legal Compliance"/>
  </r>
  <r>
    <x v="606"/>
    <d v="2014-07-15T00:00:00"/>
    <n v="2014"/>
    <s v="Veritone"/>
    <s v="FIRM0771"/>
    <x v="123"/>
    <x v="574"/>
    <x v="0"/>
    <s v="USA"/>
    <s v="California"/>
    <n v="2014"/>
    <s v="E-Discovery"/>
  </r>
  <r>
    <x v="606"/>
    <d v="2014-07-15T00:00:00"/>
    <n v="2014"/>
    <s v="Veritone"/>
    <s v="FIRM0771"/>
    <x v="1"/>
    <x v="575"/>
    <x v="0"/>
    <s v="USA"/>
    <s v="California"/>
    <n v="2014"/>
    <s v="E-Discovery"/>
  </r>
  <r>
    <x v="607"/>
    <d v="2016-08-23T00:00:00"/>
    <n v="2016"/>
    <s v="Veritone"/>
    <s v="FIRM0771"/>
    <x v="216"/>
    <x v="576"/>
    <x v="0"/>
    <s v="USA"/>
    <s v="California"/>
    <n v="2014"/>
    <s v="E-Discovery"/>
  </r>
  <r>
    <x v="608"/>
    <d v="2018-06-11T00:00:00"/>
    <n v="2018"/>
    <s v="Eigen Technologies"/>
    <s v="FIRM0778"/>
    <x v="217"/>
    <x v="577"/>
    <x v="1"/>
    <s v="UK"/>
    <s v="London"/>
    <n v="2014"/>
    <s v="Legal Analytics"/>
  </r>
  <r>
    <x v="608"/>
    <d v="2018-06-11T00:00:00"/>
    <n v="2018"/>
    <s v="Eigen Technologies"/>
    <s v="FIRM0778"/>
    <x v="1"/>
    <x v="357"/>
    <x v="1"/>
    <s v="UK"/>
    <s v="London"/>
    <n v="2014"/>
    <s v="Legal Analytics"/>
  </r>
  <r>
    <x v="609"/>
    <d v="2018-05-15T00:00:00"/>
    <n v="2018"/>
    <s v="LinkSquares"/>
    <s v="FIRM0779"/>
    <x v="47"/>
    <x v="7"/>
    <x v="2"/>
    <s v="USA"/>
    <s v="Massachusetts"/>
    <n v="2015"/>
    <s v="Legal Document Automation"/>
  </r>
  <r>
    <x v="610"/>
    <d v="2017-12-01T00:00:00"/>
    <n v="2017"/>
    <s v="Autto"/>
    <s v="FIRM0782"/>
    <x v="97"/>
    <x v="534"/>
    <x v="3"/>
    <s v="UK"/>
    <s v="London"/>
    <n v="2016"/>
    <s v="Legal Practice Management"/>
  </r>
  <r>
    <x v="611"/>
    <d v="2013-03-04T00:00:00"/>
    <n v="2013"/>
    <s v="SpringCM"/>
    <s v="FIRM0786"/>
    <x v="47"/>
    <x v="7"/>
    <x v="0"/>
    <s v="USA"/>
    <s v="Chicago"/>
    <n v="2005"/>
    <s v="Legal Document Automation"/>
  </r>
  <r>
    <x v="612"/>
    <d v="2013-11-29T00:00:00"/>
    <n v="2013"/>
    <s v="SpringCM"/>
    <s v="FIRM0786"/>
    <x v="21"/>
    <x v="7"/>
    <x v="0"/>
    <s v="USA"/>
    <s v="Chicago"/>
    <n v="2005"/>
    <s v="Legal Document Automation"/>
  </r>
  <r>
    <x v="613"/>
    <d v="2014-04-17T00:00:00"/>
    <n v="2014"/>
    <s v="SpringCM"/>
    <s v="FIRM0786"/>
    <x v="24"/>
    <x v="578"/>
    <x v="0"/>
    <s v="USA"/>
    <s v="Chicago"/>
    <n v="2005"/>
    <s v="Legal Document Automation"/>
  </r>
  <r>
    <x v="613"/>
    <d v="2014-04-17T00:00:00"/>
    <n v="2014"/>
    <s v="SpringCM"/>
    <s v="FIRM0786"/>
    <x v="1"/>
    <x v="579"/>
    <x v="0"/>
    <s v="USA"/>
    <s v="Chicago"/>
    <n v="2005"/>
    <s v="Legal Document Automation"/>
  </r>
  <r>
    <x v="613"/>
    <d v="2014-04-17T00:00:00"/>
    <n v="2014"/>
    <s v="SpringCM"/>
    <s v="FIRM0786"/>
    <x v="1"/>
    <x v="184"/>
    <x v="0"/>
    <s v="USA"/>
    <s v="Chicago"/>
    <n v="2005"/>
    <s v="Legal Document Automation"/>
  </r>
  <r>
    <x v="614"/>
    <d v="2014-07-09T00:00:00"/>
    <n v="2014"/>
    <s v="SpringCM"/>
    <s v="FIRM0786"/>
    <x v="21"/>
    <x v="580"/>
    <x v="6"/>
    <s v="USA"/>
    <s v="Chicago"/>
    <n v="2005"/>
    <s v="Legal Document Automation"/>
  </r>
  <r>
    <x v="615"/>
    <d v="2014-10-10T00:00:00"/>
    <n v="2014"/>
    <s v="SpringCM"/>
    <s v="FIRM0786"/>
    <x v="160"/>
    <x v="7"/>
    <x v="3"/>
    <s v="USA"/>
    <s v="Chicago"/>
    <n v="2005"/>
    <s v="Legal Document Automation"/>
  </r>
  <r>
    <x v="616"/>
    <d v="2015-02-20T00:00:00"/>
    <n v="2015"/>
    <s v="SpringCM"/>
    <s v="FIRM0786"/>
    <x v="43"/>
    <x v="184"/>
    <x v="8"/>
    <s v="USA"/>
    <s v="Chicago"/>
    <n v="2005"/>
    <s v="Legal Document Automation"/>
  </r>
  <r>
    <x v="617"/>
    <d v="2015-02-26T00:00:00"/>
    <n v="2015"/>
    <s v="SpringCM"/>
    <s v="FIRM0786"/>
    <x v="5"/>
    <x v="7"/>
    <x v="0"/>
    <s v="USA"/>
    <s v="Chicago"/>
    <n v="2005"/>
    <s v="Legal Document Automation"/>
  </r>
  <r>
    <x v="618"/>
    <d v="2016-03-17T00:00:00"/>
    <n v="2016"/>
    <s v="SpringCM"/>
    <s v="FIRM0786"/>
    <x v="142"/>
    <x v="581"/>
    <x v="0"/>
    <s v="USA"/>
    <s v="Chicago"/>
    <n v="2005"/>
    <s v="Legal Document Automation"/>
  </r>
  <r>
    <x v="619"/>
    <d v="2016-06-27T00:00:00"/>
    <n v="2016"/>
    <s v="SpringCM"/>
    <s v="FIRM0786"/>
    <x v="218"/>
    <x v="428"/>
    <x v="0"/>
    <s v="USA"/>
    <s v="Chicago"/>
    <n v="2005"/>
    <s v="Legal Document Automation"/>
  </r>
  <r>
    <x v="619"/>
    <d v="2016-06-27T00:00:00"/>
    <n v="2016"/>
    <s v="SpringCM"/>
    <s v="FIRM0786"/>
    <x v="1"/>
    <x v="578"/>
    <x v="0"/>
    <s v="USA"/>
    <s v="Chicago"/>
    <n v="2005"/>
    <s v="Legal Document Automation"/>
  </r>
  <r>
    <x v="619"/>
    <d v="2016-06-27T00:00:00"/>
    <n v="2016"/>
    <s v="SpringCM"/>
    <s v="FIRM0786"/>
    <x v="1"/>
    <x v="581"/>
    <x v="0"/>
    <s v="USA"/>
    <s v="Chicago"/>
    <n v="2005"/>
    <s v="Legal Document Automation"/>
  </r>
  <r>
    <x v="619"/>
    <d v="2016-06-27T00:00:00"/>
    <n v="2016"/>
    <s v="SpringCM"/>
    <s v="FIRM0786"/>
    <x v="1"/>
    <x v="85"/>
    <x v="0"/>
    <s v="USA"/>
    <s v="Chicago"/>
    <n v="2005"/>
    <s v="Legal Document Automation"/>
  </r>
  <r>
    <x v="619"/>
    <d v="2016-06-27T00:00:00"/>
    <n v="2016"/>
    <s v="SpringCM"/>
    <s v="FIRM0786"/>
    <x v="1"/>
    <x v="184"/>
    <x v="0"/>
    <s v="USA"/>
    <s v="Chicago"/>
    <n v="2005"/>
    <s v="Legal Document Automation"/>
  </r>
  <r>
    <x v="619"/>
    <d v="2016-06-27T00:00:00"/>
    <n v="2016"/>
    <s v="SpringCM"/>
    <s v="FIRM0786"/>
    <x v="1"/>
    <x v="582"/>
    <x v="0"/>
    <s v="USA"/>
    <s v="Chicago"/>
    <n v="2005"/>
    <s v="Legal Document Automation"/>
  </r>
  <r>
    <x v="620"/>
    <d v="2017-02-07T00:00:00"/>
    <n v="2017"/>
    <s v="SpringCM"/>
    <s v="FIRM0786"/>
    <x v="81"/>
    <x v="583"/>
    <x v="0"/>
    <s v="USA"/>
    <s v="Chicago"/>
    <n v="2005"/>
    <s v="Legal Document Automation"/>
  </r>
  <r>
    <x v="621"/>
    <d v="2015-04-28T00:00:00"/>
    <n v="2015"/>
    <s v="Icertis"/>
    <s v="FIRM0787"/>
    <x v="21"/>
    <x v="411"/>
    <x v="1"/>
    <s v="USA"/>
    <s v="Washington"/>
    <n v="2009"/>
    <s v="Legal Document Automation"/>
  </r>
  <r>
    <x v="621"/>
    <d v="2015-04-28T00:00:00"/>
    <n v="2015"/>
    <s v="Icertis"/>
    <s v="FIRM0787"/>
    <x v="1"/>
    <x v="584"/>
    <x v="1"/>
    <s v="USA"/>
    <s v="Washington"/>
    <n v="2009"/>
    <s v="Legal Document Automation"/>
  </r>
  <r>
    <x v="622"/>
    <d v="2016-03-10T00:00:00"/>
    <n v="2016"/>
    <s v="Icertis"/>
    <s v="FIRM0787"/>
    <x v="123"/>
    <x v="10"/>
    <x v="4"/>
    <s v="USA"/>
    <s v="Washington"/>
    <n v="2009"/>
    <s v="Legal Document Automation"/>
  </r>
  <r>
    <x v="622"/>
    <d v="2016-03-10T00:00:00"/>
    <n v="2016"/>
    <s v="Icertis"/>
    <s v="FIRM0787"/>
    <x v="1"/>
    <x v="411"/>
    <x v="4"/>
    <s v="USA"/>
    <s v="Washington"/>
    <n v="2009"/>
    <s v="Legal Document Automation"/>
  </r>
  <r>
    <x v="622"/>
    <d v="2016-03-10T00:00:00"/>
    <n v="2016"/>
    <s v="Icertis"/>
    <s v="FIRM0787"/>
    <x v="1"/>
    <x v="584"/>
    <x v="4"/>
    <s v="USA"/>
    <s v="Washington"/>
    <n v="2009"/>
    <s v="Legal Document Automation"/>
  </r>
  <r>
    <x v="623"/>
    <d v="2017-03-29T00:00:00"/>
    <n v="2017"/>
    <s v="Icertis"/>
    <s v="FIRM0787"/>
    <x v="81"/>
    <x v="585"/>
    <x v="9"/>
    <s v="USA"/>
    <s v="Washington"/>
    <n v="2009"/>
    <s v="Legal Document Automation"/>
  </r>
  <r>
    <x v="623"/>
    <d v="2017-03-29T00:00:00"/>
    <n v="2017"/>
    <s v="Icertis"/>
    <s v="FIRM0787"/>
    <x v="1"/>
    <x v="586"/>
    <x v="9"/>
    <s v="USA"/>
    <s v="Washington"/>
    <n v="2009"/>
    <s v="Legal Document Automation"/>
  </r>
  <r>
    <x v="623"/>
    <d v="2017-03-29T00:00:00"/>
    <n v="2017"/>
    <s v="Icertis"/>
    <s v="FIRM0787"/>
    <x v="1"/>
    <x v="10"/>
    <x v="9"/>
    <s v="USA"/>
    <s v="Washington"/>
    <n v="2009"/>
    <s v="Legal Document Automation"/>
  </r>
  <r>
    <x v="623"/>
    <d v="2017-03-29T00:00:00"/>
    <n v="2017"/>
    <s v="Icertis"/>
    <s v="FIRM0787"/>
    <x v="1"/>
    <x v="411"/>
    <x v="9"/>
    <s v="USA"/>
    <s v="Washington"/>
    <n v="2009"/>
    <s v="Legal Document Automation"/>
  </r>
  <r>
    <x v="623"/>
    <d v="2017-03-29T00:00:00"/>
    <n v="2017"/>
    <s v="Icertis"/>
    <s v="FIRM0787"/>
    <x v="1"/>
    <x v="584"/>
    <x v="9"/>
    <s v="USA"/>
    <s v="Washington"/>
    <n v="2009"/>
    <s v="Legal Document Automation"/>
  </r>
  <r>
    <x v="624"/>
    <d v="2018-08-02T00:00:00"/>
    <n v="2018"/>
    <s v="Icertis"/>
    <s v="FIRM0787"/>
    <x v="216"/>
    <x v="587"/>
    <x v="8"/>
    <s v="USA"/>
    <s v="Washington"/>
    <n v="2009"/>
    <s v="Legal Document Automation"/>
  </r>
  <r>
    <x v="624"/>
    <d v="2018-08-02T00:00:00"/>
    <n v="2018"/>
    <s v="Icertis"/>
    <s v="FIRM0787"/>
    <x v="1"/>
    <x v="586"/>
    <x v="8"/>
    <s v="USA"/>
    <s v="Washington"/>
    <n v="2009"/>
    <s v="Legal Document Automation"/>
  </r>
  <r>
    <x v="624"/>
    <d v="2018-08-02T00:00:00"/>
    <n v="2018"/>
    <s v="Icertis"/>
    <s v="FIRM0787"/>
    <x v="1"/>
    <x v="588"/>
    <x v="8"/>
    <s v="USA"/>
    <s v="Washington"/>
    <n v="2009"/>
    <s v="Legal Document Automation"/>
  </r>
  <r>
    <x v="624"/>
    <d v="2018-08-02T00:00:00"/>
    <n v="2018"/>
    <s v="Icertis"/>
    <s v="FIRM0787"/>
    <x v="1"/>
    <x v="10"/>
    <x v="8"/>
    <s v="USA"/>
    <s v="Washington"/>
    <n v="2009"/>
    <s v="Legal Document Automation"/>
  </r>
  <r>
    <x v="624"/>
    <d v="2018-08-02T00:00:00"/>
    <n v="2018"/>
    <s v="Icertis"/>
    <s v="FIRM0787"/>
    <x v="1"/>
    <x v="411"/>
    <x v="8"/>
    <s v="USA"/>
    <s v="Washington"/>
    <n v="2009"/>
    <s v="Legal Document Automation"/>
  </r>
  <r>
    <x v="624"/>
    <d v="2018-08-02T00:00:00"/>
    <n v="2018"/>
    <s v="Icertis"/>
    <s v="FIRM0787"/>
    <x v="1"/>
    <x v="584"/>
    <x v="8"/>
    <s v="USA"/>
    <s v="Washington"/>
    <n v="2009"/>
    <s v="Legal Document Automation"/>
  </r>
  <r>
    <x v="624"/>
    <d v="2018-08-02T00:00:00"/>
    <n v="2018"/>
    <s v="Icertis"/>
    <s v="FIRM0787"/>
    <x v="1"/>
    <x v="202"/>
    <x v="8"/>
    <s v="USA"/>
    <s v="Washington"/>
    <n v="2009"/>
    <s v="Legal Document Automation"/>
  </r>
  <r>
    <x v="624"/>
    <d v="2018-08-02T00:00:00"/>
    <n v="2018"/>
    <s v="Icertis"/>
    <s v="FIRM0787"/>
    <x v="1"/>
    <x v="585"/>
    <x v="8"/>
    <s v="USA"/>
    <s v="Washington"/>
    <n v="2009"/>
    <s v="Legal Document Automation"/>
  </r>
  <r>
    <x v="625"/>
    <d v="2009-05-07T00:00:00"/>
    <n v="2009"/>
    <s v="ForensicLogic"/>
    <s v="FIRM0788"/>
    <x v="146"/>
    <x v="7"/>
    <x v="0"/>
    <s v="USA"/>
    <s v="California"/>
    <n v="2003"/>
    <s v="Legal Research"/>
  </r>
  <r>
    <x v="626"/>
    <d v="2013-07-14T00:00:00"/>
    <n v="2013"/>
    <s v="ForensicLogic"/>
    <s v="FIRM0788"/>
    <x v="219"/>
    <x v="7"/>
    <x v="6"/>
    <s v="USA"/>
    <s v="California"/>
    <n v="2003"/>
    <s v="Legal Research"/>
  </r>
  <r>
    <x v="627"/>
    <d v="2015-09-01T00:00:00"/>
    <n v="2015"/>
    <s v="ForensicLogic"/>
    <s v="FIRM0788"/>
    <x v="3"/>
    <x v="589"/>
    <x v="0"/>
    <s v="USA"/>
    <s v="California"/>
    <n v="2003"/>
    <s v="Legal Research"/>
  </r>
  <r>
    <x v="628"/>
    <d v="2017-10-02T00:00:00"/>
    <n v="2017"/>
    <s v="ForensicLogic"/>
    <s v="FIRM0788"/>
    <x v="101"/>
    <x v="590"/>
    <x v="0"/>
    <s v="USA"/>
    <s v="California"/>
    <n v="2003"/>
    <s v="Legal Research"/>
  </r>
  <r>
    <x v="629"/>
    <d v="2017-12-18T00:00:00"/>
    <n v="2017"/>
    <s v="Heretik"/>
    <s v="FIRM0789"/>
    <x v="61"/>
    <x v="591"/>
    <x v="2"/>
    <s v="USA"/>
    <s v="Chicago"/>
    <n v="2017"/>
    <s v="E-Discovery"/>
  </r>
  <r>
    <x v="629"/>
    <d v="2017-12-18T00:00:00"/>
    <n v="2017"/>
    <s v="Heretik"/>
    <s v="FIRM0789"/>
    <x v="1"/>
    <x v="592"/>
    <x v="2"/>
    <s v="USA"/>
    <s v="Chicago"/>
    <n v="2017"/>
    <s v="E-Discovery"/>
  </r>
  <r>
    <x v="629"/>
    <d v="2017-12-18T00:00:00"/>
    <n v="2017"/>
    <s v="Heretik"/>
    <s v="FIRM0789"/>
    <x v="1"/>
    <x v="593"/>
    <x v="2"/>
    <s v="USA"/>
    <s v="Chicago"/>
    <n v="2017"/>
    <s v="E-Discovery"/>
  </r>
  <r>
    <x v="629"/>
    <d v="2017-12-18T00:00:00"/>
    <n v="2017"/>
    <s v="Heretik"/>
    <s v="FIRM0789"/>
    <x v="1"/>
    <x v="263"/>
    <x v="2"/>
    <s v="USA"/>
    <s v="Chicago"/>
    <n v="2017"/>
    <s v="E-Discovery"/>
  </r>
  <r>
    <x v="630"/>
    <d v="2017-09-07T00:00:00"/>
    <n v="2017"/>
    <s v="IamIP"/>
    <s v="FIRM0791"/>
    <x v="133"/>
    <x v="594"/>
    <x v="0"/>
    <s v="Sweden"/>
    <s v="Stockholm"/>
    <n v="2013"/>
    <s v="Legal Research"/>
  </r>
  <r>
    <x v="631"/>
    <d v="2017-06-27T00:00:00"/>
    <n v="2017"/>
    <s v="MUSO"/>
    <s v="FIRM0792"/>
    <x v="220"/>
    <x v="595"/>
    <x v="1"/>
    <s v="UK"/>
    <s v="London"/>
    <n v="2009"/>
    <s v="E-Discovery"/>
  </r>
  <r>
    <x v="632"/>
    <d v="2013-07-26T00:00:00"/>
    <n v="2013"/>
    <s v="HelloSign"/>
    <s v="FIRM0793"/>
    <x v="3"/>
    <x v="315"/>
    <x v="1"/>
    <s v="USA"/>
    <s v="San Francisco"/>
    <n v="2011"/>
    <s v="Legal Document Automation"/>
  </r>
  <r>
    <x v="633"/>
    <d v="2017-06-12T00:00:00"/>
    <n v="2017"/>
    <s v="HelloSign"/>
    <s v="FIRM0793"/>
    <x v="221"/>
    <x v="52"/>
    <x v="4"/>
    <s v="USA"/>
    <s v="San Francisco"/>
    <n v="2011"/>
    <s v="Legal Document Automation"/>
  </r>
  <r>
    <x v="633"/>
    <d v="2017-06-12T00:00:00"/>
    <n v="2017"/>
    <s v="HelloSign"/>
    <s v="FIRM0793"/>
    <x v="1"/>
    <x v="315"/>
    <x v="4"/>
    <s v="USA"/>
    <s v="San Francisco"/>
    <n v="2011"/>
    <s v="Legal Document Automation"/>
  </r>
  <r>
    <x v="633"/>
    <d v="2017-06-12T00:00:00"/>
    <n v="2017"/>
    <s v="HelloSign"/>
    <s v="FIRM0793"/>
    <x v="1"/>
    <x v="596"/>
    <x v="4"/>
    <s v="USA"/>
    <s v="San Francisco"/>
    <n v="2011"/>
    <s v="Legal Document Automation"/>
  </r>
  <r>
    <x v="633"/>
    <d v="2017-06-12T00:00:00"/>
    <n v="2017"/>
    <s v="HelloSign"/>
    <s v="FIRM0793"/>
    <x v="1"/>
    <x v="136"/>
    <x v="4"/>
    <s v="USA"/>
    <s v="San Francisco"/>
    <n v="2011"/>
    <s v="Legal Document Automation"/>
  </r>
  <r>
    <x v="633"/>
    <d v="2017-06-12T00:00:00"/>
    <n v="2017"/>
    <s v="HelloSign"/>
    <s v="FIRM0793"/>
    <x v="1"/>
    <x v="411"/>
    <x v="4"/>
    <s v="USA"/>
    <s v="San Francisco"/>
    <n v="2011"/>
    <s v="Legal Document Automation"/>
  </r>
  <r>
    <x v="634"/>
    <d v="2016-09-22T00:00:00"/>
    <n v="2016"/>
    <s v="Timeular"/>
    <s v="FIRM0794"/>
    <x v="222"/>
    <x v="597"/>
    <x v="2"/>
    <s v="Austria"/>
    <s v="Graz"/>
    <n v="2016"/>
    <s v="Legal Practice Management"/>
  </r>
  <r>
    <x v="634"/>
    <d v="2016-09-22T00:00:00"/>
    <n v="2016"/>
    <s v="Timeular"/>
    <s v="FIRM0794"/>
    <x v="1"/>
    <x v="598"/>
    <x v="2"/>
    <s v="Austria"/>
    <s v="Graz"/>
    <n v="2016"/>
    <s v="Legal Practice Management"/>
  </r>
  <r>
    <x v="635"/>
    <d v="2017-06-12T00:00:00"/>
    <n v="2017"/>
    <s v="Timeular"/>
    <s v="FIRM0794"/>
    <x v="223"/>
    <x v="445"/>
    <x v="2"/>
    <s v="Austria"/>
    <s v="Graz"/>
    <n v="2016"/>
    <s v="Legal Practice Management"/>
  </r>
  <r>
    <x v="636"/>
    <d v="2017-05-01T00:00:00"/>
    <n v="2017"/>
    <s v="Vector Legal Method"/>
    <s v="FIRM0795"/>
    <x v="102"/>
    <x v="599"/>
    <x v="2"/>
    <s v="USA"/>
    <s v="Kansas"/>
    <n v="2016"/>
    <s v="Legal Practice Management"/>
  </r>
  <r>
    <x v="636"/>
    <d v="2017-05-01T00:00:00"/>
    <n v="2017"/>
    <s v="Vector Legal Method"/>
    <s v="FIRM0795"/>
    <x v="1"/>
    <x v="600"/>
    <x v="2"/>
    <s v="USA"/>
    <s v="Kansas"/>
    <n v="2016"/>
    <s v="Legal Practice Management"/>
  </r>
  <r>
    <x v="636"/>
    <d v="2017-05-01T00:00:00"/>
    <n v="2017"/>
    <s v="Vector Legal Method"/>
    <s v="FIRM0795"/>
    <x v="1"/>
    <x v="224"/>
    <x v="2"/>
    <s v="USA"/>
    <s v="Kansas"/>
    <n v="2016"/>
    <s v="Legal Practice Management"/>
  </r>
  <r>
    <x v="636"/>
    <d v="2017-05-01T00:00:00"/>
    <n v="2017"/>
    <s v="Vector Legal Method"/>
    <s v="FIRM0795"/>
    <x v="1"/>
    <x v="302"/>
    <x v="2"/>
    <s v="USA"/>
    <s v="Kansas"/>
    <n v="2016"/>
    <s v="Legal Practice Management"/>
  </r>
  <r>
    <x v="637"/>
    <d v="2017-10-13T00:00:00"/>
    <n v="2017"/>
    <s v="Vector Legal Method"/>
    <s v="FIRM0795"/>
    <x v="36"/>
    <x v="7"/>
    <x v="0"/>
    <s v="USA"/>
    <s v="Kansas"/>
    <n v="2016"/>
    <s v="Legal Practice Management"/>
  </r>
  <r>
    <x v="638"/>
    <d v="2016-02-15T00:00:00"/>
    <n v="2016"/>
    <s v="LegalRaasta"/>
    <s v="FIRM0796"/>
    <x v="6"/>
    <x v="7"/>
    <x v="5"/>
    <s v="India"/>
    <s v="New Delhi"/>
    <n v="2015"/>
    <s v="Legal Document Automation"/>
  </r>
  <r>
    <x v="639"/>
    <d v="2017-05-11T00:00:00"/>
    <n v="2017"/>
    <s v="LegalRaasta"/>
    <s v="FIRM0796"/>
    <x v="16"/>
    <x v="601"/>
    <x v="1"/>
    <s v="India"/>
    <s v="New Delhi"/>
    <n v="2015"/>
    <s v="Legal Document Automation"/>
  </r>
  <r>
    <x v="640"/>
    <d v="2016-10-17T00:00:00"/>
    <n v="2016"/>
    <s v="CloudLex"/>
    <s v="FIRM0797"/>
    <x v="170"/>
    <x v="602"/>
    <x v="1"/>
    <s v="USA"/>
    <s v="New York"/>
    <n v="2015"/>
    <s v="Legal Practice Management"/>
  </r>
  <r>
    <x v="641"/>
    <d v="2018-01-09T00:00:00"/>
    <n v="2018"/>
    <s v="CloudLex"/>
    <s v="FIRM0797"/>
    <x v="12"/>
    <x v="602"/>
    <x v="4"/>
    <s v="USA"/>
    <s v="New York"/>
    <n v="2015"/>
    <s v="Legal Practice Management"/>
  </r>
  <r>
    <x v="641"/>
    <d v="2018-01-09T00:00:00"/>
    <n v="2018"/>
    <s v="CloudLex"/>
    <s v="FIRM0797"/>
    <x v="1"/>
    <x v="603"/>
    <x v="4"/>
    <s v="USA"/>
    <s v="New York"/>
    <n v="2015"/>
    <s v="Legal Practice Management"/>
  </r>
  <r>
    <x v="642"/>
    <d v="2015-02-10T00:00:00"/>
    <n v="2015"/>
    <s v="Determine"/>
    <s v="FIRM0802"/>
    <x v="224"/>
    <x v="7"/>
    <x v="16"/>
    <s v="USA"/>
    <s v="Indiana"/>
    <n v="1996"/>
    <s v="Legal Document Automation"/>
  </r>
  <r>
    <x v="643"/>
    <d v="2015-12-14T00:00:00"/>
    <n v="2015"/>
    <s v="Determine"/>
    <s v="FIRM0802"/>
    <x v="8"/>
    <x v="7"/>
    <x v="6"/>
    <s v="USA"/>
    <s v="Indiana"/>
    <n v="1996"/>
    <s v="Legal Document Automation"/>
  </r>
  <r>
    <x v="644"/>
    <d v="2017-04-04T00:00:00"/>
    <n v="2017"/>
    <s v="Mitratech"/>
    <s v="FIRM0805"/>
    <x v="3"/>
    <x v="604"/>
    <x v="7"/>
    <s v="USA"/>
    <s v="Texas"/>
    <n v="1987"/>
    <s v="Legal Practice Management"/>
  </r>
  <r>
    <x v="645"/>
    <d v="2018-05-23T00:00:00"/>
    <n v="2018"/>
    <s v="Exterro"/>
    <s v="FIRM0807"/>
    <x v="73"/>
    <x v="605"/>
    <x v="7"/>
    <s v="USA"/>
    <s v="Portland"/>
    <n v="2004"/>
    <s v="E-Discovery"/>
  </r>
  <r>
    <x v="646"/>
    <d v="2015-01-30T00:00:00"/>
    <n v="2015"/>
    <s v="NotaryCam"/>
    <s v="FIRM0824"/>
    <x v="213"/>
    <x v="606"/>
    <x v="6"/>
    <s v="USA"/>
    <s v="Washington"/>
    <n v="2012"/>
    <s v="Legal Marketplace"/>
  </r>
  <r>
    <x v="646"/>
    <d v="2015-01-30T00:00:00"/>
    <n v="2015"/>
    <s v="NotaryCam"/>
    <s v="FIRM0824"/>
    <x v="1"/>
    <x v="49"/>
    <x v="6"/>
    <s v="USA"/>
    <s v="Washington"/>
    <n v="2012"/>
    <s v="Legal Marketplace"/>
  </r>
  <r>
    <x v="647"/>
    <d v="2016-09-08T00:00:00"/>
    <n v="2016"/>
    <s v="Bloomsbury AI"/>
    <s v="FIRM0826"/>
    <x v="52"/>
    <x v="607"/>
    <x v="2"/>
    <s v="UK"/>
    <s v="London"/>
    <n v="2015"/>
    <s v="Legal Analytics"/>
  </r>
  <r>
    <x v="648"/>
    <d v="2017-04-07T00:00:00"/>
    <n v="2017"/>
    <s v="Bloomsbury AI"/>
    <s v="FIRM0826"/>
    <x v="202"/>
    <x v="352"/>
    <x v="2"/>
    <s v="UK"/>
    <s v="London"/>
    <n v="2015"/>
    <s v="Legal Analytics"/>
  </r>
  <r>
    <x v="648"/>
    <d v="2017-04-07T00:00:00"/>
    <n v="2017"/>
    <s v="Bloomsbury AI"/>
    <s v="FIRM0826"/>
    <x v="1"/>
    <x v="608"/>
    <x v="2"/>
    <s v="UK"/>
    <s v="London"/>
    <n v="2015"/>
    <s v="Legal Analytics"/>
  </r>
  <r>
    <x v="649"/>
    <d v="2009-08-13T00:00:00"/>
    <n v="2009"/>
    <s v="RenewData"/>
    <s v="FIRM0828"/>
    <x v="225"/>
    <x v="7"/>
    <x v="0"/>
    <s v="USA"/>
    <s v="Texas"/>
    <n v="2001"/>
    <s v="E-Discovery"/>
  </r>
  <r>
    <x v="650"/>
    <d v="2012-07-31T00:00:00"/>
    <n v="2012"/>
    <s v="RenewData"/>
    <s v="FIRM0828"/>
    <x v="226"/>
    <x v="7"/>
    <x v="7"/>
    <s v="USA"/>
    <s v="Texas"/>
    <n v="2001"/>
    <s v="E-Discovery"/>
  </r>
  <r>
    <x v="651"/>
    <d v="2015-06-29T00:00:00"/>
    <n v="2015"/>
    <s v="Qdiscovery"/>
    <s v="FIRM0830"/>
    <x v="3"/>
    <x v="449"/>
    <x v="7"/>
    <s v="USA"/>
    <s v="Connecticut"/>
    <n v="2011"/>
    <s v="E-Discovery"/>
  </r>
  <r>
    <x v="651"/>
    <d v="2015-06-29T00:00:00"/>
    <n v="2015"/>
    <s v="Qdiscovery"/>
    <s v="FIRM0830"/>
    <x v="1"/>
    <x v="609"/>
    <x v="7"/>
    <s v="USA"/>
    <s v="Connecticut"/>
    <n v="2011"/>
    <s v="E-Discovery"/>
  </r>
  <r>
    <x v="652"/>
    <d v="2015-10-06T00:00:00"/>
    <n v="2015"/>
    <s v="eDepoze"/>
    <s v="FIRM0221"/>
    <x v="26"/>
    <x v="7"/>
    <x v="0"/>
    <s v="USA"/>
    <s v="Kansas"/>
    <n v="2012"/>
    <s v="E-Discovery"/>
  </r>
  <r>
    <x v="653"/>
    <d v="2015-03-15T00:00:00"/>
    <n v="2013"/>
    <s v="AccessData"/>
    <s v="FIRM0831"/>
    <x v="101"/>
    <x v="610"/>
    <x v="7"/>
    <s v="USA"/>
    <s v="Utah"/>
    <n v="1987"/>
    <s v="E-Discovery"/>
  </r>
  <r>
    <x v="653"/>
    <d v="2015-03-15T00:00:00"/>
    <n v="2013"/>
    <s v="AccessData"/>
    <s v="FIRM0831"/>
    <x v="1"/>
    <x v="611"/>
    <x v="7"/>
    <s v="USA"/>
    <s v="Utah"/>
    <n v="1987"/>
    <s v="E-Discovery"/>
  </r>
  <r>
    <x v="654"/>
    <d v="2015-03-15T00:00:00"/>
    <n v="2013"/>
    <s v="AccessData"/>
    <s v="FIRM0831"/>
    <x v="81"/>
    <x v="611"/>
    <x v="6"/>
    <s v="USA"/>
    <s v="Utah"/>
    <n v="1987"/>
    <s v="E-Discovery"/>
  </r>
  <r>
    <x v="655"/>
    <d v="2015-01-30T00:00:00"/>
    <n v="2015"/>
    <s v="Page Vault"/>
    <s v="FIRM0832"/>
    <x v="56"/>
    <x v="612"/>
    <x v="2"/>
    <s v="USA"/>
    <s v="Chicago"/>
    <n v="2013"/>
    <s v="Legal Practice Management"/>
  </r>
  <r>
    <x v="655"/>
    <d v="2015-01-30T00:00:00"/>
    <n v="2015"/>
    <s v="Page Vault"/>
    <s v="FIRM0832"/>
    <x v="1"/>
    <x v="613"/>
    <x v="2"/>
    <s v="USA"/>
    <s v="Chicago"/>
    <n v="2013"/>
    <s v="Legal Practice Management"/>
  </r>
  <r>
    <x v="655"/>
    <d v="2015-01-30T00:00:00"/>
    <n v="2015"/>
    <s v="Page Vault"/>
    <s v="FIRM0832"/>
    <x v="1"/>
    <x v="614"/>
    <x v="2"/>
    <s v="USA"/>
    <s v="Chicago"/>
    <n v="2013"/>
    <s v="Legal Practice Management"/>
  </r>
  <r>
    <x v="655"/>
    <d v="2015-01-30T00:00:00"/>
    <n v="2015"/>
    <s v="Page Vault"/>
    <s v="FIRM0832"/>
    <x v="1"/>
    <x v="615"/>
    <x v="2"/>
    <s v="USA"/>
    <s v="Chicago"/>
    <n v="2013"/>
    <s v="Legal Practice Management"/>
  </r>
  <r>
    <x v="655"/>
    <d v="2015-01-30T00:00:00"/>
    <n v="2015"/>
    <s v="Page Vault"/>
    <s v="FIRM0832"/>
    <x v="1"/>
    <x v="450"/>
    <x v="2"/>
    <s v="USA"/>
    <s v="Chicago"/>
    <n v="2013"/>
    <s v="Legal Practice Management"/>
  </r>
  <r>
    <x v="655"/>
    <d v="2015-01-30T00:00:00"/>
    <n v="2015"/>
    <s v="Page Vault"/>
    <s v="FIRM0832"/>
    <x v="1"/>
    <x v="616"/>
    <x v="2"/>
    <s v="USA"/>
    <s v="Chicago"/>
    <n v="2013"/>
    <s v="Legal Practice Management"/>
  </r>
  <r>
    <x v="656"/>
    <d v="2016-05-23T00:00:00"/>
    <n v="2016"/>
    <s v="Page Vault"/>
    <s v="FIRM0832"/>
    <x v="75"/>
    <x v="614"/>
    <x v="1"/>
    <s v="USA"/>
    <s v="Chicago"/>
    <n v="2013"/>
    <s v="Legal Practice Management"/>
  </r>
  <r>
    <x v="656"/>
    <d v="2016-05-23T00:00:00"/>
    <n v="2016"/>
    <s v="Page Vault"/>
    <s v="FIRM0832"/>
    <x v="1"/>
    <x v="617"/>
    <x v="1"/>
    <s v="USA"/>
    <s v="Chicago"/>
    <n v="2013"/>
    <s v="Legal Practice Management"/>
  </r>
  <r>
    <x v="656"/>
    <d v="2016-05-23T00:00:00"/>
    <n v="2016"/>
    <s v="Page Vault"/>
    <s v="FIRM0832"/>
    <x v="1"/>
    <x v="612"/>
    <x v="1"/>
    <s v="USA"/>
    <s v="Chicago"/>
    <n v="2013"/>
    <s v="Legal Practice Management"/>
  </r>
  <r>
    <x v="656"/>
    <d v="2016-05-23T00:00:00"/>
    <n v="2016"/>
    <s v="Page Vault"/>
    <s v="FIRM0832"/>
    <x v="1"/>
    <x v="618"/>
    <x v="1"/>
    <s v="USA"/>
    <s v="Chicago"/>
    <n v="2013"/>
    <s v="Legal Practice Management"/>
  </r>
  <r>
    <x v="656"/>
    <d v="2016-05-23T00:00:00"/>
    <n v="2016"/>
    <s v="Page Vault"/>
    <s v="FIRM0832"/>
    <x v="1"/>
    <x v="613"/>
    <x v="1"/>
    <s v="USA"/>
    <s v="Chicago"/>
    <n v="2013"/>
    <s v="Legal Practice Management"/>
  </r>
  <r>
    <x v="656"/>
    <d v="2016-05-23T00:00:00"/>
    <n v="2016"/>
    <s v="Page Vault"/>
    <s v="FIRM0832"/>
    <x v="1"/>
    <x v="619"/>
    <x v="1"/>
    <s v="USA"/>
    <s v="Chicago"/>
    <n v="2013"/>
    <s v="Legal Practice Management"/>
  </r>
  <r>
    <x v="656"/>
    <d v="2016-05-23T00:00:00"/>
    <n v="2016"/>
    <s v="Page Vault"/>
    <s v="FIRM0832"/>
    <x v="1"/>
    <x v="620"/>
    <x v="1"/>
    <s v="USA"/>
    <s v="Chicago"/>
    <n v="2013"/>
    <s v="Legal Practice Management"/>
  </r>
  <r>
    <x v="656"/>
    <d v="2016-05-23T00:00:00"/>
    <n v="2016"/>
    <s v="Page Vault"/>
    <s v="FIRM0832"/>
    <x v="1"/>
    <x v="621"/>
    <x v="1"/>
    <s v="USA"/>
    <s v="Chicago"/>
    <n v="2013"/>
    <s v="Legal Practice Management"/>
  </r>
  <r>
    <x v="656"/>
    <d v="2016-05-23T00:00:00"/>
    <n v="2016"/>
    <s v="Page Vault"/>
    <s v="FIRM0832"/>
    <x v="1"/>
    <x v="622"/>
    <x v="1"/>
    <s v="USA"/>
    <s v="Chicago"/>
    <n v="2013"/>
    <s v="Legal Practice Management"/>
  </r>
  <r>
    <x v="656"/>
    <d v="2016-05-23T00:00:00"/>
    <n v="2016"/>
    <s v="Page Vault"/>
    <s v="FIRM0832"/>
    <x v="1"/>
    <x v="450"/>
    <x v="1"/>
    <s v="USA"/>
    <s v="Chicago"/>
    <n v="2013"/>
    <s v="Legal Practice Management"/>
  </r>
  <r>
    <x v="657"/>
    <d v="2015-12-11T00:00:00"/>
    <n v="2015"/>
    <s v="Peppermint Technology"/>
    <s v="FIRM0833"/>
    <x v="227"/>
    <x v="97"/>
    <x v="0"/>
    <s v="UK"/>
    <s v="Nottingham"/>
    <n v="2010"/>
    <s v="Legal Practice Management"/>
  </r>
  <r>
    <x v="658"/>
    <d v="2015-08-02T00:00:00"/>
    <n v="2015"/>
    <s v="LawCanvas"/>
    <s v="FIRM0834"/>
    <x v="76"/>
    <x v="623"/>
    <x v="2"/>
    <s v="Singapore"/>
    <s v="Singapore"/>
    <n v="2013"/>
    <s v="Legal Document Automation"/>
  </r>
  <r>
    <x v="658"/>
    <d v="2015-08-02T00:00:00"/>
    <n v="2015"/>
    <s v="LawCanvas"/>
    <s v="FIRM0834"/>
    <x v="1"/>
    <x v="624"/>
    <x v="2"/>
    <s v="Singapore"/>
    <s v="Singapore"/>
    <n v="2013"/>
    <s v="Legal Document Automation"/>
  </r>
  <r>
    <x v="659"/>
    <d v="2016-02-04T00:00:00"/>
    <n v="2016"/>
    <s v="Notarize"/>
    <s v="FIRM0835"/>
    <x v="61"/>
    <x v="28"/>
    <x v="2"/>
    <s v="USA"/>
    <s v="Boston"/>
    <n v="2015"/>
    <s v="Legal Marketplace"/>
  </r>
  <r>
    <x v="659"/>
    <d v="2016-02-04T00:00:00"/>
    <n v="2016"/>
    <s v="Notarize"/>
    <s v="FIRM0835"/>
    <x v="1"/>
    <x v="625"/>
    <x v="2"/>
    <s v="USA"/>
    <s v="Boston"/>
    <n v="2015"/>
    <s v="Legal Marketplace"/>
  </r>
  <r>
    <x v="660"/>
    <d v="2016-06-10T00:00:00"/>
    <n v="2016"/>
    <s v="Notarize"/>
    <s v="FIRM0835"/>
    <x v="167"/>
    <x v="312"/>
    <x v="1"/>
    <s v="USA"/>
    <s v="Boston"/>
    <n v="2015"/>
    <s v="Legal Marketplace"/>
  </r>
  <r>
    <x v="660"/>
    <d v="2016-06-10T00:00:00"/>
    <n v="2016"/>
    <s v="Notarize"/>
    <s v="FIRM0835"/>
    <x v="1"/>
    <x v="626"/>
    <x v="1"/>
    <s v="USA"/>
    <s v="Boston"/>
    <n v="2015"/>
    <s v="Legal Marketplace"/>
  </r>
  <r>
    <x v="661"/>
    <d v="2017-10-30T00:00:00"/>
    <n v="2017"/>
    <s v="Notarize"/>
    <s v="FIRM0835"/>
    <x v="3"/>
    <x v="49"/>
    <x v="0"/>
    <s v="USA"/>
    <s v="Boston"/>
    <n v="2015"/>
    <s v="Legal Marketplace"/>
  </r>
  <r>
    <x v="662"/>
    <d v="2018-05-17T00:00:00"/>
    <n v="2018"/>
    <s v="Notarize"/>
    <s v="FIRM0835"/>
    <x v="101"/>
    <x v="627"/>
    <x v="4"/>
    <s v="USA"/>
    <s v="Boston"/>
    <n v="2015"/>
    <s v="Legal Marketplace"/>
  </r>
  <r>
    <x v="662"/>
    <d v="2018-05-17T00:00:00"/>
    <n v="2018"/>
    <s v="Notarize"/>
    <s v="FIRM0835"/>
    <x v="1"/>
    <x v="28"/>
    <x v="4"/>
    <s v="USA"/>
    <s v="Boston"/>
    <n v="2015"/>
    <s v="Legal Marketplace"/>
  </r>
  <r>
    <x v="662"/>
    <d v="2018-05-17T00:00:00"/>
    <n v="2018"/>
    <s v="Notarize"/>
    <s v="FIRM0835"/>
    <x v="1"/>
    <x v="628"/>
    <x v="4"/>
    <s v="USA"/>
    <s v="Boston"/>
    <n v="2015"/>
    <s v="Legal Marketplace"/>
  </r>
  <r>
    <x v="663"/>
    <d v="2016-02-13T00:00:00"/>
    <n v="2016"/>
    <s v="Legistify"/>
    <s v="FIRM0837"/>
    <x v="3"/>
    <x v="7"/>
    <x v="2"/>
    <s v="India"/>
    <s v="Noida"/>
    <n v="2014"/>
    <s v="Legal Marketplace"/>
  </r>
  <r>
    <x v="664"/>
    <d v="2015-12-09T00:00:00"/>
    <n v="2015"/>
    <s v="vakilsearch"/>
    <s v="FIRM0838"/>
    <x v="3"/>
    <x v="629"/>
    <x v="13"/>
    <s v="India"/>
    <s v="Chennai"/>
    <n v="2010"/>
    <s v="Legal Document Automation"/>
  </r>
  <r>
    <x v="665"/>
    <d v="2013-01-01T00:00:00"/>
    <n v="2013"/>
    <s v="LegalVision"/>
    <s v="FIRM0839"/>
    <x v="3"/>
    <x v="630"/>
    <x v="2"/>
    <s v="Australia"/>
    <s v="Sydney"/>
    <n v="2012"/>
    <s v="Legal Document Automation"/>
  </r>
  <r>
    <x v="666"/>
    <d v="2014-04-14T00:00:00"/>
    <n v="2014"/>
    <s v="LegalVision"/>
    <s v="FIRM0839"/>
    <x v="42"/>
    <x v="7"/>
    <x v="2"/>
    <s v="Australia"/>
    <s v="Sydney"/>
    <n v="2012"/>
    <s v="Legal Document Automation"/>
  </r>
  <r>
    <x v="667"/>
    <d v="2015-03-03T00:00:00"/>
    <n v="2015"/>
    <s v="LegalVision"/>
    <s v="FIRM0839"/>
    <x v="78"/>
    <x v="7"/>
    <x v="1"/>
    <s v="Australia"/>
    <s v="Sydney"/>
    <n v="2012"/>
    <s v="Legal Document Automation"/>
  </r>
  <r>
    <x v="668"/>
    <d v="2016-08-04T00:00:00"/>
    <n v="2016"/>
    <s v="LegalVision"/>
    <s v="FIRM0839"/>
    <x v="228"/>
    <x v="631"/>
    <x v="4"/>
    <s v="Australia"/>
    <s v="Sydney"/>
    <n v="2012"/>
    <s v="Legal Document Automation"/>
  </r>
  <r>
    <x v="669"/>
    <d v="2012-12-07T00:00:00"/>
    <n v="2012"/>
    <s v="Avtal24"/>
    <s v="FIRM0840"/>
    <x v="36"/>
    <x v="632"/>
    <x v="0"/>
    <s v="Sweden"/>
    <s v="Stockholm"/>
    <n v="2004"/>
    <s v="Legal Document Automation"/>
  </r>
  <r>
    <x v="670"/>
    <d v="2015-05-02T00:00:00"/>
    <n v="2015"/>
    <s v="Avtal24"/>
    <s v="FIRM0840"/>
    <x v="229"/>
    <x v="633"/>
    <x v="0"/>
    <s v="Sweden"/>
    <s v="Stockholm"/>
    <n v="2004"/>
    <s v="Legal Document Automation"/>
  </r>
  <r>
    <x v="671"/>
    <d v="2016-08-31T00:00:00"/>
    <n v="2016"/>
    <s v="Avtal24"/>
    <s v="FIRM0840"/>
    <x v="63"/>
    <x v="633"/>
    <x v="0"/>
    <s v="Sweden"/>
    <s v="Stockholm"/>
    <n v="2004"/>
    <s v="Legal Document Automation"/>
  </r>
  <r>
    <x v="672"/>
    <d v="2017-02-21T00:00:00"/>
    <n v="2017"/>
    <s v="Visabot"/>
    <s v="FIRM0841"/>
    <x v="230"/>
    <x v="333"/>
    <x v="2"/>
    <s v="USA"/>
    <s v="San Francisco"/>
    <n v="2016"/>
    <s v="Legal Document Automation"/>
  </r>
  <r>
    <x v="672"/>
    <d v="2017-02-21T00:00:00"/>
    <n v="2017"/>
    <s v="Visabot"/>
    <s v="FIRM0841"/>
    <x v="1"/>
    <x v="210"/>
    <x v="2"/>
    <s v="USA"/>
    <s v="San Francisco"/>
    <n v="2016"/>
    <s v="Legal Document Automation"/>
  </r>
  <r>
    <x v="673"/>
    <d v="2017-08-01T00:00:00"/>
    <n v="2017"/>
    <s v="Visabot"/>
    <s v="FIRM0841"/>
    <x v="3"/>
    <x v="634"/>
    <x v="2"/>
    <s v="USA"/>
    <s v="San Francisco"/>
    <n v="2016"/>
    <s v="Legal Document Automation"/>
  </r>
  <r>
    <x v="674"/>
    <d v="2016-11-30T00:00:00"/>
    <n v="2016"/>
    <s v="Book-It Legal"/>
    <s v="FIRM0842"/>
    <x v="72"/>
    <x v="635"/>
    <x v="2"/>
    <s v="USA"/>
    <s v="Alabama"/>
    <n v="2016"/>
    <s v="Legal Marketplace"/>
  </r>
  <r>
    <x v="675"/>
    <d v="2018-04-01T00:00:00"/>
    <n v="2018"/>
    <s v="Lawyaw"/>
    <s v="FIRM0657"/>
    <x v="111"/>
    <x v="60"/>
    <x v="2"/>
    <s v="USA"/>
    <s v="San Francisco"/>
    <n v="2016"/>
    <s v="Legal Document Automation"/>
  </r>
  <r>
    <x v="676"/>
    <d v="2018-03-23T00:00:00"/>
    <n v="2018"/>
    <s v="Lawyaw"/>
    <s v="FIRM0657"/>
    <x v="3"/>
    <x v="636"/>
    <x v="2"/>
    <s v="USA"/>
    <s v="San Francisco"/>
    <n v="2016"/>
    <s v="Legal Document Automation"/>
  </r>
  <r>
    <x v="677"/>
    <d v="2018-06-01T00:00:00"/>
    <n v="2018"/>
    <s v="Lawyaw"/>
    <s v="FIRM0657"/>
    <x v="3"/>
    <x v="637"/>
    <x v="2"/>
    <s v="USA"/>
    <s v="San Francisco"/>
    <n v="2016"/>
    <s v="Legal Document Automation"/>
  </r>
  <r>
    <x v="678"/>
    <d v="2016-06-28T00:00:00"/>
    <n v="2016"/>
    <s v="Social Evidence"/>
    <s v="FIRM0844"/>
    <x v="3"/>
    <x v="7"/>
    <x v="0"/>
    <s v="USA"/>
    <s v="Florida"/>
    <n v="2015"/>
    <s v="E-Discovery"/>
  </r>
  <r>
    <x v="679"/>
    <d v="2018-01-04T00:00:00"/>
    <n v="2018"/>
    <s v="Callisto"/>
    <s v="FIRM0845"/>
    <x v="111"/>
    <x v="60"/>
    <x v="2"/>
    <s v="USA"/>
    <s v="San Francisco"/>
    <n v="2015"/>
    <s v="Legal Document Automation"/>
  </r>
  <r>
    <x v="680"/>
    <s v="n/a"/>
    <n v="2017"/>
    <s v="Legatics"/>
    <s v="FIRM0847"/>
    <x v="3"/>
    <x v="638"/>
    <x v="2"/>
    <s v="UK"/>
    <s v="London"/>
    <n v="2015"/>
    <s v="Legal Practice Management"/>
  </r>
  <r>
    <x v="681"/>
    <d v="2017-08-17T00:00:00"/>
    <n v="2017"/>
    <s v="Opus 2"/>
    <s v="FIRM0848"/>
    <x v="3"/>
    <x v="639"/>
    <x v="7"/>
    <s v="UK"/>
    <s v="London"/>
    <n v="2008"/>
    <s v="Legal Practice Management"/>
  </r>
  <r>
    <x v="682"/>
    <d v="2016-05-26T00:00:00"/>
    <n v="2016"/>
    <s v="Vable"/>
    <s v="FIRM0849"/>
    <x v="6"/>
    <x v="7"/>
    <x v="2"/>
    <s v="UK"/>
    <s v="London"/>
    <n v="2004"/>
    <s v="Legal Research"/>
  </r>
  <r>
    <x v="683"/>
    <d v="2016-10-30T00:00:00"/>
    <n v="2016"/>
    <s v="FIleFacets"/>
    <s v="FIRM0853"/>
    <x v="12"/>
    <x v="640"/>
    <x v="1"/>
    <s v="USA"/>
    <s v="New York"/>
    <n v="2015"/>
    <s v="Legal Compliance"/>
  </r>
  <r>
    <x v="683"/>
    <d v="2016-10-30T00:00:00"/>
    <n v="2016"/>
    <s v="FIleFacets"/>
    <s v="FIRM0853"/>
    <x v="1"/>
    <x v="641"/>
    <x v="1"/>
    <s v="USA"/>
    <s v="New York"/>
    <n v="2015"/>
    <s v="Legal Compliance"/>
  </r>
  <r>
    <x v="684"/>
    <d v="2017-09-16T00:00:00"/>
    <n v="2017"/>
    <s v="FIleFacets"/>
    <s v="FIRM0853"/>
    <x v="3"/>
    <x v="353"/>
    <x v="1"/>
    <s v="USA"/>
    <s v="New York"/>
    <n v="2015"/>
    <s v="Legal Compli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A3:D520" firstHeaderRow="2" firstDataRow="2" firstDataCol="3"/>
  <pivotFields count="11">
    <pivotField axis="axisRow" compact="0" outline="0" showAll="0" defaultSubtotal="0">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s>
    </pivotField>
    <pivotField compact="0" numFmtId="14" outline="0" showAll="0"/>
    <pivotField compact="0" outline="0" showAll="0"/>
    <pivotField axis="axisRow" compact="0" outline="0" showAll="0" defaultSubtotal="0">
      <items count="233">
        <item x="128"/>
        <item x="121"/>
        <item x="42"/>
        <item x="49"/>
        <item x="61"/>
        <item x="116"/>
        <item x="77"/>
        <item x="127"/>
        <item x="91"/>
        <item x="99"/>
        <item x="47"/>
        <item x="168"/>
        <item x="226"/>
        <item x="227"/>
        <item x="41"/>
        <item x="16"/>
        <item x="143"/>
        <item x="7"/>
        <item x="190"/>
        <item x="75"/>
        <item x="152"/>
        <item x="45"/>
        <item x="50"/>
        <item x="5"/>
        <item x="145"/>
        <item x="117"/>
        <item x="31"/>
        <item x="214"/>
        <item x="130"/>
        <item x="120"/>
        <item x="94"/>
        <item x="221"/>
        <item x="81"/>
        <item x="144"/>
        <item x="96"/>
        <item x="101"/>
        <item x="56"/>
        <item x="107"/>
        <item x="131"/>
        <item x="58"/>
        <item x="134"/>
        <item x="210"/>
        <item x="110"/>
        <item x="100"/>
        <item x="33"/>
        <item x="111"/>
        <item x="39"/>
        <item x="53"/>
        <item x="206"/>
        <item x="180"/>
        <item x="137"/>
        <item x="124"/>
        <item x="92"/>
        <item x="25"/>
        <item x="228"/>
        <item x="179"/>
        <item x="97"/>
        <item x="203"/>
        <item x="225"/>
        <item x="224"/>
        <item x="109"/>
        <item x="118"/>
        <item x="102"/>
        <item x="158"/>
        <item x="46"/>
        <item x="209"/>
        <item x="2"/>
        <item x="198"/>
        <item x="55"/>
        <item x="6"/>
        <item x="80"/>
        <item x="142"/>
        <item x="186"/>
        <item x="35"/>
        <item x="85"/>
        <item x="17"/>
        <item x="62"/>
        <item x="29"/>
        <item x="74"/>
        <item x="199"/>
        <item x="72"/>
        <item x="14"/>
        <item x="86"/>
        <item x="132"/>
        <item x="205"/>
        <item x="215"/>
        <item x="4"/>
        <item x="207"/>
        <item x="138"/>
        <item x="52"/>
        <item x="166"/>
        <item x="89"/>
        <item x="19"/>
        <item x="38"/>
        <item x="28"/>
        <item x="10"/>
        <item x="188"/>
        <item x="30"/>
        <item x="103"/>
        <item x="98"/>
        <item x="171"/>
        <item x="40"/>
        <item x="172"/>
        <item x="70"/>
        <item x="125"/>
        <item x="88"/>
        <item x="220"/>
        <item x="37"/>
        <item x="162"/>
        <item x="178"/>
        <item x="165"/>
        <item x="27"/>
        <item x="139"/>
        <item x="181"/>
        <item x="68"/>
        <item x="175"/>
        <item x="150"/>
        <item x="64"/>
        <item x="123"/>
        <item x="189"/>
        <item x="156"/>
        <item x="218"/>
        <item x="136"/>
        <item x="202"/>
        <item x="105"/>
        <item x="193"/>
        <item x="191"/>
        <item x="60"/>
        <item x="219"/>
        <item x="67"/>
        <item x="204"/>
        <item x="196"/>
        <item x="174"/>
        <item x="93"/>
        <item x="192"/>
        <item x="78"/>
        <item x="13"/>
        <item x="164"/>
        <item x="34"/>
        <item x="108"/>
        <item x="0"/>
        <item x="147"/>
        <item x="211"/>
        <item x="222"/>
        <item x="15"/>
        <item x="155"/>
        <item x="90"/>
        <item x="208"/>
        <item x="146"/>
        <item x="32"/>
        <item x="83"/>
        <item x="195"/>
        <item x="65"/>
        <item x="20"/>
        <item x="126"/>
        <item x="69"/>
        <item x="112"/>
        <item x="212"/>
        <item x="176"/>
        <item x="87"/>
        <item x="184"/>
        <item x="232"/>
        <item x="217"/>
        <item x="133"/>
        <item x="48"/>
        <item x="167"/>
        <item x="9"/>
        <item x="57"/>
        <item x="216"/>
        <item x="135"/>
        <item x="183"/>
        <item x="177"/>
        <item x="12"/>
        <item x="230"/>
        <item x="140"/>
        <item x="51"/>
        <item x="59"/>
        <item x="43"/>
        <item x="163"/>
        <item x="149"/>
        <item x="82"/>
        <item x="187"/>
        <item x="73"/>
        <item x="26"/>
        <item x="200"/>
        <item x="8"/>
        <item x="23"/>
        <item x="173"/>
        <item x="22"/>
        <item x="21"/>
        <item x="141"/>
        <item x="201"/>
        <item x="129"/>
        <item x="229"/>
        <item x="63"/>
        <item x="160"/>
        <item x="170"/>
        <item x="95"/>
        <item x="182"/>
        <item x="66"/>
        <item x="71"/>
        <item x="106"/>
        <item x="161"/>
        <item x="185"/>
        <item x="11"/>
        <item x="114"/>
        <item x="154"/>
        <item x="231"/>
        <item x="44"/>
        <item x="122"/>
        <item x="148"/>
        <item x="119"/>
        <item x="169"/>
        <item x="113"/>
        <item x="79"/>
        <item x="194"/>
        <item x="115"/>
        <item x="104"/>
        <item x="159"/>
        <item x="54"/>
        <item x="223"/>
        <item x="76"/>
        <item x="84"/>
        <item x="197"/>
        <item x="36"/>
        <item x="18"/>
        <item x="1"/>
        <item x="157"/>
        <item x="3"/>
        <item x="151"/>
        <item x="24"/>
        <item x="153"/>
        <item x="213"/>
      </items>
    </pivotField>
    <pivotField compact="0" outline="0" showAll="0"/>
    <pivotField dataField="1" compact="0" outline="0" showAll="0"/>
    <pivotField axis="axisRow" compact="0" outline="0" showAll="0">
      <items count="19">
        <item x="5"/>
        <item x="10"/>
        <item x="6"/>
        <item x="17"/>
        <item x="3"/>
        <item x="15"/>
        <item x="13"/>
        <item x="16"/>
        <item x="7"/>
        <item x="11"/>
        <item x="2"/>
        <item x="1"/>
        <item x="4"/>
        <item x="9"/>
        <item x="8"/>
        <item x="12"/>
        <item x="14"/>
        <item x="0"/>
        <item t="default"/>
      </items>
    </pivotField>
    <pivotField compact="0" outline="0" showAll="0"/>
    <pivotField compact="0" outline="0" showAll="0"/>
    <pivotField compact="0" outline="0" showAll="0"/>
    <pivotField compact="0" outline="0" showAll="0"/>
  </pivotFields>
  <rowFields count="3">
    <field x="3"/>
    <field x="0"/>
    <field x="6"/>
  </rowFields>
  <rowItems count="516">
    <i>
      <x/>
      <x v="244"/>
      <x v="10"/>
    </i>
    <i>
      <x v="1"/>
      <x v="230"/>
      <x v="10"/>
    </i>
    <i r="1">
      <x v="325"/>
      <x v="10"/>
    </i>
    <i r="1">
      <x v="460"/>
      <x v="10"/>
    </i>
    <i>
      <x v="2"/>
      <x v="74"/>
      <x v="10"/>
    </i>
    <i>
      <x v="3"/>
      <x v="82"/>
      <x v="10"/>
    </i>
    <i>
      <x v="4"/>
      <x v="101"/>
      <x v="10"/>
    </i>
    <i>
      <x v="5"/>
      <x v="214"/>
      <x v="10"/>
    </i>
    <i r="1">
      <x v="407"/>
      <x v="11"/>
    </i>
    <i r="1">
      <x v="491"/>
      <x v="17"/>
    </i>
    <i>
      <x v="6"/>
      <x v="131"/>
      <x v="10"/>
    </i>
    <i r="1">
      <x v="163"/>
      <x v="1"/>
    </i>
    <i r="1">
      <x v="279"/>
      <x v="10"/>
    </i>
    <i>
      <x v="7"/>
      <x v="242"/>
      <x v="10"/>
    </i>
    <i>
      <x v="8"/>
      <x v="159"/>
      <x v="8"/>
    </i>
    <i r="1">
      <x v="180"/>
      <x v="8"/>
    </i>
    <i>
      <x v="9"/>
      <x v="168"/>
      <x v="10"/>
    </i>
    <i r="1">
      <x v="229"/>
      <x v="10"/>
    </i>
    <i r="1">
      <x v="388"/>
      <x v="10"/>
    </i>
    <i>
      <x v="10"/>
      <x v="80"/>
      <x v="11"/>
    </i>
    <i>
      <x v="11"/>
      <x v="335"/>
      <x v="1"/>
    </i>
    <i r="1">
      <x v="414"/>
      <x v="10"/>
    </i>
    <i>
      <x v="12"/>
      <x v="470"/>
      <x v="17"/>
    </i>
    <i>
      <x v="13"/>
      <x v="472"/>
      <x v="17"/>
    </i>
    <i>
      <x v="14"/>
      <x v="72"/>
      <x v="10"/>
    </i>
    <i>
      <x v="15"/>
      <x v="24"/>
      <x v="10"/>
    </i>
    <i>
      <x v="16"/>
      <x v="271"/>
      <x v="10"/>
    </i>
    <i>
      <x v="17"/>
      <x v="9"/>
      <x v="11"/>
    </i>
    <i r="1">
      <x v="20"/>
      <x v="12"/>
    </i>
    <i r="1">
      <x v="51"/>
      <x v="13"/>
    </i>
    <i r="1">
      <x v="227"/>
      <x v="14"/>
    </i>
    <i r="1">
      <x v="333"/>
      <x v="15"/>
    </i>
    <i>
      <x v="18"/>
      <x v="383"/>
      <x v="10"/>
    </i>
    <i r="1">
      <x v="456"/>
      <x v="10"/>
    </i>
    <i>
      <x v="19"/>
      <x v="125"/>
      <x v="17"/>
    </i>
    <i>
      <x v="20"/>
      <x v="299"/>
      <x v="10"/>
    </i>
    <i r="2">
      <x v="17"/>
    </i>
    <i r="1">
      <x v="328"/>
      <x v="17"/>
    </i>
    <i>
      <x v="21"/>
      <x v="78"/>
      <x v="11"/>
    </i>
    <i r="1">
      <x v="243"/>
      <x v="2"/>
    </i>
    <i>
      <x v="22"/>
      <x v="85"/>
      <x v="10"/>
    </i>
    <i>
      <x v="23"/>
      <x v="6"/>
      <x v="17"/>
    </i>
    <i r="1">
      <x v="170"/>
      <x v="13"/>
    </i>
    <i>
      <x v="24"/>
      <x v="281"/>
      <x v="10"/>
    </i>
    <i>
      <x v="25"/>
      <x v="216"/>
      <x v="10"/>
    </i>
    <i>
      <x v="26"/>
      <x v="52"/>
      <x v="17"/>
    </i>
    <i>
      <x v="27"/>
      <x v="433"/>
      <x v="10"/>
    </i>
    <i>
      <x v="28"/>
      <x v="246"/>
      <x v="6"/>
    </i>
    <i r="1">
      <x v="394"/>
      <x v="10"/>
    </i>
    <i r="1">
      <x v="499"/>
      <x v="11"/>
    </i>
    <i>
      <x v="29"/>
      <x v="223"/>
      <x v="10"/>
    </i>
    <i>
      <x v="30"/>
      <x v="162"/>
      <x v="10"/>
    </i>
    <i r="1">
      <x v="286"/>
      <x v="11"/>
    </i>
    <i r="1">
      <x v="339"/>
      <x v="12"/>
    </i>
    <i r="1">
      <x v="488"/>
      <x v="13"/>
    </i>
    <i>
      <x v="31"/>
      <x v="446"/>
      <x v="11"/>
    </i>
    <i>
      <x v="32"/>
      <x v="137"/>
      <x v="10"/>
    </i>
    <i>
      <x v="33"/>
      <x v="276"/>
      <x v="10"/>
    </i>
    <i r="1">
      <x v="341"/>
      <x v="10"/>
    </i>
    <i>
      <x v="34"/>
      <x v="165"/>
      <x v="1"/>
    </i>
    <i r="1">
      <x v="172"/>
      <x v="10"/>
    </i>
    <i>
      <x v="35"/>
      <x v="173"/>
      <x v="10"/>
    </i>
    <i r="1">
      <x v="293"/>
      <x v="11"/>
    </i>
    <i r="1">
      <x v="457"/>
      <x v="12"/>
    </i>
    <i>
      <x v="36"/>
      <x v="93"/>
      <x v="8"/>
    </i>
    <i>
      <x v="37"/>
      <x v="192"/>
      <x v="4"/>
    </i>
    <i r="1">
      <x v="284"/>
      <x v="1"/>
    </i>
    <i r="1">
      <x v="316"/>
      <x v="10"/>
    </i>
    <i r="1">
      <x v="327"/>
      <x v="1"/>
    </i>
    <i>
      <x v="38"/>
      <x v="248"/>
      <x v="10"/>
    </i>
    <i r="1">
      <x v="268"/>
      <x v="11"/>
    </i>
    <i r="1">
      <x v="389"/>
      <x v="12"/>
    </i>
    <i>
      <x v="39"/>
      <x v="95"/>
      <x v="10"/>
    </i>
    <i r="1">
      <x v="117"/>
      <x v="11"/>
    </i>
    <i r="1">
      <x v="156"/>
      <x v="17"/>
    </i>
    <i r="1">
      <x v="181"/>
      <x v="2"/>
    </i>
    <i r="1">
      <x v="199"/>
      <x v="12"/>
    </i>
    <i r="1">
      <x v="386"/>
      <x v="12"/>
    </i>
    <i>
      <x v="40"/>
      <x v="257"/>
      <x v="10"/>
    </i>
    <i r="1">
      <x v="287"/>
      <x v="11"/>
    </i>
    <i r="1">
      <x v="375"/>
      <x v="11"/>
    </i>
    <i>
      <x v="41"/>
      <x v="428"/>
      <x v="10"/>
    </i>
    <i r="1">
      <x v="461"/>
      <x v="10"/>
    </i>
    <i>
      <x v="42"/>
      <x v="200"/>
      <x v="10"/>
    </i>
    <i r="1">
      <x v="238"/>
      <x v="10"/>
    </i>
    <i r="1">
      <x v="474"/>
      <x v="10"/>
    </i>
    <i>
      <x v="43"/>
      <x v="171"/>
      <x v="10"/>
    </i>
    <i r="1">
      <x v="315"/>
      <x v="10"/>
    </i>
    <i>
      <x v="44"/>
      <x v="60"/>
      <x v="12"/>
    </i>
    <i r="1">
      <x v="84"/>
      <x v="12"/>
    </i>
    <i r="1">
      <x v="100"/>
      <x v="12"/>
    </i>
    <i r="1">
      <x v="109"/>
      <x v="12"/>
    </i>
    <i r="1">
      <x v="126"/>
      <x v="12"/>
    </i>
    <i r="1">
      <x v="142"/>
      <x v="1"/>
    </i>
    <i r="1">
      <x v="189"/>
      <x v="17"/>
    </i>
    <i r="1">
      <x v="197"/>
      <x v="1"/>
    </i>
    <i r="1">
      <x v="204"/>
      <x v="2"/>
    </i>
    <i r="1">
      <x v="218"/>
      <x v="2"/>
    </i>
    <i>
      <x v="45"/>
      <x v="201"/>
      <x v="17"/>
    </i>
    <i r="1">
      <x v="305"/>
      <x v="17"/>
    </i>
    <i r="1">
      <x v="366"/>
      <x v="10"/>
    </i>
    <i r="1">
      <x v="373"/>
      <x v="10"/>
    </i>
    <i>
      <x v="46"/>
      <x v="69"/>
      <x v="10"/>
    </i>
    <i>
      <x v="47"/>
      <x v="89"/>
      <x v="12"/>
    </i>
    <i r="1">
      <x v="215"/>
      <x v="13"/>
    </i>
    <i>
      <x v="48"/>
      <x v="417"/>
      <x v="17"/>
    </i>
    <i>
      <x v="49"/>
      <x v="355"/>
      <x v="17"/>
    </i>
    <i r="1">
      <x v="466"/>
      <x v="11"/>
    </i>
    <i r="1">
      <x v="500"/>
      <x v="11"/>
    </i>
    <i>
      <x v="50"/>
      <x v="261"/>
      <x v="10"/>
    </i>
    <i>
      <x v="51"/>
      <x v="237"/>
      <x v="17"/>
    </i>
    <i>
      <x v="52"/>
      <x v="160"/>
      <x/>
    </i>
    <i r="1">
      <x v="236"/>
      <x/>
    </i>
    <i r="1">
      <x v="367"/>
      <x/>
    </i>
    <i r="1">
      <x v="443"/>
      <x/>
    </i>
    <i>
      <x v="53"/>
      <x v="39"/>
      <x v="10"/>
    </i>
    <i>
      <x v="54"/>
      <x v="476"/>
      <x v="10"/>
    </i>
    <i>
      <x v="55"/>
      <x v="353"/>
      <x v="2"/>
    </i>
    <i>
      <x v="56"/>
      <x v="166"/>
      <x v="10"/>
    </i>
    <i r="1">
      <x v="297"/>
      <x v="2"/>
    </i>
    <i>
      <x v="57"/>
      <x v="410"/>
      <x v="6"/>
    </i>
    <i r="1">
      <x v="462"/>
      <x v="1"/>
    </i>
    <i r="1">
      <x v="487"/>
      <x v="10"/>
    </i>
    <i>
      <x v="58"/>
      <x v="468"/>
      <x v="11"/>
    </i>
    <i>
      <x v="59"/>
      <x v="465"/>
      <x v="10"/>
    </i>
    <i>
      <x v="60"/>
      <x v="196"/>
      <x v="17"/>
    </i>
    <i r="1">
      <x v="274"/>
      <x v="12"/>
    </i>
    <i r="1">
      <x v="406"/>
      <x v="13"/>
    </i>
    <i r="1">
      <x v="504"/>
      <x v="14"/>
    </i>
    <i>
      <x v="61"/>
      <x v="220"/>
      <x v="10"/>
    </i>
    <i>
      <x v="62"/>
      <x v="183"/>
      <x v="10"/>
    </i>
    <i r="1">
      <x v="205"/>
      <x v="11"/>
    </i>
    <i>
      <x v="63"/>
      <x v="311"/>
      <x v="10"/>
    </i>
    <i>
      <x v="64"/>
      <x v="79"/>
      <x v="10"/>
    </i>
    <i r="1">
      <x v="119"/>
      <x v="17"/>
    </i>
    <i>
      <x v="65"/>
      <x v="427"/>
      <x v="10"/>
    </i>
    <i>
      <x v="66"/>
      <x v="2"/>
      <x v="10"/>
    </i>
    <i r="1">
      <x v="5"/>
      <x v="11"/>
    </i>
    <i r="1">
      <x v="7"/>
      <x v="17"/>
    </i>
    <i r="1">
      <x v="11"/>
      <x v="12"/>
    </i>
    <i r="1">
      <x v="23"/>
      <x v="12"/>
    </i>
    <i r="1">
      <x v="38"/>
      <x v="12"/>
    </i>
    <i r="1">
      <x v="43"/>
      <x v="12"/>
    </i>
    <i r="1">
      <x v="54"/>
      <x v="2"/>
    </i>
    <i r="1">
      <x v="59"/>
      <x v="13"/>
    </i>
    <i r="1">
      <x v="63"/>
      <x v="17"/>
    </i>
    <i r="1">
      <x v="99"/>
      <x v="14"/>
    </i>
    <i r="1">
      <x v="210"/>
      <x v="15"/>
    </i>
    <i r="1">
      <x v="231"/>
      <x v="9"/>
    </i>
    <i r="1">
      <x v="255"/>
      <x v="9"/>
    </i>
    <i r="1">
      <x v="266"/>
      <x v="15"/>
    </i>
    <i r="1">
      <x v="277"/>
      <x v="9"/>
    </i>
    <i r="1">
      <x v="306"/>
      <x v="9"/>
    </i>
    <i r="1">
      <x v="317"/>
      <x v="16"/>
    </i>
    <i r="1">
      <x v="354"/>
      <x v="16"/>
    </i>
    <i r="1">
      <x v="467"/>
      <x v="9"/>
    </i>
    <i>
      <x v="67"/>
      <x v="402"/>
      <x v="17"/>
    </i>
    <i r="1">
      <x v="422"/>
      <x v="17"/>
    </i>
    <i r="1">
      <x v="483"/>
      <x v="17"/>
    </i>
    <i>
      <x v="68"/>
      <x v="91"/>
      <x v="1"/>
    </i>
    <i r="1">
      <x v="128"/>
      <x v="10"/>
    </i>
    <i r="1">
      <x v="130"/>
      <x v="4"/>
    </i>
    <i r="1">
      <x v="139"/>
      <x v="10"/>
    </i>
    <i r="1">
      <x v="179"/>
      <x v="4"/>
    </i>
    <i r="1">
      <x v="217"/>
      <x v="4"/>
    </i>
    <i r="1">
      <x v="224"/>
      <x v="4"/>
    </i>
    <i r="1">
      <x v="275"/>
      <x v="10"/>
    </i>
    <i r="1">
      <x v="426"/>
      <x v="10"/>
    </i>
    <i>
      <x v="69"/>
      <x v="8"/>
      <x v="11"/>
    </i>
    <i r="1">
      <x v="24"/>
      <x v="12"/>
    </i>
    <i>
      <x v="70"/>
      <x v="136"/>
      <x v="10"/>
    </i>
    <i>
      <x v="71"/>
      <x v="267"/>
      <x v="10"/>
    </i>
    <i r="1">
      <x v="377"/>
      <x v="10"/>
    </i>
    <i r="1">
      <x v="390"/>
      <x v="4"/>
    </i>
    <i>
      <x v="72"/>
      <x v="368"/>
      <x/>
    </i>
    <i r="1">
      <x v="477"/>
      <x v="10"/>
    </i>
    <i>
      <x v="73"/>
      <x v="62"/>
      <x v="10"/>
    </i>
    <i r="1">
      <x v="120"/>
      <x v="17"/>
    </i>
    <i r="1">
      <x v="372"/>
      <x v="11"/>
    </i>
    <i>
      <x v="74"/>
      <x v="147"/>
      <x v="10"/>
    </i>
    <i r="1">
      <x v="228"/>
      <x v="10"/>
    </i>
    <i r="1">
      <x v="280"/>
      <x v="10"/>
    </i>
    <i r="1">
      <x v="395"/>
      <x v="17"/>
    </i>
    <i r="1">
      <x v="400"/>
      <x v="11"/>
    </i>
    <i>
      <x v="75"/>
      <x v="26"/>
      <x v="17"/>
    </i>
    <i r="1">
      <x v="471"/>
      <x v="2"/>
    </i>
    <i>
      <x v="76"/>
      <x v="103"/>
      <x v="2"/>
    </i>
    <i>
      <x v="77"/>
      <x v="46"/>
      <x v="10"/>
    </i>
    <i>
      <x v="78"/>
      <x v="123"/>
      <x v="10"/>
    </i>
    <i>
      <x v="79"/>
      <x v="404"/>
      <x v="10"/>
    </i>
    <i r="1">
      <x v="478"/>
      <x/>
    </i>
    <i>
      <x v="80"/>
      <x v="121"/>
      <x v="10"/>
    </i>
    <i r="1">
      <x v="150"/>
      <x v="10"/>
    </i>
    <i>
      <x v="81"/>
      <x v="21"/>
      <x v="10"/>
    </i>
    <i r="1">
      <x v="27"/>
      <x/>
    </i>
    <i r="1">
      <x v="403"/>
      <x v="8"/>
    </i>
    <i>
      <x v="82"/>
      <x v="148"/>
      <x v="1"/>
    </i>
    <i r="1">
      <x v="152"/>
      <x v="4"/>
    </i>
    <i r="1">
      <x v="169"/>
      <x v="10"/>
    </i>
    <i r="1">
      <x v="273"/>
      <x v="11"/>
    </i>
    <i r="1">
      <x v="291"/>
      <x v="12"/>
    </i>
    <i r="1">
      <x v="380"/>
      <x v="13"/>
    </i>
    <i>
      <x v="83"/>
      <x v="251"/>
      <x v="10"/>
    </i>
    <i r="1">
      <x v="256"/>
      <x v="10"/>
    </i>
    <i r="1">
      <x v="294"/>
      <x v="10"/>
    </i>
    <i r="1">
      <x v="374"/>
      <x v="10"/>
    </i>
    <i>
      <x v="84"/>
      <x v="415"/>
      <x v="2"/>
    </i>
    <i>
      <x v="85"/>
      <x v="436"/>
      <x/>
    </i>
    <i>
      <x v="86"/>
      <x v="4"/>
      <x v="11"/>
    </i>
    <i>
      <x v="87"/>
      <x v="419"/>
      <x v="10"/>
    </i>
    <i>
      <x v="88"/>
      <x v="262"/>
      <x v="1"/>
    </i>
    <i r="1">
      <x v="307"/>
      <x v="2"/>
    </i>
    <i r="1">
      <x v="329"/>
      <x v="17"/>
    </i>
    <i r="1">
      <x v="336"/>
      <x v="6"/>
    </i>
    <i r="1">
      <x v="481"/>
      <x v="10"/>
    </i>
    <i>
      <x v="89"/>
      <x v="87"/>
      <x v="10"/>
    </i>
    <i r="1">
      <x v="188"/>
      <x v="10"/>
    </i>
    <i r="1">
      <x v="239"/>
      <x/>
    </i>
    <i r="1">
      <x v="469"/>
      <x v="17"/>
    </i>
    <i>
      <x v="90"/>
      <x v="330"/>
      <x v="10"/>
    </i>
    <i r="1">
      <x v="449"/>
      <x v="10"/>
    </i>
    <i>
      <x v="91"/>
      <x v="153"/>
      <x v="10"/>
    </i>
    <i>
      <x v="92"/>
      <x v="31"/>
      <x v="11"/>
    </i>
    <i r="1">
      <x v="50"/>
      <x v="12"/>
    </i>
    <i r="1">
      <x v="198"/>
      <x v="2"/>
    </i>
    <i r="2">
      <x v="12"/>
    </i>
    <i>
      <x v="93"/>
      <x v="68"/>
      <x v="10"/>
    </i>
    <i>
      <x v="94"/>
      <x v="45"/>
      <x v="10"/>
    </i>
    <i r="1">
      <x v="55"/>
      <x v="17"/>
    </i>
    <i r="1">
      <x v="66"/>
      <x v="11"/>
    </i>
    <i>
      <x v="95"/>
      <x v="13"/>
      <x v="11"/>
    </i>
    <i>
      <x v="96"/>
      <x v="371"/>
      <x v="10"/>
    </i>
    <i>
      <x v="97"/>
      <x v="49"/>
      <x v="17"/>
    </i>
    <i r="1">
      <x v="88"/>
      <x v="17"/>
    </i>
    <i r="1">
      <x v="194"/>
      <x v="2"/>
    </i>
    <i r="1">
      <x v="225"/>
      <x v="2"/>
    </i>
    <i>
      <x v="98"/>
      <x v="184"/>
      <x v="10"/>
    </i>
    <i>
      <x v="99"/>
      <x v="167"/>
      <x v="10"/>
    </i>
    <i r="1">
      <x v="247"/>
      <x v="10"/>
    </i>
    <i>
      <x v="100"/>
      <x v="343"/>
      <x v="10"/>
    </i>
    <i r="1">
      <x v="482"/>
      <x v="11"/>
    </i>
    <i>
      <x v="101"/>
      <x v="70"/>
      <x v="10"/>
    </i>
    <i>
      <x v="102"/>
      <x v="344"/>
      <x v="10"/>
    </i>
    <i>
      <x v="103"/>
      <x v="116"/>
      <x v="17"/>
    </i>
    <i r="1">
      <x v="145"/>
      <x v="11"/>
    </i>
    <i>
      <x v="104"/>
      <x v="240"/>
      <x v="17"/>
    </i>
    <i r="1">
      <x v="303"/>
      <x v="10"/>
    </i>
    <i>
      <x v="105"/>
      <x v="151"/>
      <x v="10"/>
    </i>
    <i r="1">
      <x v="154"/>
      <x v="4"/>
    </i>
    <i r="1">
      <x v="177"/>
      <x v="4"/>
    </i>
    <i r="1">
      <x v="226"/>
      <x v="4"/>
    </i>
    <i r="1">
      <x v="250"/>
      <x v="10"/>
    </i>
    <i r="1">
      <x v="288"/>
      <x v="10"/>
    </i>
    <i>
      <x v="106"/>
      <x v="445"/>
      <x v="10"/>
    </i>
    <i>
      <x v="107"/>
      <x v="67"/>
      <x v="10"/>
    </i>
    <i r="1">
      <x v="83"/>
      <x v="10"/>
    </i>
    <i r="1">
      <x v="174"/>
      <x v="10"/>
    </i>
    <i>
      <x v="108"/>
      <x v="319"/>
      <x v="17"/>
    </i>
    <i>
      <x v="109"/>
      <x v="352"/>
      <x v="10"/>
    </i>
    <i>
      <x v="110"/>
      <x v="326"/>
      <x/>
    </i>
    <i r="1">
      <x v="381"/>
      <x v="6"/>
    </i>
    <i>
      <x v="111"/>
      <x v="42"/>
      <x v="8"/>
    </i>
    <i>
      <x v="112"/>
      <x v="263"/>
      <x v="4"/>
    </i>
    <i>
      <x v="113"/>
      <x v="356"/>
      <x v="10"/>
    </i>
    <i>
      <x v="114"/>
      <x v="113"/>
      <x/>
    </i>
    <i r="2">
      <x v="10"/>
    </i>
    <i r="1">
      <x v="182"/>
      <x/>
    </i>
    <i>
      <x v="115"/>
      <x v="348"/>
      <x v="10"/>
    </i>
    <i r="1">
      <x v="435"/>
      <x v="10"/>
    </i>
    <i r="1">
      <x v="454"/>
      <x v="10"/>
    </i>
    <i>
      <x v="116"/>
      <x v="296"/>
      <x v="1"/>
    </i>
    <i>
      <x v="117"/>
      <x v="107"/>
      <x v="10"/>
    </i>
    <i r="1">
      <x v="146"/>
      <x v="10"/>
    </i>
    <i r="1">
      <x v="178"/>
      <x v="10"/>
    </i>
    <i>
      <x v="118"/>
      <x v="235"/>
      <x v="17"/>
    </i>
    <i r="1">
      <x v="357"/>
      <x v="17"/>
    </i>
    <i>
      <x v="119"/>
      <x v="382"/>
      <x v="17"/>
    </i>
    <i r="1">
      <x v="439"/>
      <x v="10"/>
    </i>
    <i>
      <x v="120"/>
      <x v="308"/>
      <x v="10"/>
    </i>
    <i>
      <x v="121"/>
      <x v="442"/>
      <x v="4"/>
    </i>
    <i r="1">
      <x v="484"/>
      <x v="10"/>
    </i>
    <i>
      <x v="122"/>
      <x v="260"/>
      <x v="10"/>
    </i>
    <i>
      <x v="123"/>
      <x v="409"/>
      <x v="1"/>
    </i>
    <i r="1">
      <x v="451"/>
      <x v="17"/>
    </i>
    <i>
      <x v="124"/>
      <x v="190"/>
      <x v="1"/>
    </i>
    <i>
      <x v="125"/>
      <x v="391"/>
      <x v="10"/>
    </i>
    <i>
      <x v="126"/>
      <x v="384"/>
      <x v="1"/>
    </i>
    <i r="1">
      <x v="425"/>
      <x v="10"/>
    </i>
    <i>
      <x v="127"/>
      <x v="97"/>
      <x/>
    </i>
    <i r="1">
      <x v="104"/>
      <x v="10"/>
    </i>
    <i>
      <x v="128"/>
      <x v="444"/>
      <x/>
    </i>
    <i>
      <x v="129"/>
      <x v="112"/>
      <x v="10"/>
    </i>
    <i>
      <x v="130"/>
      <x v="412"/>
      <x v="10"/>
    </i>
    <i>
      <x v="131"/>
      <x v="398"/>
      <x v="10"/>
    </i>
    <i>
      <x v="132"/>
      <x v="347"/>
      <x/>
    </i>
    <i>
      <x v="133"/>
      <x v="161"/>
      <x v="10"/>
    </i>
    <i>
      <x v="134"/>
      <x v="387"/>
      <x v="10"/>
    </i>
    <i r="1">
      <x v="424"/>
      <x v="10"/>
    </i>
    <i r="1">
      <x v="498"/>
      <x v="17"/>
    </i>
    <i>
      <x v="135"/>
      <x v="132"/>
      <x v="10"/>
    </i>
    <i r="1">
      <x v="175"/>
      <x v="10"/>
    </i>
    <i r="1">
      <x v="208"/>
      <x v="1"/>
    </i>
    <i r="1">
      <x v="258"/>
      <x v="10"/>
    </i>
    <i r="1">
      <x v="282"/>
      <x v="1"/>
    </i>
    <i>
      <x v="136"/>
      <x v="19"/>
      <x v="11"/>
    </i>
    <i r="1">
      <x v="73"/>
      <x v="12"/>
    </i>
    <i r="1">
      <x v="193"/>
      <x v="9"/>
    </i>
    <i r="1">
      <x v="272"/>
      <x v="17"/>
    </i>
    <i>
      <x v="137"/>
      <x v="324"/>
      <x/>
    </i>
    <i r="1">
      <x v="479"/>
      <x/>
    </i>
    <i>
      <x v="138"/>
      <x v="61"/>
      <x v="10"/>
    </i>
    <i r="1">
      <x v="98"/>
      <x v="10"/>
    </i>
    <i r="1">
      <x v="127"/>
      <x v="17"/>
    </i>
    <i r="1">
      <x v="140"/>
      <x v="11"/>
    </i>
    <i>
      <x v="139"/>
      <x v="195"/>
      <x v="17"/>
    </i>
    <i r="1">
      <x v="206"/>
      <x v="1"/>
    </i>
    <i>
      <x v="140"/>
      <x/>
      <x v="17"/>
    </i>
    <i>
      <x v="141"/>
      <x v="289"/>
      <x v="10"/>
    </i>
    <i r="1">
      <x v="358"/>
      <x v="10"/>
    </i>
    <i r="1">
      <x v="458"/>
      <x v="10"/>
    </i>
    <i>
      <x v="142"/>
      <x v="429"/>
      <x v="10"/>
    </i>
    <i r="1">
      <x v="485"/>
      <x v="10"/>
    </i>
    <i>
      <x v="143"/>
      <x v="448"/>
      <x v="11"/>
    </i>
    <i>
      <x v="144"/>
      <x v="22"/>
      <x v="8"/>
    </i>
    <i>
      <x v="145"/>
      <x v="302"/>
      <x v="10"/>
    </i>
    <i r="1">
      <x v="411"/>
      <x v="11"/>
    </i>
    <i r="1">
      <x v="503"/>
      <x v="12"/>
    </i>
    <i>
      <x v="146"/>
      <x v="157"/>
      <x v="1"/>
    </i>
    <i r="1">
      <x v="269"/>
      <x v="10"/>
    </i>
    <i>
      <x v="147"/>
      <x v="420"/>
      <x v="17"/>
    </i>
    <i r="1">
      <x v="440"/>
      <x v="17"/>
    </i>
    <i r="1">
      <x v="497"/>
      <x v="11"/>
    </i>
    <i>
      <x v="148"/>
      <x v="283"/>
      <x v="8"/>
    </i>
    <i>
      <x v="149"/>
      <x v="56"/>
      <x/>
    </i>
    <i r="1">
      <x v="57"/>
      <x v="10"/>
    </i>
    <i r="1">
      <x v="71"/>
      <x v="17"/>
    </i>
    <i r="1">
      <x v="249"/>
      <x v="11"/>
    </i>
    <i>
      <x v="150"/>
      <x v="141"/>
      <x v="4"/>
    </i>
    <i r="1">
      <x v="158"/>
      <x v="10"/>
    </i>
    <i r="1">
      <x v="337"/>
      <x v="11"/>
    </i>
    <i r="1">
      <x v="392"/>
      <x v="12"/>
    </i>
    <i>
      <x v="151"/>
      <x v="397"/>
      <x/>
    </i>
    <i r="1">
      <x v="434"/>
      <x v="10"/>
    </i>
    <i r="1">
      <x v="450"/>
      <x v="10"/>
    </i>
    <i>
      <x v="152"/>
      <x v="108"/>
      <x v="8"/>
    </i>
    <i>
      <x v="153"/>
      <x v="32"/>
      <x v="10"/>
    </i>
    <i r="1">
      <x v="33"/>
      <x v="11"/>
    </i>
    <i r="1">
      <x v="48"/>
      <x v="12"/>
    </i>
    <i r="1">
      <x v="105"/>
      <x v="12"/>
    </i>
    <i r="1">
      <x v="492"/>
      <x v="7"/>
    </i>
    <i>
      <x v="154"/>
      <x v="241"/>
      <x v="10"/>
    </i>
    <i r="1">
      <x v="378"/>
      <x v="10"/>
    </i>
    <i>
      <x v="155"/>
      <x v="114"/>
      <x/>
    </i>
    <i r="1">
      <x v="155"/>
      <x v="11"/>
    </i>
    <i r="1">
      <x v="331"/>
      <x v="12"/>
    </i>
    <i>
      <x v="156"/>
      <x v="202"/>
      <x v="10"/>
    </i>
    <i>
      <x v="157"/>
      <x v="431"/>
      <x v="10"/>
    </i>
    <i r="1">
      <x v="496"/>
      <x v="10"/>
    </i>
    <i>
      <x v="158"/>
      <x v="349"/>
      <x/>
    </i>
    <i r="1">
      <x v="423"/>
      <x/>
    </i>
    <i>
      <x v="159"/>
      <x v="149"/>
      <x v="10"/>
    </i>
    <i r="1">
      <x v="219"/>
      <x v="10"/>
    </i>
    <i>
      <x v="160"/>
      <x v="364"/>
      <x v="6"/>
    </i>
    <i>
      <x v="161"/>
      <x v="502"/>
      <x v="17"/>
    </i>
    <i>
      <x v="162"/>
      <x v="441"/>
      <x v="10"/>
    </i>
    <i>
      <x v="163"/>
      <x v="253"/>
      <x v="10"/>
    </i>
    <i r="1">
      <x v="313"/>
      <x v="10"/>
    </i>
    <i r="1">
      <x v="396"/>
      <x v="10"/>
    </i>
    <i>
      <x v="164"/>
      <x v="81"/>
      <x v="10"/>
    </i>
    <i>
      <x v="165"/>
      <x v="332"/>
      <x v="10"/>
    </i>
    <i r="1">
      <x v="360"/>
      <x v="10"/>
    </i>
    <i r="1">
      <x v="363"/>
      <x v="1"/>
    </i>
    <i r="1">
      <x v="416"/>
      <x v="10"/>
    </i>
    <i>
      <x v="166"/>
      <x v="12"/>
      <x/>
    </i>
    <i r="1">
      <x v="16"/>
      <x v="17"/>
    </i>
    <i r="1">
      <x v="28"/>
      <x v="11"/>
    </i>
    <i r="1">
      <x v="44"/>
      <x v="17"/>
    </i>
    <i r="1">
      <x v="133"/>
      <x v="17"/>
    </i>
    <i r="1">
      <x v="221"/>
      <x v="2"/>
    </i>
    <i r="2">
      <x v="17"/>
    </i>
    <i r="1">
      <x v="342"/>
      <x v="17"/>
    </i>
    <i r="1">
      <x v="473"/>
      <x v="17"/>
    </i>
    <i>
      <x v="167"/>
      <x v="94"/>
      <x v="10"/>
    </i>
    <i>
      <x v="168"/>
      <x v="437"/>
      <x v="6"/>
    </i>
    <i>
      <x v="169"/>
      <x v="259"/>
      <x v="10"/>
    </i>
    <i r="1">
      <x v="321"/>
      <x v="10"/>
    </i>
    <i>
      <x v="170"/>
      <x v="364"/>
      <x v="11"/>
    </i>
    <i>
      <x v="171"/>
      <x v="350"/>
      <x v="10"/>
    </i>
    <i r="1">
      <x v="359"/>
      <x v="10"/>
    </i>
    <i>
      <x v="172"/>
      <x v="18"/>
      <x v="2"/>
    </i>
    <i r="1">
      <x v="29"/>
      <x v="14"/>
    </i>
    <i>
      <x v="173"/>
      <x v="494"/>
      <x v="3"/>
    </i>
    <i>
      <x v="174"/>
      <x v="264"/>
      <x v="10"/>
    </i>
    <i r="1">
      <x v="285"/>
      <x/>
    </i>
    <i r="1">
      <x v="385"/>
      <x v="10"/>
    </i>
    <i>
      <x v="175"/>
      <x v="86"/>
      <x v="10"/>
    </i>
    <i r="1">
      <x v="115"/>
      <x v="10"/>
    </i>
    <i r="1">
      <x v="124"/>
      <x v="1"/>
    </i>
    <i>
      <x v="176"/>
      <x v="96"/>
      <x v="10"/>
    </i>
    <i r="1">
      <x v="203"/>
      <x v="11"/>
    </i>
    <i r="1">
      <x v="421"/>
      <x v="11"/>
    </i>
    <i>
      <x v="177"/>
      <x v="75"/>
      <x v="2"/>
    </i>
    <i>
      <x v="178"/>
      <x v="320"/>
      <x v="11"/>
    </i>
    <i>
      <x v="179"/>
      <x v="295"/>
      <x v="17"/>
    </i>
    <i>
      <x v="180"/>
      <x v="138"/>
      <x v="10"/>
    </i>
    <i r="1">
      <x v="211"/>
      <x v="10"/>
    </i>
    <i r="1">
      <x v="404"/>
      <x v="17"/>
    </i>
    <i>
      <x v="181"/>
      <x v="369"/>
      <x v="10"/>
    </i>
    <i>
      <x v="182"/>
      <x v="122"/>
      <x v="10"/>
    </i>
    <i>
      <x v="183"/>
      <x v="41"/>
      <x v="11"/>
    </i>
    <i>
      <x v="184"/>
      <x v="405"/>
      <x v="17"/>
    </i>
    <i r="1">
      <x v="493"/>
      <x v="11"/>
    </i>
    <i>
      <x v="185"/>
      <x v="10"/>
      <x v="4"/>
    </i>
    <i r="1">
      <x v="17"/>
      <x v="11"/>
    </i>
    <i>
      <x v="186"/>
      <x v="36"/>
      <x v="17"/>
    </i>
    <i r="1">
      <x v="53"/>
      <x v="11"/>
    </i>
    <i r="1">
      <x v="76"/>
      <x v="12"/>
    </i>
    <i r="1">
      <x v="144"/>
      <x v="13"/>
    </i>
    <i r="1">
      <x v="418"/>
      <x v="14"/>
    </i>
    <i>
      <x v="187"/>
      <x v="345"/>
      <x v="10"/>
    </i>
    <i r="1">
      <x v="351"/>
      <x v="10"/>
    </i>
    <i r="1">
      <x v="370"/>
      <x v="10"/>
    </i>
    <i r="1">
      <x v="489"/>
      <x v="11"/>
    </i>
    <i>
      <x v="188"/>
      <x v="35"/>
      <x/>
    </i>
    <i r="1">
      <x v="92"/>
      <x v="17"/>
    </i>
    <i r="1">
      <x v="270"/>
      <x v="17"/>
    </i>
    <i>
      <x v="189"/>
      <x v="34"/>
      <x v="11"/>
    </i>
    <i r="1">
      <x v="40"/>
      <x v="12"/>
    </i>
    <i>
      <x v="190"/>
      <x v="265"/>
      <x v="10"/>
    </i>
    <i>
      <x v="191"/>
      <x v="408"/>
      <x v="17"/>
    </i>
    <i r="1">
      <x v="447"/>
      <x v="17"/>
    </i>
    <i>
      <x v="192"/>
      <x v="245"/>
      <x v="17"/>
    </i>
    <i r="1">
      <x v="252"/>
      <x v="17"/>
    </i>
    <i r="1">
      <x v="361"/>
      <x v="17"/>
    </i>
    <i r="1">
      <x v="452"/>
      <x v="17"/>
    </i>
    <i>
      <x v="193"/>
      <x v="480"/>
      <x/>
    </i>
    <i>
      <x v="194"/>
      <x v="106"/>
      <x v="10"/>
    </i>
    <i r="1">
      <x v="186"/>
      <x v="10"/>
    </i>
    <i>
      <x v="195"/>
      <x v="314"/>
      <x v="1"/>
    </i>
    <i r="1">
      <x v="495"/>
      <x v="17"/>
    </i>
    <i>
      <x v="196"/>
      <x v="340"/>
      <x/>
    </i>
    <i>
      <x v="197"/>
      <x v="164"/>
      <x v="10"/>
    </i>
    <i r="1">
      <x v="475"/>
      <x v="10"/>
    </i>
    <i>
      <x v="198"/>
      <x v="362"/>
      <x v="10"/>
    </i>
    <i>
      <x v="199"/>
      <x v="111"/>
      <x v="10"/>
    </i>
    <i>
      <x v="200"/>
      <x v="118"/>
      <x v="10"/>
    </i>
    <i r="1">
      <x v="134"/>
      <x v="10"/>
    </i>
    <i r="1">
      <x v="232"/>
      <x v="10"/>
    </i>
    <i r="1">
      <x v="322"/>
      <x v="10"/>
    </i>
    <i r="1">
      <x v="401"/>
      <x v="17"/>
    </i>
    <i r="1">
      <x v="438"/>
      <x v="11"/>
    </i>
    <i>
      <x v="201"/>
      <x v="191"/>
      <x v="10"/>
    </i>
    <i>
      <x v="202"/>
      <x v="318"/>
      <x v="10"/>
    </i>
    <i>
      <x v="203"/>
      <x v="365"/>
      <x v="6"/>
    </i>
    <i r="1">
      <x v="413"/>
      <x v="10"/>
    </i>
    <i r="1">
      <x v="490"/>
      <x v="10"/>
    </i>
    <i>
      <x v="204"/>
      <x v="14"/>
      <x v="4"/>
    </i>
    <i r="1">
      <x v="25"/>
      <x v="4"/>
    </i>
    <i r="1">
      <x v="47"/>
      <x v="4"/>
    </i>
    <i>
      <x v="205"/>
      <x v="209"/>
      <x v="10"/>
    </i>
    <i r="1">
      <x v="455"/>
      <x v="10"/>
    </i>
    <i>
      <x v="206"/>
      <x v="301"/>
      <x v="10"/>
    </i>
    <i>
      <x v="207"/>
      <x v="501"/>
      <x v="8"/>
    </i>
    <i>
      <x v="208"/>
      <x v="77"/>
      <x v="10"/>
    </i>
    <i r="1">
      <x v="110"/>
      <x v="10"/>
    </i>
    <i>
      <x v="209"/>
      <x v="233"/>
      <x v="11"/>
    </i>
    <i r="1">
      <x v="486"/>
      <x v="2"/>
    </i>
    <i r="2">
      <x v="12"/>
    </i>
    <i>
      <x v="210"/>
      <x v="290"/>
      <x v="10"/>
    </i>
    <i>
      <x v="211"/>
      <x v="222"/>
      <x v="10"/>
    </i>
    <i>
      <x v="212"/>
      <x v="338"/>
      <x v="10"/>
    </i>
    <i r="1">
      <x v="459"/>
      <x v="1"/>
    </i>
    <i r="1">
      <x v="505"/>
      <x v="17"/>
    </i>
    <i>
      <x v="213"/>
      <x v="207"/>
      <x v="10"/>
    </i>
    <i r="1">
      <x v="309"/>
      <x v="10"/>
    </i>
    <i>
      <x v="214"/>
      <x v="135"/>
      <x v="10"/>
    </i>
    <i r="1">
      <x v="176"/>
      <x v="10"/>
    </i>
    <i r="1">
      <x v="278"/>
      <x v="10"/>
    </i>
    <i r="1">
      <x v="334"/>
      <x v="11"/>
    </i>
    <i>
      <x v="215"/>
      <x v="393"/>
      <x v="4"/>
    </i>
    <i r="1">
      <x v="430"/>
      <x v="4"/>
    </i>
    <i r="1">
      <x v="463"/>
      <x v="4"/>
    </i>
    <i>
      <x v="216"/>
      <x v="213"/>
      <x v="2"/>
    </i>
    <i>
      <x v="217"/>
      <x v="185"/>
      <x v="17"/>
    </i>
    <i>
      <x v="218"/>
      <x v="312"/>
      <x v="17"/>
    </i>
    <i>
      <x v="219"/>
      <x v="90"/>
      <x v="17"/>
    </i>
    <i>
      <x v="220"/>
      <x v="453"/>
      <x v="5"/>
    </i>
    <i>
      <x v="221"/>
      <x v="129"/>
      <x v="1"/>
    </i>
    <i r="1">
      <x v="187"/>
      <x v="10"/>
    </i>
    <i r="1">
      <x v="212"/>
      <x v="1"/>
    </i>
    <i r="1">
      <x v="254"/>
      <x v="2"/>
    </i>
    <i r="1">
      <x v="346"/>
      <x v="1"/>
    </i>
    <i r="1">
      <x v="376"/>
      <x v="11"/>
    </i>
    <i>
      <x v="222"/>
      <x v="143"/>
      <x v="10"/>
    </i>
    <i>
      <x v="223"/>
      <x v="399"/>
      <x/>
    </i>
    <i>
      <x v="224"/>
      <x v="65"/>
      <x v="17"/>
    </i>
    <i>
      <x v="225"/>
      <x v="30"/>
      <x v="17"/>
    </i>
    <i r="1">
      <x v="58"/>
      <x/>
    </i>
    <i>
      <x v="226"/>
      <x v="1"/>
      <x v="11"/>
    </i>
    <i r="1">
      <x v="15"/>
      <x v="12"/>
    </i>
    <i r="1">
      <x v="102"/>
      <x v="2"/>
    </i>
    <i r="1">
      <x v="234"/>
      <x v="11"/>
    </i>
    <i>
      <x v="227"/>
      <x v="310"/>
      <x v="10"/>
    </i>
    <i r="1">
      <x v="379"/>
      <x v="10"/>
    </i>
    <i>
      <x v="228"/>
      <x v="3"/>
      <x v="10"/>
    </i>
    <i>
      <x v="229"/>
      <x v="298"/>
      <x/>
    </i>
    <i>
      <x v="230"/>
      <x v="37"/>
      <x v="2"/>
    </i>
    <i r="1">
      <x v="64"/>
      <x v="11"/>
    </i>
    <i r="2">
      <x v="12"/>
    </i>
    <i r="1">
      <x v="292"/>
      <x v="13"/>
    </i>
    <i r="1">
      <x v="464"/>
      <x v="8"/>
    </i>
    <i>
      <x v="231"/>
      <x v="300"/>
      <x v="2"/>
    </i>
    <i r="1">
      <x v="304"/>
      <x v="2"/>
    </i>
    <i r="1">
      <x v="323"/>
      <x v="2"/>
    </i>
    <i>
      <x v="232"/>
      <x v="432"/>
      <x v="10"/>
    </i>
    <i t="grand">
      <x/>
    </i>
  </rowItems>
  <colItems count="1">
    <i/>
  </colItems>
  <dataFields count="1">
    <dataField name="Sum of Round Total ($)" fld="5"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A3:C909" firstHeaderRow="2" firstDataRow="2" firstDataCol="2"/>
  <pivotFields count="12">
    <pivotField axis="axisRow" compact="0" outline="0" showAll="0" defaultSubtotal="0">
      <items count="6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s>
    </pivotField>
    <pivotField compact="0" outline="0" showAll="0"/>
    <pivotField compact="0" outline="0" showAll="0"/>
    <pivotField dataField="1" compact="0" outline="0" showAll="0"/>
    <pivotField compact="0" outline="0" showAll="0"/>
    <pivotField axis="axisRow" compact="0" outline="0" showAll="0">
      <items count="232">
        <item x="120"/>
        <item x="71"/>
        <item x="52"/>
        <item x="45"/>
        <item x="156"/>
        <item x="77"/>
        <item x="83"/>
        <item x="29"/>
        <item x="161"/>
        <item x="46"/>
        <item x="60"/>
        <item x="96"/>
        <item x="54"/>
        <item x="49"/>
        <item x="182"/>
        <item x="59"/>
        <item x="55"/>
        <item x="27"/>
        <item x="110"/>
        <item x="72"/>
        <item x="130"/>
        <item x="117"/>
        <item x="97"/>
        <item x="162"/>
        <item x="90"/>
        <item x="85"/>
        <item x="66"/>
        <item x="80"/>
        <item x="13"/>
        <item x="174"/>
        <item x="111"/>
        <item x="58"/>
        <item x="197"/>
        <item x="191"/>
        <item x="4"/>
        <item x="70"/>
        <item x="115"/>
        <item x="114"/>
        <item x="189"/>
        <item x="33"/>
        <item x="140"/>
        <item x="95"/>
        <item x="99"/>
        <item x="209"/>
        <item x="100"/>
        <item x="127"/>
        <item x="163"/>
        <item x="76"/>
        <item x="135"/>
        <item x="222"/>
        <item x="20"/>
        <item x="112"/>
        <item x="125"/>
        <item x="42"/>
        <item x="190"/>
        <item x="215"/>
        <item x="108"/>
        <item x="11"/>
        <item x="229"/>
        <item x="219"/>
        <item x="122"/>
        <item x="159"/>
        <item x="91"/>
        <item x="93"/>
        <item x="181"/>
        <item x="109"/>
        <item x="192"/>
        <item x="103"/>
        <item x="62"/>
        <item x="126"/>
        <item x="157"/>
        <item x="230"/>
        <item x="22"/>
        <item x="207"/>
        <item x="165"/>
        <item x="214"/>
        <item x="88"/>
        <item x="177"/>
        <item x="63"/>
        <item x="198"/>
        <item x="113"/>
        <item x="87"/>
        <item x="213"/>
        <item x="107"/>
        <item x="44"/>
        <item x="129"/>
        <item x="132"/>
        <item x="200"/>
        <item x="168"/>
        <item x="28"/>
        <item x="38"/>
        <item x="139"/>
        <item x="82"/>
        <item x="158"/>
        <item x="144"/>
        <item x="175"/>
        <item x="116"/>
        <item x="94"/>
        <item x="151"/>
        <item x="169"/>
        <item x="102"/>
        <item x="37"/>
        <item x="205"/>
        <item x="34"/>
        <item x="57"/>
        <item x="194"/>
        <item x="133"/>
        <item x="74"/>
        <item x="143"/>
        <item x="136"/>
        <item x="121"/>
        <item x="18"/>
        <item x="6"/>
        <item x="195"/>
        <item x="155"/>
        <item x="36"/>
        <item x="166"/>
        <item x="171"/>
        <item x="141"/>
        <item x="78"/>
        <item x="223"/>
        <item x="150"/>
        <item x="199"/>
        <item x="56"/>
        <item x="69"/>
        <item x="208"/>
        <item x="7"/>
        <item x="146"/>
        <item x="84"/>
        <item x="75"/>
        <item x="39"/>
        <item x="202"/>
        <item x="32"/>
        <item x="15"/>
        <item x="47"/>
        <item x="160"/>
        <item x="147"/>
        <item x="61"/>
        <item x="8"/>
        <item x="43"/>
        <item x="26"/>
        <item x="9"/>
        <item x="188"/>
        <item x="145"/>
        <item x="203"/>
        <item x="118"/>
        <item x="183"/>
        <item x="104"/>
        <item x="220"/>
        <item x="23"/>
        <item x="170"/>
        <item x="178"/>
        <item x="89"/>
        <item x="64"/>
        <item x="12"/>
        <item x="164"/>
        <item x="228"/>
        <item x="142"/>
        <item x="2"/>
        <item x="5"/>
        <item x="65"/>
        <item x="201"/>
        <item x="16"/>
        <item x="204"/>
        <item x="226"/>
        <item x="185"/>
        <item x="186"/>
        <item x="68"/>
        <item x="224"/>
        <item x="21"/>
        <item x="225"/>
        <item x="131"/>
        <item x="152"/>
        <item x="25"/>
        <item x="31"/>
        <item x="119"/>
        <item x="211"/>
        <item x="167"/>
        <item x="92"/>
        <item x="196"/>
        <item x="106"/>
        <item x="180"/>
        <item x="79"/>
        <item x="10"/>
        <item x="173"/>
        <item x="137"/>
        <item x="187"/>
        <item x="154"/>
        <item x="19"/>
        <item x="176"/>
        <item x="193"/>
        <item x="227"/>
        <item x="123"/>
        <item x="221"/>
        <item x="138"/>
        <item x="218"/>
        <item x="24"/>
        <item x="217"/>
        <item x="41"/>
        <item x="153"/>
        <item x="67"/>
        <item x="101"/>
        <item x="30"/>
        <item x="210"/>
        <item x="14"/>
        <item x="172"/>
        <item x="81"/>
        <item x="35"/>
        <item x="51"/>
        <item x="0"/>
        <item x="48"/>
        <item x="105"/>
        <item x="184"/>
        <item x="148"/>
        <item x="212"/>
        <item x="179"/>
        <item x="17"/>
        <item x="216"/>
        <item x="50"/>
        <item x="53"/>
        <item x="40"/>
        <item x="149"/>
        <item x="134"/>
        <item x="206"/>
        <item x="98"/>
        <item x="73"/>
        <item x="124"/>
        <item x="86"/>
        <item x="128"/>
        <item x="1"/>
        <item x="3"/>
        <item t="default"/>
      </items>
    </pivotField>
    <pivotField compact="0" outline="0" showAll="0">
      <items count="643">
        <item x="185"/>
        <item x="126"/>
        <item x="564"/>
        <item x="210"/>
        <item x="186"/>
        <item x="419"/>
        <item x="559"/>
        <item x="576"/>
        <item x="91"/>
        <item x="300"/>
        <item x="79"/>
        <item x="0"/>
        <item x="326"/>
        <item x="105"/>
        <item x="365"/>
        <item x="64"/>
        <item x="164"/>
        <item x="59"/>
        <item x="523"/>
        <item x="201"/>
        <item x="498"/>
        <item x="197"/>
        <item x="602"/>
        <item x="6"/>
        <item x="499"/>
        <item x="278"/>
        <item x="177"/>
        <item x="552"/>
        <item x="322"/>
        <item x="509"/>
        <item x="86"/>
        <item x="240"/>
        <item x="488"/>
        <item x="486"/>
        <item x="341"/>
        <item x="373"/>
        <item x="519"/>
        <item x="401"/>
        <item x="128"/>
        <item x="328"/>
        <item x="311"/>
        <item x="453"/>
        <item x="543"/>
        <item x="140"/>
        <item x="429"/>
        <item x="334"/>
        <item x="478"/>
        <item x="323"/>
        <item x="265"/>
        <item x="15"/>
        <item x="216"/>
        <item x="370"/>
        <item x="225"/>
        <item x="636"/>
        <item x="178"/>
        <item x="476"/>
        <item x="65"/>
        <item x="360"/>
        <item x="39"/>
        <item x="557"/>
        <item x="448"/>
        <item x="320"/>
        <item x="603"/>
        <item x="190"/>
        <item x="33"/>
        <item x="585"/>
        <item x="638"/>
        <item x="279"/>
        <item x="430"/>
        <item x="219"/>
        <item x="545"/>
        <item x="566"/>
        <item x="106"/>
        <item x="241"/>
        <item x="524"/>
        <item x="32"/>
        <item x="431"/>
        <item x="424"/>
        <item x="29"/>
        <item x="12"/>
        <item x="176"/>
        <item x="421"/>
        <item x="356"/>
        <item x="432"/>
        <item x="480"/>
        <item x="332"/>
        <item x="296"/>
        <item x="305"/>
        <item x="582"/>
        <item x="537"/>
        <item x="551"/>
        <item x="187"/>
        <item x="333"/>
        <item x="45"/>
        <item x="61"/>
        <item x="379"/>
        <item x="274"/>
        <item x="433"/>
        <item x="165"/>
        <item x="481"/>
        <item x="434"/>
        <item x="487"/>
        <item x="449"/>
        <item x="217"/>
        <item x="222"/>
        <item x="280"/>
        <item x="250"/>
        <item x="96"/>
        <item x="393"/>
        <item x="407"/>
        <item x="550"/>
        <item x="129"/>
        <item x="616"/>
        <item x="435"/>
        <item x="81"/>
        <item x="294"/>
        <item x="214"/>
        <item x="482"/>
        <item x="138"/>
        <item x="516"/>
        <item x="472"/>
        <item x="640"/>
        <item x="483"/>
        <item x="575"/>
        <item x="207"/>
        <item x="592"/>
        <item x="34"/>
        <item x="38"/>
        <item x="497"/>
        <item x="527"/>
        <item x="77"/>
        <item x="281"/>
        <item x="412"/>
        <item x="172"/>
        <item x="92"/>
        <item x="192"/>
        <item x="1"/>
        <item x="259"/>
        <item x="101"/>
        <item x="295"/>
        <item x="82"/>
        <item x="399"/>
        <item x="473"/>
        <item x="297"/>
        <item x="591"/>
        <item x="544"/>
        <item x="87"/>
        <item x="273"/>
        <item x="23"/>
        <item x="40"/>
        <item x="508"/>
        <item x="583"/>
        <item x="202"/>
        <item x="166"/>
        <item x="42"/>
        <item x="125"/>
        <item x="131"/>
        <item x="117"/>
        <item x="230"/>
        <item x="390"/>
        <item x="51"/>
        <item x="292"/>
        <item x="249"/>
        <item x="41"/>
        <item x="133"/>
        <item x="120"/>
        <item x="415"/>
        <item x="282"/>
        <item x="321"/>
        <item x="496"/>
        <item x="515"/>
        <item x="454"/>
        <item x="159"/>
        <item x="314"/>
        <item x="148"/>
        <item x="553"/>
        <item x="149"/>
        <item x="63"/>
        <item x="410"/>
        <item x="571"/>
        <item x="362"/>
        <item x="586"/>
        <item x="534"/>
        <item x="549"/>
        <item x="385"/>
        <item x="107"/>
        <item x="584"/>
        <item x="150"/>
        <item x="301"/>
        <item x="127"/>
        <item x="16"/>
        <item x="446"/>
        <item x="598"/>
        <item x="180"/>
        <item x="199"/>
        <item x="251"/>
        <item x="417"/>
        <item x="607"/>
        <item x="227"/>
        <item x="364"/>
        <item x="510"/>
        <item x="466"/>
        <item x="238"/>
        <item x="398"/>
        <item x="151"/>
        <item x="361"/>
        <item x="363"/>
        <item x="121"/>
        <item x="289"/>
        <item x="57"/>
        <item x="226"/>
        <item x="455"/>
        <item x="626"/>
        <item x="452"/>
        <item x="405"/>
        <item x="211"/>
        <item x="290"/>
        <item x="463"/>
        <item x="130"/>
        <item x="502"/>
        <item x="102"/>
        <item x="402"/>
        <item x="73"/>
        <item x="639"/>
        <item x="312"/>
        <item x="573"/>
        <item x="556"/>
        <item x="608"/>
        <item x="342"/>
        <item x="450"/>
        <item x="461"/>
        <item x="343"/>
        <item x="269"/>
        <item x="409"/>
        <item x="266"/>
        <item x="184"/>
        <item x="258"/>
        <item x="112"/>
        <item x="52"/>
        <item x="9"/>
        <item x="252"/>
        <item x="538"/>
        <item x="83"/>
        <item x="35"/>
        <item x="260"/>
        <item x="641"/>
        <item x="142"/>
        <item x="283"/>
        <item x="69"/>
        <item x="436"/>
        <item x="631"/>
        <item x="467"/>
        <item x="275"/>
        <item x="579"/>
        <item x="622"/>
        <item x="357"/>
        <item x="66"/>
        <item x="307"/>
        <item x="494"/>
        <item x="36"/>
        <item x="143"/>
        <item x="403"/>
        <item x="615"/>
        <item x="284"/>
        <item x="437"/>
        <item x="160"/>
        <item x="253"/>
        <item x="242"/>
        <item x="411"/>
        <item x="438"/>
        <item x="418"/>
        <item x="348"/>
        <item x="634"/>
        <item x="132"/>
        <item x="595"/>
        <item x="262"/>
        <item x="340"/>
        <item x="27"/>
        <item x="604"/>
        <item x="388"/>
        <item x="173"/>
        <item x="233"/>
        <item x="580"/>
        <item x="70"/>
        <item x="526"/>
        <item x="522"/>
        <item x="548"/>
        <item x="389"/>
        <item x="200"/>
        <item x="271"/>
        <item x="103"/>
        <item x="10"/>
        <item x="24"/>
        <item x="25"/>
        <item x="601"/>
        <item x="46"/>
        <item x="632"/>
        <item x="67"/>
        <item x="540"/>
        <item x="439"/>
        <item x="462"/>
        <item x="88"/>
        <item x="276"/>
        <item x="68"/>
        <item x="505"/>
        <item x="308"/>
        <item x="272"/>
        <item x="99"/>
        <item x="62"/>
        <item x="18"/>
        <item x="395"/>
        <item x="542"/>
        <item x="562"/>
        <item x="383"/>
        <item x="53"/>
        <item x="387"/>
        <item x="352"/>
        <item x="614"/>
        <item x="298"/>
        <item x="203"/>
        <item x="555"/>
        <item x="458"/>
        <item x="141"/>
        <item x="514"/>
        <item x="268"/>
        <item x="116"/>
        <item x="2"/>
        <item x="108"/>
        <item x="464"/>
        <item x="539"/>
        <item x="136"/>
        <item x="397"/>
        <item x="109"/>
        <item x="43"/>
        <item x="144"/>
        <item x="118"/>
        <item x="468"/>
        <item x="605"/>
        <item x="490"/>
        <item x="628"/>
        <item x="44"/>
        <item x="381"/>
        <item x="220"/>
        <item x="317"/>
        <item x="440"/>
        <item x="558"/>
        <item x="191"/>
        <item x="507"/>
        <item x="329"/>
        <item x="318"/>
        <item x="145"/>
        <item x="469"/>
        <item x="71"/>
        <item x="625"/>
        <item x="212"/>
        <item x="349"/>
        <item x="621"/>
        <item x="384"/>
        <item x="327"/>
        <item x="547"/>
        <item x="590"/>
        <item x="155"/>
        <item x="587"/>
        <item x="521"/>
        <item x="347"/>
        <item x="161"/>
        <item x="306"/>
        <item x="493"/>
        <item x="620"/>
        <item x="234"/>
        <item x="181"/>
        <item x="570"/>
        <item x="48"/>
        <item x="425"/>
        <item x="285"/>
        <item x="229"/>
        <item x="235"/>
        <item x="503"/>
        <item x="254"/>
        <item x="213"/>
        <item x="574"/>
        <item x="629"/>
        <item x="600"/>
        <item x="243"/>
        <item x="293"/>
        <item x="244"/>
        <item x="21"/>
        <item x="416"/>
        <item x="355"/>
        <item x="400"/>
        <item x="465"/>
        <item x="134"/>
        <item x="346"/>
        <item x="366"/>
        <item x="162"/>
        <item x="565"/>
        <item x="623"/>
        <item h="1" x="7"/>
        <item x="485"/>
        <item x="37"/>
        <item x="188"/>
        <item x="459"/>
        <item x="119"/>
        <item x="441"/>
        <item x="619"/>
        <item x="451"/>
        <item x="55"/>
        <item x="84"/>
        <item x="374"/>
        <item x="518"/>
        <item x="353"/>
        <item x="633"/>
        <item x="386"/>
        <item x="475"/>
        <item x="85"/>
        <item x="426"/>
        <item x="354"/>
        <item x="245"/>
        <item x="520"/>
        <item x="163"/>
        <item x="533"/>
        <item x="511"/>
        <item x="382"/>
        <item x="47"/>
        <item x="442"/>
        <item x="391"/>
        <item x="512"/>
        <item x="443"/>
        <item x="444"/>
        <item x="581"/>
        <item x="345"/>
        <item x="532"/>
        <item x="122"/>
        <item x="335"/>
        <item x="350"/>
        <item x="189"/>
        <item x="479"/>
        <item x="597"/>
        <item x="560"/>
        <item x="531"/>
        <item x="111"/>
        <item x="80"/>
        <item x="28"/>
        <item x="501"/>
        <item x="613"/>
        <item x="525"/>
        <item x="246"/>
        <item x="588"/>
        <item x="477"/>
        <item x="255"/>
        <item x="5"/>
        <item x="74"/>
        <item x="330"/>
        <item x="338"/>
        <item x="624"/>
        <item x="606"/>
        <item x="474"/>
        <item x="627"/>
        <item x="247"/>
        <item x="167"/>
        <item x="593"/>
        <item x="267"/>
        <item x="50"/>
        <item x="637"/>
        <item x="367"/>
        <item x="302"/>
        <item x="447"/>
        <item x="618"/>
        <item x="394"/>
        <item x="339"/>
        <item x="546"/>
        <item x="93"/>
        <item x="8"/>
        <item x="146"/>
        <item x="599"/>
        <item x="26"/>
        <item x="100"/>
        <item x="72"/>
        <item x="54"/>
        <item x="135"/>
        <item x="427"/>
        <item x="612"/>
        <item x="204"/>
        <item x="513"/>
        <item x="94"/>
        <item x="56"/>
        <item x="3"/>
        <item x="536"/>
        <item x="97"/>
        <item x="535"/>
        <item x="137"/>
        <item x="380"/>
        <item x="49"/>
        <item x="198"/>
        <item x="158"/>
        <item x="239"/>
        <item x="594"/>
        <item x="299"/>
        <item x="14"/>
        <item x="263"/>
        <item x="232"/>
        <item x="351"/>
        <item x="215"/>
        <item x="174"/>
        <item x="313"/>
        <item x="13"/>
        <item x="205"/>
        <item x="492"/>
        <item x="123"/>
        <item x="110"/>
        <item x="611"/>
        <item x="337"/>
        <item x="236"/>
        <item x="471"/>
        <item x="182"/>
        <item x="610"/>
        <item x="358"/>
        <item x="147"/>
        <item x="19"/>
        <item x="223"/>
        <item x="484"/>
        <item x="445"/>
        <item x="17"/>
        <item x="578"/>
        <item x="175"/>
        <item x="413"/>
        <item x="609"/>
        <item x="98"/>
        <item x="170"/>
        <item x="171"/>
        <item x="104"/>
        <item x="179"/>
        <item x="528"/>
        <item x="20"/>
        <item x="11"/>
        <item x="124"/>
        <item x="152"/>
        <item x="153"/>
        <item x="288"/>
        <item x="30"/>
        <item x="168"/>
        <item x="371"/>
        <item x="113"/>
        <item x="630"/>
        <item x="319"/>
        <item x="495"/>
        <item x="291"/>
        <item x="114"/>
        <item x="404"/>
        <item x="530"/>
        <item x="572"/>
        <item x="115"/>
        <item x="169"/>
        <item x="303"/>
        <item x="344"/>
        <item x="224"/>
        <item x="89"/>
        <item x="206"/>
        <item x="577"/>
        <item x="500"/>
        <item x="237"/>
        <item x="554"/>
        <item x="76"/>
        <item x="369"/>
        <item x="392"/>
        <item x="406"/>
        <item x="414"/>
        <item x="218"/>
        <item x="95"/>
        <item x="372"/>
        <item x="423"/>
        <item x="568"/>
        <item x="324"/>
        <item x="396"/>
        <item x="228"/>
        <item x="270"/>
        <item x="368"/>
        <item x="567"/>
        <item x="569"/>
        <item x="456"/>
        <item x="589"/>
        <item x="460"/>
        <item x="596"/>
        <item x="517"/>
        <item x="541"/>
        <item x="58"/>
        <item x="264"/>
        <item x="139"/>
        <item x="231"/>
        <item x="375"/>
        <item x="194"/>
        <item x="309"/>
        <item x="277"/>
        <item x="376"/>
        <item x="75"/>
        <item x="635"/>
        <item x="422"/>
        <item x="316"/>
        <item x="209"/>
        <item x="529"/>
        <item x="248"/>
        <item x="256"/>
        <item x="420"/>
        <item x="336"/>
        <item x="310"/>
        <item x="304"/>
        <item x="491"/>
        <item x="408"/>
        <item x="504"/>
        <item x="489"/>
        <item x="22"/>
        <item x="286"/>
        <item x="78"/>
        <item x="315"/>
        <item x="156"/>
        <item x="428"/>
        <item x="287"/>
        <item x="221"/>
        <item x="208"/>
        <item x="31"/>
        <item x="183"/>
        <item x="377"/>
        <item x="331"/>
        <item x="457"/>
        <item x="257"/>
        <item x="506"/>
        <item x="617"/>
        <item x="195"/>
        <item x="378"/>
        <item x="4"/>
        <item x="325"/>
        <item x="470"/>
        <item x="196"/>
        <item x="154"/>
        <item x="90"/>
        <item x="60"/>
        <item x="359"/>
        <item x="193"/>
        <item x="561"/>
        <item x="261"/>
        <item x="157"/>
        <item x="563"/>
        <item t="default"/>
      </items>
    </pivotField>
    <pivotField compact="0" outline="0" showAll="0">
      <items count="19">
        <item x="5"/>
        <item x="10"/>
        <item x="6"/>
        <item x="17"/>
        <item x="3"/>
        <item x="15"/>
        <item x="13"/>
        <item x="16"/>
        <item x="7"/>
        <item x="11"/>
        <item x="2"/>
        <item x="1"/>
        <item x="4"/>
        <item x="9"/>
        <item x="8"/>
        <item x="12"/>
        <item x="14"/>
        <item x="0"/>
        <item t="default"/>
      </items>
    </pivotField>
    <pivotField compact="0" outline="0" showAll="0"/>
    <pivotField compact="0" outline="0" showAll="0"/>
    <pivotField compact="0" outline="0" showAll="0"/>
    <pivotField compact="0" outline="0" showAll="0"/>
  </pivotFields>
  <rowFields count="2">
    <field x="0"/>
    <field x="5"/>
  </rowFields>
  <rowItems count="905">
    <i>
      <x/>
      <x v="209"/>
    </i>
    <i r="1">
      <x v="229"/>
    </i>
    <i>
      <x v="1"/>
      <x v="158"/>
    </i>
    <i>
      <x v="2"/>
      <x v="230"/>
    </i>
    <i>
      <x v="3"/>
      <x v="34"/>
    </i>
    <i>
      <x v="4"/>
      <x v="230"/>
    </i>
    <i>
      <x v="5"/>
      <x v="159"/>
    </i>
    <i r="1">
      <x v="229"/>
    </i>
    <i>
      <x v="6"/>
      <x v="112"/>
    </i>
    <i>
      <x v="7"/>
      <x v="126"/>
    </i>
    <i r="1">
      <x v="229"/>
    </i>
    <i>
      <x v="8"/>
      <x v="138"/>
    </i>
    <i>
      <x v="9"/>
      <x v="141"/>
    </i>
    <i>
      <x v="10"/>
      <x v="34"/>
    </i>
    <i>
      <x v="11"/>
      <x v="183"/>
    </i>
    <i r="1">
      <x v="229"/>
    </i>
    <i>
      <x v="12"/>
      <x v="57"/>
    </i>
    <i>
      <x v="13"/>
      <x v="154"/>
    </i>
    <i r="1">
      <x v="229"/>
    </i>
    <i>
      <x v="14"/>
      <x v="28"/>
    </i>
    <i>
      <x v="15"/>
      <x v="204"/>
    </i>
    <i r="1">
      <x v="229"/>
    </i>
    <i>
      <x v="16"/>
      <x v="133"/>
    </i>
    <i r="1">
      <x v="229"/>
    </i>
    <i>
      <x v="17"/>
      <x v="154"/>
    </i>
    <i r="1">
      <x v="229"/>
    </i>
    <i>
      <x v="18"/>
      <x v="162"/>
    </i>
    <i>
      <x v="19"/>
      <x v="216"/>
    </i>
    <i>
      <x v="20"/>
      <x v="183"/>
    </i>
    <i r="1">
      <x v="229"/>
    </i>
    <i>
      <x v="21"/>
      <x v="111"/>
    </i>
    <i>
      <x v="22"/>
      <x v="230"/>
    </i>
    <i>
      <x v="23"/>
      <x v="188"/>
    </i>
    <i r="1">
      <x v="229"/>
    </i>
    <i>
      <x v="24"/>
      <x v="50"/>
    </i>
    <i r="1">
      <x v="169"/>
    </i>
    <i>
      <x v="25"/>
      <x v="72"/>
    </i>
    <i>
      <x v="26"/>
      <x v="183"/>
    </i>
    <i>
      <x v="27"/>
      <x v="149"/>
    </i>
    <i>
      <x v="28"/>
      <x v="149"/>
    </i>
    <i r="1">
      <x v="229"/>
    </i>
    <i>
      <x v="29"/>
      <x v="196"/>
    </i>
    <i r="1">
      <x v="229"/>
    </i>
    <i>
      <x v="30"/>
      <x v="28"/>
    </i>
    <i>
      <x v="31"/>
      <x v="173"/>
    </i>
    <i r="1">
      <x v="229"/>
    </i>
    <i>
      <x v="32"/>
      <x v="140"/>
    </i>
    <i>
      <x v="33"/>
      <x v="141"/>
    </i>
    <i>
      <x v="34"/>
      <x v="230"/>
    </i>
    <i>
      <x v="35"/>
      <x v="230"/>
    </i>
    <i>
      <x v="36"/>
      <x v="133"/>
    </i>
    <i>
      <x v="37"/>
      <x v="28"/>
    </i>
    <i>
      <x v="38"/>
      <x v="162"/>
    </i>
    <i r="1">
      <x v="229"/>
    </i>
    <i>
      <x v="39"/>
      <x v="17"/>
    </i>
    <i>
      <x v="40"/>
      <x v="230"/>
    </i>
    <i>
      <x v="41"/>
      <x v="126"/>
    </i>
    <i>
      <x v="42"/>
      <x v="230"/>
    </i>
    <i>
      <x v="43"/>
      <x v="141"/>
    </i>
    <i>
      <x v="44"/>
      <x v="89"/>
    </i>
    <i>
      <x v="45"/>
      <x v="230"/>
    </i>
    <i>
      <x v="46"/>
      <x v="7"/>
    </i>
    <i>
      <x v="47"/>
      <x v="34"/>
    </i>
    <i>
      <x v="48"/>
      <x v="202"/>
    </i>
    <i r="1">
      <x v="229"/>
    </i>
    <i>
      <x v="49"/>
      <x v="126"/>
    </i>
    <i>
      <x v="50"/>
      <x v="141"/>
    </i>
    <i r="1">
      <x v="229"/>
    </i>
    <i>
      <x v="51"/>
      <x v="183"/>
    </i>
    <i r="1">
      <x v="229"/>
    </i>
    <i>
      <x v="52"/>
      <x v="141"/>
    </i>
    <i>
      <x v="53"/>
      <x v="174"/>
    </i>
    <i>
      <x v="54"/>
      <x v="132"/>
    </i>
    <i>
      <x v="55"/>
      <x v="133"/>
    </i>
    <i>
      <x v="56"/>
      <x v="39"/>
    </i>
    <i>
      <x v="57"/>
      <x v="103"/>
    </i>
    <i>
      <x v="58"/>
      <x v="230"/>
    </i>
    <i>
      <x v="59"/>
      <x v="207"/>
    </i>
    <i r="1">
      <x v="229"/>
    </i>
    <i>
      <x v="60"/>
      <x v="115"/>
    </i>
    <i>
      <x v="61"/>
      <x v="101"/>
    </i>
    <i>
      <x v="62"/>
      <x v="90"/>
    </i>
    <i>
      <x v="63"/>
      <x v="115"/>
    </i>
    <i>
      <x v="64"/>
      <x v="112"/>
    </i>
    <i r="1">
      <x v="126"/>
    </i>
    <i>
      <x v="65"/>
      <x v="130"/>
    </i>
    <i>
      <x v="66"/>
      <x v="126"/>
    </i>
    <i>
      <x v="67"/>
      <x v="34"/>
    </i>
    <i>
      <x v="68"/>
      <x v="28"/>
    </i>
    <i>
      <x v="69"/>
      <x v="230"/>
    </i>
    <i>
      <x v="70"/>
      <x v="28"/>
    </i>
    <i>
      <x v="71"/>
      <x v="111"/>
    </i>
    <i>
      <x v="72"/>
      <x v="50"/>
    </i>
    <i>
      <x v="73"/>
      <x v="220"/>
    </i>
    <i r="1">
      <x v="229"/>
    </i>
    <i>
      <x v="74"/>
      <x v="230"/>
    </i>
    <i>
      <x v="75"/>
      <x v="230"/>
    </i>
    <i>
      <x v="76"/>
      <x v="198"/>
    </i>
    <i r="1">
      <x v="229"/>
    </i>
    <i>
      <x v="77"/>
      <x v="53"/>
    </i>
    <i>
      <x v="78"/>
      <x v="139"/>
    </i>
    <i r="1">
      <x v="229"/>
    </i>
    <i>
      <x v="79"/>
      <x v="89"/>
    </i>
    <i r="1">
      <x v="229"/>
    </i>
    <i>
      <x v="80"/>
      <x v="230"/>
    </i>
    <i>
      <x v="81"/>
      <x v="84"/>
    </i>
    <i>
      <x v="82"/>
      <x v="230"/>
    </i>
    <i>
      <x v="83"/>
      <x v="28"/>
    </i>
    <i>
      <x v="84"/>
      <x v="230"/>
    </i>
    <i>
      <x v="85"/>
      <x v="230"/>
    </i>
    <i>
      <x v="86"/>
      <x v="3"/>
    </i>
    <i>
      <x v="87"/>
      <x v="9"/>
    </i>
    <i>
      <x v="88"/>
      <x v="134"/>
    </i>
    <i>
      <x v="89"/>
      <x v="169"/>
    </i>
    <i r="1">
      <x v="229"/>
    </i>
    <i>
      <x v="90"/>
      <x v="162"/>
    </i>
    <i>
      <x v="91"/>
      <x v="9"/>
    </i>
    <i>
      <x v="92"/>
      <x v="139"/>
    </i>
    <i>
      <x v="93"/>
      <x v="210"/>
    </i>
    <i>
      <x v="94"/>
      <x v="13"/>
    </i>
    <i>
      <x v="95"/>
      <x v="112"/>
    </i>
    <i>
      <x v="96"/>
      <x v="115"/>
    </i>
    <i r="1">
      <x v="229"/>
    </i>
    <i>
      <x v="97"/>
      <x v="7"/>
    </i>
    <i>
      <x v="98"/>
      <x v="132"/>
    </i>
    <i r="1">
      <x v="229"/>
    </i>
    <i>
      <x v="99"/>
      <x v="218"/>
    </i>
    <i r="1">
      <x v="229"/>
    </i>
    <i>
      <x v="100"/>
      <x v="39"/>
    </i>
    <i>
      <x v="101"/>
      <x v="230"/>
    </i>
    <i>
      <x v="102"/>
      <x v="208"/>
    </i>
    <i r="1">
      <x v="229"/>
    </i>
    <i>
      <x v="103"/>
      <x v="2"/>
    </i>
    <i>
      <x v="104"/>
      <x v="230"/>
    </i>
    <i>
      <x v="105"/>
      <x v="219"/>
    </i>
    <i r="1">
      <x v="229"/>
    </i>
    <i>
      <x v="106"/>
      <x v="112"/>
    </i>
    <i>
      <x v="107"/>
      <x v="12"/>
    </i>
    <i>
      <x v="108"/>
      <x v="230"/>
    </i>
    <i>
      <x v="109"/>
      <x v="230"/>
    </i>
    <i>
      <x v="110"/>
      <x v="115"/>
    </i>
    <i r="1">
      <x v="229"/>
    </i>
    <i>
      <x v="111"/>
      <x v="28"/>
    </i>
    <i r="1">
      <x v="229"/>
    </i>
    <i>
      <x v="112"/>
      <x v="16"/>
    </i>
    <i>
      <x v="113"/>
      <x v="28"/>
    </i>
    <i r="1">
      <x v="230"/>
    </i>
    <i>
      <x v="114"/>
      <x v="123"/>
    </i>
    <i r="1">
      <x v="229"/>
    </i>
    <i>
      <x v="115"/>
      <x v="230"/>
    </i>
    <i>
      <x v="116"/>
      <x v="132"/>
    </i>
    <i r="1">
      <x v="230"/>
    </i>
    <i>
      <x v="117"/>
      <x v="132"/>
    </i>
    <i>
      <x v="118"/>
      <x v="230"/>
    </i>
    <i>
      <x v="119"/>
      <x v="39"/>
    </i>
    <i>
      <x v="120"/>
      <x v="104"/>
    </i>
    <i r="1">
      <x v="229"/>
    </i>
    <i>
      <x v="121"/>
      <x v="31"/>
    </i>
    <i>
      <x v="122"/>
      <x v="15"/>
    </i>
    <i>
      <x v="123"/>
      <x v="230"/>
    </i>
    <i>
      <x v="124"/>
      <x v="10"/>
    </i>
    <i>
      <x v="125"/>
      <x v="208"/>
    </i>
    <i>
      <x v="126"/>
      <x v="230"/>
    </i>
    <i>
      <x v="127"/>
      <x v="137"/>
    </i>
    <i>
      <x v="128"/>
      <x v="68"/>
    </i>
    <i>
      <x v="129"/>
      <x v="230"/>
    </i>
    <i>
      <x v="130"/>
      <x v="2"/>
    </i>
    <i>
      <x v="131"/>
      <x v="78"/>
    </i>
    <i>
      <x v="132"/>
      <x v="13"/>
    </i>
    <i>
      <x v="133"/>
      <x v="153"/>
    </i>
    <i>
      <x v="134"/>
      <x v="28"/>
    </i>
    <i>
      <x v="135"/>
      <x v="28"/>
    </i>
    <i>
      <x v="136"/>
      <x v="72"/>
    </i>
    <i>
      <x v="137"/>
      <x v="50"/>
    </i>
    <i>
      <x v="138"/>
      <x v="230"/>
    </i>
    <i>
      <x v="139"/>
      <x v="9"/>
    </i>
    <i>
      <x v="140"/>
      <x v="160"/>
    </i>
    <i r="1">
      <x v="229"/>
    </i>
    <i>
      <x v="141"/>
      <x v="26"/>
    </i>
    <i>
      <x v="142"/>
      <x v="115"/>
    </i>
    <i>
      <x v="143"/>
      <x v="230"/>
    </i>
    <i>
      <x v="144"/>
      <x v="200"/>
    </i>
    <i r="1">
      <x v="229"/>
    </i>
    <i>
      <x v="145"/>
      <x v="167"/>
    </i>
    <i r="1">
      <x v="229"/>
    </i>
    <i>
      <x v="146"/>
      <x v="7"/>
    </i>
    <i>
      <x v="147"/>
      <x v="124"/>
    </i>
    <i>
      <x v="148"/>
      <x v="9"/>
    </i>
    <i>
      <x v="149"/>
      <x v="15"/>
    </i>
    <i>
      <x v="150"/>
      <x v="31"/>
    </i>
    <i>
      <x v="151"/>
      <x v="35"/>
    </i>
    <i>
      <x v="152"/>
      <x v="1"/>
    </i>
    <i>
      <x v="153"/>
      <x v="126"/>
    </i>
    <i>
      <x v="154"/>
      <x v="19"/>
    </i>
    <i>
      <x v="155"/>
      <x v="162"/>
    </i>
    <i r="1">
      <x v="229"/>
    </i>
    <i>
      <x v="156"/>
      <x v="112"/>
    </i>
    <i>
      <x v="157"/>
      <x v="39"/>
    </i>
    <i>
      <x v="158"/>
      <x v="132"/>
    </i>
    <i r="1">
      <x v="229"/>
    </i>
    <i>
      <x v="159"/>
      <x v="225"/>
    </i>
    <i>
      <x v="160"/>
      <x v="104"/>
    </i>
    <i>
      <x v="161"/>
      <x v="107"/>
    </i>
    <i>
      <x v="162"/>
      <x v="129"/>
    </i>
    <i r="1">
      <x v="229"/>
    </i>
    <i>
      <x v="163"/>
      <x v="47"/>
    </i>
    <i>
      <x v="164"/>
      <x v="230"/>
    </i>
    <i>
      <x v="165"/>
      <x v="78"/>
    </i>
    <i>
      <x v="166"/>
      <x v="28"/>
    </i>
    <i>
      <x v="167"/>
      <x v="5"/>
    </i>
    <i>
      <x v="168"/>
      <x v="230"/>
    </i>
    <i>
      <x v="169"/>
      <x v="119"/>
    </i>
    <i r="1">
      <x v="229"/>
    </i>
    <i>
      <x v="170"/>
      <x v="182"/>
    </i>
    <i r="1">
      <x v="229"/>
    </i>
    <i>
      <x v="171"/>
      <x v="230"/>
    </i>
    <i>
      <x v="172"/>
      <x v="7"/>
    </i>
    <i>
      <x v="173"/>
      <x v="129"/>
    </i>
    <i r="1">
      <x v="229"/>
    </i>
    <i>
      <x v="174"/>
      <x v="230"/>
    </i>
    <i>
      <x v="175"/>
      <x v="27"/>
    </i>
    <i r="1">
      <x v="229"/>
    </i>
    <i>
      <x v="176"/>
      <x v="126"/>
    </i>
    <i r="1">
      <x v="229"/>
    </i>
    <i>
      <x v="177"/>
      <x v="19"/>
    </i>
    <i>
      <x v="178"/>
      <x v="34"/>
    </i>
    <i>
      <x v="179"/>
      <x v="12"/>
    </i>
    <i>
      <x v="180"/>
      <x v="206"/>
    </i>
    <i>
      <x v="181"/>
      <x v="112"/>
    </i>
    <i>
      <x v="182"/>
      <x v="92"/>
    </i>
    <i r="1">
      <x v="230"/>
    </i>
    <i>
      <x v="183"/>
      <x v="6"/>
    </i>
    <i>
      <x v="184"/>
      <x v="107"/>
    </i>
    <i>
      <x v="185"/>
      <x v="115"/>
    </i>
    <i>
      <x v="186"/>
      <x v="112"/>
    </i>
    <i r="1">
      <x v="229"/>
    </i>
    <i>
      <x v="187"/>
      <x v="128"/>
    </i>
    <i>
      <x v="188"/>
      <x v="57"/>
    </i>
    <i r="1">
      <x v="229"/>
    </i>
    <i>
      <x v="189"/>
      <x v="230"/>
    </i>
    <i>
      <x v="190"/>
      <x v="28"/>
    </i>
    <i>
      <x v="191"/>
      <x v="230"/>
    </i>
    <i>
      <x v="192"/>
      <x v="25"/>
    </i>
    <i>
      <x v="193"/>
      <x v="227"/>
    </i>
    <i>
      <x v="194"/>
      <x v="81"/>
    </i>
    <i>
      <x v="195"/>
      <x v="76"/>
    </i>
    <i r="1">
      <x v="229"/>
    </i>
    <i>
      <x v="196"/>
      <x v="132"/>
    </i>
    <i>
      <x v="197"/>
      <x v="230"/>
    </i>
    <i>
      <x v="198"/>
      <x v="149"/>
    </i>
    <i r="1">
      <x v="229"/>
    </i>
    <i>
      <x v="199"/>
      <x v="152"/>
    </i>
    <i>
      <x v="200"/>
      <x v="24"/>
    </i>
    <i>
      <x v="201"/>
      <x v="62"/>
    </i>
    <i>
      <x v="202"/>
      <x v="230"/>
    </i>
    <i>
      <x v="203"/>
      <x v="178"/>
    </i>
    <i r="1">
      <x v="229"/>
    </i>
    <i>
      <x v="204"/>
      <x v="63"/>
    </i>
    <i>
      <x v="205"/>
      <x v="97"/>
    </i>
    <i r="1">
      <x v="229"/>
    </i>
    <i>
      <x v="206"/>
      <x v="41"/>
    </i>
    <i r="1">
      <x v="229"/>
    </i>
    <i>
      <x v="207"/>
      <x v="11"/>
    </i>
    <i>
      <x v="208"/>
      <x v="22"/>
    </i>
    <i>
      <x v="209"/>
      <x v="22"/>
    </i>
    <i>
      <x v="210"/>
      <x v="224"/>
    </i>
    <i r="1">
      <x v="229"/>
    </i>
    <i>
      <x v="211"/>
      <x v="123"/>
    </i>
    <i>
      <x v="212"/>
      <x v="230"/>
    </i>
    <i>
      <x v="213"/>
      <x v="42"/>
    </i>
    <i>
      <x v="214"/>
      <x v="44"/>
    </i>
    <i r="1">
      <x v="229"/>
    </i>
    <i>
      <x v="215"/>
      <x v="201"/>
    </i>
    <i r="1">
      <x v="229"/>
    </i>
    <i>
      <x v="216"/>
      <x v="100"/>
    </i>
    <i r="1">
      <x v="229"/>
    </i>
    <i>
      <x v="217"/>
      <x v="28"/>
    </i>
    <i>
      <x v="218"/>
      <x v="230"/>
    </i>
    <i>
      <x v="219"/>
      <x v="62"/>
    </i>
    <i r="1">
      <x v="229"/>
    </i>
    <i>
      <x v="220"/>
      <x v="22"/>
    </i>
    <i>
      <x v="221"/>
      <x v="67"/>
    </i>
    <i r="1">
      <x v="129"/>
    </i>
    <i>
      <x v="222"/>
      <x v="57"/>
    </i>
    <i>
      <x v="223"/>
      <x v="97"/>
    </i>
    <i>
      <x v="224"/>
      <x v="2"/>
    </i>
    <i>
      <x v="225"/>
      <x v="147"/>
    </i>
    <i>
      <x v="226"/>
      <x v="28"/>
    </i>
    <i>
      <x v="227"/>
      <x v="211"/>
    </i>
    <i r="1">
      <x v="229"/>
    </i>
    <i>
      <x v="228"/>
      <x v="133"/>
    </i>
    <i>
      <x v="229"/>
      <x v="72"/>
    </i>
    <i>
      <x v="230"/>
      <x v="22"/>
    </i>
    <i>
      <x v="231"/>
      <x v="230"/>
    </i>
    <i>
      <x v="232"/>
      <x v="115"/>
    </i>
    <i r="1">
      <x v="229"/>
    </i>
    <i>
      <x v="233"/>
      <x v="149"/>
    </i>
    <i r="1">
      <x v="229"/>
    </i>
    <i>
      <x v="234"/>
      <x v="180"/>
    </i>
    <i>
      <x v="235"/>
      <x v="83"/>
    </i>
    <i>
      <x v="236"/>
      <x v="56"/>
    </i>
    <i>
      <x v="237"/>
      <x v="124"/>
    </i>
    <i>
      <x v="238"/>
      <x v="28"/>
    </i>
    <i r="1">
      <x v="229"/>
    </i>
    <i>
      <x v="239"/>
      <x v="230"/>
    </i>
    <i>
      <x v="240"/>
      <x v="230"/>
    </i>
    <i>
      <x v="241"/>
      <x v="16"/>
    </i>
    <i>
      <x v="242"/>
      <x v="16"/>
    </i>
    <i>
      <x v="243"/>
      <x v="65"/>
    </i>
    <i>
      <x v="244"/>
      <x v="230"/>
    </i>
    <i>
      <x v="245"/>
      <x v="154"/>
    </i>
    <i>
      <x v="246"/>
      <x v="230"/>
    </i>
    <i>
      <x v="247"/>
      <x v="18"/>
    </i>
    <i>
      <x v="248"/>
      <x v="30"/>
    </i>
    <i r="1">
      <x v="229"/>
    </i>
    <i>
      <x v="249"/>
      <x v="123"/>
    </i>
    <i>
      <x v="250"/>
      <x v="51"/>
    </i>
    <i>
      <x v="251"/>
      <x v="119"/>
    </i>
    <i r="1">
      <x v="229"/>
    </i>
    <i>
      <x v="252"/>
      <x v="230"/>
    </i>
    <i>
      <x v="253"/>
      <x v="34"/>
    </i>
    <i>
      <x v="254"/>
      <x v="128"/>
    </i>
    <i>
      <x v="255"/>
      <x v="230"/>
    </i>
    <i>
      <x v="256"/>
      <x v="119"/>
    </i>
    <i r="1">
      <x v="229"/>
    </i>
    <i>
      <x v="257"/>
      <x v="80"/>
    </i>
    <i>
      <x v="258"/>
      <x v="37"/>
    </i>
    <i>
      <x v="259"/>
      <x v="36"/>
    </i>
    <i>
      <x v="260"/>
      <x v="96"/>
    </i>
    <i>
      <x v="261"/>
      <x v="230"/>
    </i>
    <i>
      <x v="262"/>
      <x v="72"/>
    </i>
    <i>
      <x v="263"/>
      <x v="21"/>
    </i>
    <i>
      <x v="264"/>
      <x v="39"/>
    </i>
    <i>
      <x v="265"/>
      <x v="50"/>
    </i>
    <i>
      <x v="266"/>
      <x v="209"/>
    </i>
    <i r="1">
      <x v="229"/>
    </i>
    <i>
      <x v="267"/>
      <x v="230"/>
    </i>
    <i>
      <x v="268"/>
      <x v="182"/>
    </i>
    <i r="1">
      <x v="229"/>
    </i>
    <i>
      <x v="269"/>
      <x v="63"/>
    </i>
    <i>
      <x v="270"/>
      <x v="145"/>
    </i>
    <i>
      <x v="271"/>
      <x v="230"/>
    </i>
    <i>
      <x v="272"/>
      <x v="230"/>
    </i>
    <i>
      <x v="273"/>
      <x v="175"/>
    </i>
    <i r="1">
      <x v="229"/>
    </i>
    <i>
      <x v="274"/>
      <x v="183"/>
    </i>
    <i r="1">
      <x v="229"/>
    </i>
    <i>
      <x v="275"/>
      <x v="126"/>
    </i>
    <i>
      <x v="276"/>
      <x v="230"/>
    </i>
    <i>
      <x v="277"/>
      <x v="230"/>
    </i>
    <i>
      <x v="278"/>
      <x v="137"/>
    </i>
    <i r="1">
      <x v="229"/>
    </i>
    <i>
      <x v="279"/>
      <x v="39"/>
    </i>
    <i>
      <x v="280"/>
      <x v="138"/>
    </i>
    <i>
      <x v="281"/>
      <x/>
    </i>
    <i>
      <x v="282"/>
      <x v="31"/>
    </i>
    <i>
      <x v="283"/>
      <x v="7"/>
    </i>
    <i>
      <x v="284"/>
      <x v="28"/>
    </i>
    <i>
      <x v="285"/>
      <x v="97"/>
    </i>
    <i>
      <x v="286"/>
      <x v="175"/>
    </i>
    <i r="1">
      <x v="229"/>
    </i>
    <i>
      <x v="287"/>
      <x v="110"/>
    </i>
    <i>
      <x v="288"/>
      <x v="119"/>
    </i>
    <i>
      <x v="289"/>
      <x v="60"/>
    </i>
    <i>
      <x v="290"/>
      <x v="28"/>
    </i>
    <i>
      <x v="291"/>
      <x v="183"/>
    </i>
    <i r="1">
      <x v="229"/>
    </i>
    <i>
      <x v="292"/>
      <x v="192"/>
    </i>
    <i>
      <x v="293"/>
      <x v="175"/>
    </i>
    <i r="1">
      <x v="229"/>
    </i>
    <i>
      <x v="294"/>
      <x v="89"/>
    </i>
    <i r="1">
      <x v="229"/>
    </i>
    <i>
      <x v="295"/>
      <x v="226"/>
    </i>
    <i>
      <x v="296"/>
      <x v="230"/>
    </i>
    <i>
      <x v="297"/>
      <x v="97"/>
    </i>
    <i>
      <x v="298"/>
      <x v="28"/>
    </i>
    <i>
      <x v="299"/>
      <x v="53"/>
    </i>
    <i r="1">
      <x v="229"/>
    </i>
    <i r="1">
      <x v="230"/>
    </i>
    <i>
      <x v="300"/>
      <x v="34"/>
    </i>
    <i>
      <x v="301"/>
      <x v="28"/>
    </i>
    <i>
      <x v="302"/>
      <x v="154"/>
    </i>
    <i>
      <x v="303"/>
      <x v="132"/>
    </i>
    <i r="1">
      <x v="229"/>
    </i>
    <i>
      <x v="304"/>
      <x v="52"/>
    </i>
    <i>
      <x v="305"/>
      <x v="69"/>
    </i>
    <i>
      <x v="306"/>
      <x v="230"/>
    </i>
    <i>
      <x v="307"/>
      <x v="97"/>
    </i>
    <i>
      <x v="308"/>
      <x v="45"/>
    </i>
    <i>
      <x v="309"/>
      <x v="16"/>
    </i>
    <i>
      <x v="310"/>
      <x v="34"/>
    </i>
    <i>
      <x v="311"/>
      <x v="9"/>
    </i>
    <i>
      <x v="312"/>
      <x v="230"/>
    </i>
    <i>
      <x v="313"/>
      <x v="6"/>
    </i>
    <i>
      <x v="314"/>
      <x v="230"/>
    </i>
    <i>
      <x v="315"/>
      <x v="230"/>
    </i>
    <i>
      <x v="316"/>
      <x v="28"/>
    </i>
    <i>
      <x v="317"/>
      <x v="216"/>
    </i>
    <i r="1">
      <x v="228"/>
    </i>
    <i r="1">
      <x v="229"/>
    </i>
    <i>
      <x v="318"/>
      <x v="85"/>
    </i>
    <i>
      <x v="319"/>
      <x v="230"/>
    </i>
    <i>
      <x v="320"/>
      <x v="230"/>
    </i>
    <i>
      <x v="321"/>
      <x v="20"/>
    </i>
    <i>
      <x v="322"/>
      <x v="126"/>
    </i>
    <i r="1">
      <x v="229"/>
    </i>
    <i>
      <x v="323"/>
      <x v="34"/>
    </i>
    <i>
      <x v="324"/>
      <x v="171"/>
    </i>
    <i>
      <x v="325"/>
      <x v="72"/>
    </i>
    <i>
      <x v="326"/>
      <x v="86"/>
    </i>
    <i>
      <x v="327"/>
      <x v="31"/>
    </i>
    <i>
      <x v="328"/>
      <x v="230"/>
    </i>
    <i>
      <x v="329"/>
      <x v="230"/>
    </i>
    <i>
      <x v="330"/>
      <x v="126"/>
    </i>
    <i r="1">
      <x v="229"/>
    </i>
    <i>
      <x v="331"/>
      <x v="167"/>
    </i>
    <i>
      <x v="332"/>
      <x v="106"/>
    </i>
    <i r="1">
      <x v="229"/>
    </i>
    <i>
      <x v="333"/>
      <x v="222"/>
    </i>
    <i r="1">
      <x v="229"/>
    </i>
    <i>
      <x v="334"/>
      <x v="183"/>
    </i>
    <i r="1">
      <x v="229"/>
    </i>
    <i>
      <x v="335"/>
      <x v="48"/>
    </i>
    <i>
      <x v="336"/>
      <x v="109"/>
    </i>
    <i>
      <x v="337"/>
      <x v="185"/>
    </i>
    <i r="1">
      <x v="229"/>
    </i>
    <i>
      <x v="338"/>
      <x v="132"/>
    </i>
    <i>
      <x v="339"/>
      <x v="194"/>
    </i>
    <i r="1">
      <x v="229"/>
    </i>
    <i>
      <x v="340"/>
      <x v="230"/>
    </i>
    <i>
      <x v="341"/>
      <x v="230"/>
    </i>
    <i>
      <x v="342"/>
      <x v="83"/>
    </i>
    <i>
      <x v="343"/>
      <x v="141"/>
    </i>
    <i r="1">
      <x v="229"/>
    </i>
    <i>
      <x v="344"/>
      <x v="30"/>
    </i>
    <i>
      <x v="345"/>
      <x v="30"/>
    </i>
    <i>
      <x v="346"/>
      <x v="230"/>
    </i>
    <i>
      <x v="347"/>
      <x v="91"/>
    </i>
    <i>
      <x v="348"/>
      <x v="230"/>
    </i>
    <i>
      <x v="349"/>
      <x v="40"/>
    </i>
    <i>
      <x v="350"/>
      <x v="141"/>
    </i>
    <i>
      <x v="351"/>
      <x v="230"/>
    </i>
    <i>
      <x v="352"/>
      <x v="50"/>
    </i>
    <i>
      <x v="353"/>
      <x v="57"/>
    </i>
    <i>
      <x v="354"/>
      <x v="230"/>
    </i>
    <i>
      <x v="355"/>
      <x v="139"/>
    </i>
    <i r="1">
      <x v="229"/>
    </i>
    <i>
      <x v="356"/>
      <x v="50"/>
    </i>
    <i>
      <x v="357"/>
      <x v="123"/>
    </i>
    <i r="1">
      <x v="229"/>
    </i>
    <i>
      <x v="358"/>
      <x v="118"/>
    </i>
    <i r="1">
      <x v="229"/>
    </i>
    <i>
      <x v="359"/>
      <x v="132"/>
    </i>
    <i>
      <x v="360"/>
      <x v="56"/>
    </i>
    <i>
      <x v="361"/>
      <x v="182"/>
    </i>
    <i>
      <x v="362"/>
      <x v="83"/>
    </i>
    <i r="1">
      <x v="229"/>
    </i>
    <i>
      <x v="363"/>
      <x v="112"/>
    </i>
    <i>
      <x v="364"/>
      <x v="183"/>
    </i>
    <i r="1">
      <x v="229"/>
    </i>
    <i r="1">
      <x v="230"/>
    </i>
    <i>
      <x v="365"/>
      <x v="230"/>
    </i>
    <i>
      <x v="366"/>
      <x v="72"/>
    </i>
    <i r="1">
      <x v="229"/>
    </i>
    <i>
      <x v="367"/>
      <x v="97"/>
    </i>
    <i>
      <x v="368"/>
      <x v="72"/>
    </i>
    <i>
      <x v="369"/>
      <x v="34"/>
    </i>
    <i>
      <x v="370"/>
      <x v="157"/>
    </i>
    <i r="1">
      <x v="229"/>
    </i>
    <i>
      <x v="371"/>
      <x v="78"/>
    </i>
    <i>
      <x v="372"/>
      <x v="178"/>
    </i>
    <i r="1">
      <x v="229"/>
    </i>
    <i>
      <x v="373"/>
      <x v="108"/>
    </i>
    <i>
      <x v="374"/>
      <x v="94"/>
    </i>
    <i>
      <x v="375"/>
      <x v="129"/>
    </i>
    <i>
      <x v="376"/>
      <x v="143"/>
    </i>
    <i r="1">
      <x v="229"/>
    </i>
    <i>
      <x v="377"/>
      <x v="230"/>
    </i>
    <i>
      <x v="378"/>
      <x v="34"/>
    </i>
    <i>
      <x v="379"/>
      <x v="112"/>
    </i>
    <i>
      <x v="380"/>
      <x v="183"/>
    </i>
    <i r="1">
      <x v="229"/>
    </i>
    <i>
      <x v="381"/>
      <x v="230"/>
    </i>
    <i>
      <x v="382"/>
      <x v="230"/>
    </i>
    <i>
      <x v="383"/>
      <x v="40"/>
    </i>
    <i>
      <x v="384"/>
      <x v="230"/>
    </i>
    <i>
      <x v="385"/>
      <x v="230"/>
    </i>
    <i>
      <x v="386"/>
      <x v="134"/>
    </i>
    <i>
      <x v="387"/>
      <x v="127"/>
    </i>
    <i>
      <x v="388"/>
      <x v="136"/>
    </i>
    <i r="1">
      <x v="229"/>
    </i>
    <i>
      <x v="389"/>
      <x v="213"/>
    </i>
    <i r="1">
      <x v="229"/>
    </i>
    <i>
      <x v="390"/>
      <x v="221"/>
    </i>
    <i>
      <x v="391"/>
      <x v="230"/>
    </i>
    <i>
      <x v="392"/>
      <x v="207"/>
    </i>
    <i r="1">
      <x v="229"/>
    </i>
    <i>
      <x v="393"/>
      <x v="7"/>
    </i>
    <i r="1">
      <x v="229"/>
    </i>
    <i>
      <x v="394"/>
      <x v="121"/>
    </i>
    <i r="1">
      <x v="229"/>
    </i>
    <i>
      <x v="395"/>
      <x v="145"/>
    </i>
    <i>
      <x v="396"/>
      <x v="230"/>
    </i>
    <i>
      <x v="397"/>
      <x v="98"/>
    </i>
    <i>
      <x v="398"/>
      <x v="26"/>
    </i>
    <i>
      <x v="399"/>
      <x v="50"/>
    </i>
    <i>
      <x v="400"/>
      <x v="172"/>
    </i>
    <i r="1">
      <x v="229"/>
    </i>
    <i>
      <x v="401"/>
      <x v="230"/>
    </i>
    <i>
      <x v="402"/>
      <x v="72"/>
    </i>
    <i>
      <x v="403"/>
      <x v="230"/>
    </i>
    <i>
      <x v="404"/>
      <x v="31"/>
    </i>
    <i r="1">
      <x v="229"/>
    </i>
    <i r="1">
      <x v="230"/>
    </i>
    <i>
      <x v="405"/>
      <x v="230"/>
    </i>
    <i>
      <x v="406"/>
      <x v="199"/>
    </i>
    <i r="1">
      <x v="229"/>
    </i>
    <i>
      <x v="407"/>
      <x v="187"/>
    </i>
    <i r="1">
      <x v="229"/>
    </i>
    <i>
      <x v="408"/>
      <x v="114"/>
    </i>
    <i r="1">
      <x v="229"/>
    </i>
    <i>
      <x v="409"/>
      <x v="72"/>
    </i>
    <i>
      <x v="410"/>
      <x v="4"/>
    </i>
    <i>
      <x v="411"/>
      <x v="183"/>
    </i>
    <i r="1">
      <x v="229"/>
    </i>
    <i>
      <x v="412"/>
      <x v="30"/>
    </i>
    <i>
      <x v="413"/>
      <x v="70"/>
    </i>
    <i>
      <x v="414"/>
      <x v="119"/>
    </i>
    <i>
      <x v="415"/>
      <x v="93"/>
    </i>
    <i>
      <x v="416"/>
      <x v="230"/>
    </i>
    <i>
      <x v="417"/>
      <x v="121"/>
    </i>
    <i>
      <x v="418"/>
      <x v="230"/>
    </i>
    <i>
      <x v="419"/>
      <x v="61"/>
    </i>
    <i>
      <x v="420"/>
      <x v="141"/>
    </i>
    <i>
      <x v="421"/>
      <x v="169"/>
    </i>
    <i r="1">
      <x v="229"/>
    </i>
    <i>
      <x v="422"/>
      <x v="135"/>
    </i>
    <i r="1">
      <x v="229"/>
    </i>
    <i>
      <x v="423"/>
      <x v="8"/>
    </i>
    <i>
      <x v="424"/>
      <x v="140"/>
    </i>
    <i>
      <x v="425"/>
      <x v="61"/>
    </i>
    <i>
      <x v="426"/>
      <x v="129"/>
    </i>
    <i>
      <x v="427"/>
      <x v="138"/>
    </i>
    <i r="1">
      <x v="229"/>
    </i>
    <i>
      <x v="428"/>
      <x v="230"/>
    </i>
    <i>
      <x v="429"/>
      <x v="230"/>
    </i>
    <i>
      <x v="430"/>
      <x v="23"/>
    </i>
    <i r="1">
      <x v="229"/>
    </i>
    <i>
      <x v="431"/>
      <x v="230"/>
    </i>
    <i>
      <x v="432"/>
      <x v="46"/>
    </i>
    <i>
      <x v="433"/>
      <x v="39"/>
    </i>
    <i>
      <x v="434"/>
      <x v="230"/>
    </i>
    <i>
      <x v="435"/>
      <x v="138"/>
    </i>
    <i r="1">
      <x v="229"/>
    </i>
    <i>
      <x v="436"/>
      <x v="230"/>
    </i>
    <i>
      <x v="437"/>
      <x v="230"/>
    </i>
    <i>
      <x v="438"/>
      <x v="155"/>
    </i>
    <i r="1">
      <x v="229"/>
    </i>
    <i>
      <x v="439"/>
      <x v="139"/>
    </i>
    <i r="1">
      <x v="229"/>
    </i>
    <i>
      <x v="440"/>
      <x v="230"/>
    </i>
    <i>
      <x v="441"/>
      <x v="230"/>
    </i>
    <i>
      <x v="442"/>
      <x v="9"/>
    </i>
    <i>
      <x v="443"/>
      <x v="70"/>
    </i>
    <i>
      <x v="444"/>
      <x v="74"/>
    </i>
    <i r="1">
      <x v="229"/>
    </i>
    <i>
      <x v="445"/>
      <x v="97"/>
    </i>
    <i r="1">
      <x v="229"/>
    </i>
    <i>
      <x v="446"/>
      <x v="162"/>
    </i>
    <i>
      <x v="447"/>
      <x v="116"/>
    </i>
    <i>
      <x v="448"/>
      <x v="162"/>
    </i>
    <i>
      <x v="449"/>
      <x v="177"/>
    </i>
    <i r="1">
      <x v="230"/>
    </i>
    <i>
      <x v="450"/>
      <x v="135"/>
    </i>
    <i r="1">
      <x v="229"/>
    </i>
    <i>
      <x v="451"/>
      <x v="132"/>
    </i>
    <i>
      <x v="452"/>
      <x v="230"/>
    </i>
    <i>
      <x v="453"/>
      <x v="230"/>
    </i>
    <i>
      <x v="454"/>
      <x v="175"/>
    </i>
    <i r="1">
      <x v="229"/>
    </i>
    <i>
      <x v="455"/>
      <x v="85"/>
    </i>
    <i r="1">
      <x v="229"/>
    </i>
    <i>
      <x v="456"/>
      <x v="230"/>
    </i>
    <i>
      <x v="457"/>
      <x v="187"/>
    </i>
    <i r="1">
      <x v="229"/>
    </i>
    <i>
      <x v="458"/>
      <x v="88"/>
    </i>
    <i r="1">
      <x v="229"/>
    </i>
    <i>
      <x v="459"/>
      <x v="126"/>
    </i>
    <i>
      <x v="460"/>
      <x v="121"/>
    </i>
    <i>
      <x v="461"/>
      <x v="99"/>
    </i>
    <i>
      <x v="462"/>
      <x v="34"/>
    </i>
    <i>
      <x v="463"/>
      <x v="26"/>
    </i>
    <i>
      <x v="464"/>
      <x v="230"/>
    </i>
    <i>
      <x v="465"/>
      <x v="132"/>
    </i>
    <i r="1">
      <x v="229"/>
    </i>
    <i>
      <x v="466"/>
      <x v="150"/>
    </i>
    <i r="1">
      <x v="229"/>
    </i>
    <i>
      <x v="467"/>
      <x v="230"/>
    </i>
    <i>
      <x v="468"/>
      <x v="129"/>
    </i>
    <i r="1">
      <x v="229"/>
    </i>
    <i>
      <x v="469"/>
      <x v="129"/>
    </i>
    <i>
      <x v="470"/>
      <x v="117"/>
    </i>
    <i>
      <x v="471"/>
      <x v="205"/>
    </i>
    <i>
      <x v="472"/>
      <x v="184"/>
    </i>
    <i r="1">
      <x v="229"/>
    </i>
    <i>
      <x v="473"/>
      <x v="128"/>
    </i>
    <i>
      <x v="474"/>
      <x v="127"/>
    </i>
    <i r="1">
      <x v="229"/>
    </i>
    <i>
      <x v="475"/>
      <x v="183"/>
    </i>
    <i r="1">
      <x v="229"/>
    </i>
    <i>
      <x v="476"/>
      <x v="29"/>
    </i>
    <i r="1">
      <x v="229"/>
    </i>
    <i>
      <x v="477"/>
      <x v="95"/>
    </i>
    <i r="1">
      <x v="229"/>
    </i>
    <i>
      <x v="478"/>
      <x v="129"/>
    </i>
    <i r="1">
      <x v="229"/>
    </i>
    <i>
      <x v="479"/>
      <x v="189"/>
    </i>
    <i r="1">
      <x v="229"/>
    </i>
    <i>
      <x v="480"/>
      <x v="124"/>
    </i>
    <i r="1">
      <x v="229"/>
    </i>
    <i>
      <x v="481"/>
      <x v="129"/>
    </i>
    <i r="1">
      <x v="229"/>
    </i>
    <i>
      <x v="482"/>
      <x v="177"/>
    </i>
    <i r="1">
      <x v="229"/>
    </i>
    <i>
      <x v="483"/>
      <x v="77"/>
    </i>
    <i>
      <x v="484"/>
      <x v="26"/>
    </i>
    <i>
      <x v="485"/>
      <x v="112"/>
    </i>
    <i r="1">
      <x v="229"/>
    </i>
    <i>
      <x v="486"/>
      <x v="138"/>
    </i>
    <i r="1">
      <x v="151"/>
    </i>
    <i r="1">
      <x v="229"/>
    </i>
    <i>
      <x v="487"/>
      <x v="112"/>
    </i>
    <i r="1">
      <x v="229"/>
    </i>
    <i>
      <x v="488"/>
      <x v="215"/>
    </i>
    <i r="1">
      <x v="229"/>
    </i>
    <i>
      <x v="489"/>
      <x v="181"/>
    </i>
    <i r="1">
      <x v="229"/>
    </i>
    <i>
      <x v="490"/>
      <x v="121"/>
    </i>
    <i>
      <x v="491"/>
      <x v="230"/>
    </i>
    <i>
      <x v="492"/>
      <x v="64"/>
    </i>
    <i>
      <x v="493"/>
      <x v="141"/>
    </i>
    <i>
      <x v="494"/>
      <x v="14"/>
    </i>
    <i>
      <x v="495"/>
      <x v="183"/>
    </i>
    <i>
      <x v="496"/>
      <x v="124"/>
    </i>
    <i r="1">
      <x v="229"/>
    </i>
    <i>
      <x v="497"/>
      <x v="183"/>
    </i>
    <i>
      <x v="498"/>
      <x v="130"/>
    </i>
    <i>
      <x v="499"/>
      <x v="162"/>
    </i>
    <i r="1">
      <x v="229"/>
    </i>
    <i>
      <x v="500"/>
      <x v="183"/>
    </i>
    <i r="1">
      <x v="229"/>
    </i>
    <i>
      <x v="501"/>
      <x v="230"/>
    </i>
    <i>
      <x v="502"/>
      <x v="162"/>
    </i>
    <i>
      <x v="503"/>
      <x v="206"/>
    </i>
    <i r="1">
      <x v="229"/>
    </i>
    <i>
      <x v="504"/>
      <x v="201"/>
    </i>
    <i r="1">
      <x v="229"/>
    </i>
    <i>
      <x v="505"/>
      <x v="146"/>
    </i>
    <i r="1">
      <x v="229"/>
    </i>
    <i>
      <x v="506"/>
      <x v="209"/>
    </i>
    <i>
      <x v="507"/>
      <x v="162"/>
    </i>
    <i r="1">
      <x v="229"/>
    </i>
    <i>
      <x v="508"/>
      <x v="212"/>
    </i>
    <i r="1">
      <x v="229"/>
    </i>
    <i>
      <x v="509"/>
      <x v="230"/>
    </i>
    <i>
      <x v="510"/>
      <x v="187"/>
    </i>
    <i>
      <x v="511"/>
      <x v="230"/>
    </i>
    <i>
      <x v="512"/>
      <x v="129"/>
    </i>
    <i>
      <x v="513"/>
      <x v="165"/>
    </i>
    <i r="1">
      <x v="229"/>
    </i>
    <i>
      <x v="514"/>
      <x v="166"/>
    </i>
    <i>
      <x v="515"/>
      <x v="225"/>
    </i>
    <i r="1">
      <x v="229"/>
    </i>
    <i>
      <x v="516"/>
      <x v="201"/>
    </i>
    <i r="1">
      <x v="229"/>
    </i>
    <i>
      <x v="517"/>
      <x v="187"/>
    </i>
    <i r="1">
      <x v="229"/>
    </i>
    <i>
      <x v="518"/>
      <x v="169"/>
    </i>
    <i r="1">
      <x v="229"/>
    </i>
    <i>
      <x v="519"/>
      <x v="186"/>
    </i>
    <i>
      <x v="520"/>
      <x v="132"/>
    </i>
    <i r="1">
      <x v="229"/>
    </i>
    <i>
      <x v="521"/>
      <x v="119"/>
    </i>
    <i r="1">
      <x v="229"/>
    </i>
    <i>
      <x v="522"/>
      <x v="142"/>
    </i>
    <i>
      <x v="523"/>
      <x v="31"/>
    </i>
    <i>
      <x v="524"/>
      <x v="38"/>
    </i>
    <i>
      <x v="525"/>
      <x v="54"/>
    </i>
    <i>
      <x v="526"/>
      <x v="33"/>
    </i>
    <i>
      <x v="527"/>
      <x v="8"/>
    </i>
    <i>
      <x v="528"/>
      <x v="66"/>
    </i>
    <i>
      <x v="529"/>
      <x v="139"/>
    </i>
    <i r="1">
      <x v="229"/>
    </i>
    <i>
      <x v="530"/>
      <x v="190"/>
    </i>
    <i r="1">
      <x v="229"/>
    </i>
    <i>
      <x v="531"/>
      <x v="105"/>
    </i>
    <i>
      <x v="532"/>
      <x v="113"/>
    </i>
    <i>
      <x v="533"/>
      <x v="132"/>
    </i>
    <i>
      <x v="534"/>
      <x v="162"/>
    </i>
    <i r="1">
      <x v="229"/>
    </i>
    <i>
      <x v="535"/>
      <x v="179"/>
    </i>
    <i>
      <x v="536"/>
      <x v="107"/>
    </i>
    <i>
      <x v="537"/>
      <x v="32"/>
    </i>
    <i>
      <x v="538"/>
      <x v="79"/>
    </i>
    <i>
      <x v="539"/>
      <x v="122"/>
    </i>
    <i r="1">
      <x v="229"/>
    </i>
    <i>
      <x v="540"/>
      <x v="87"/>
    </i>
    <i r="1">
      <x v="229"/>
    </i>
    <i>
      <x v="541"/>
      <x v="161"/>
    </i>
    <i r="1">
      <x v="229"/>
    </i>
    <i>
      <x v="542"/>
      <x v="147"/>
    </i>
    <i r="1">
      <x v="229"/>
    </i>
    <i>
      <x v="543"/>
      <x v="119"/>
    </i>
    <i r="1">
      <x v="229"/>
    </i>
    <i>
      <x v="544"/>
      <x v="131"/>
    </i>
    <i r="1">
      <x v="229"/>
    </i>
    <i>
      <x v="545"/>
      <x v="133"/>
    </i>
    <i r="1">
      <x v="229"/>
    </i>
    <i>
      <x v="546"/>
      <x v="39"/>
    </i>
    <i>
      <x v="547"/>
      <x v="53"/>
    </i>
    <i>
      <x v="548"/>
      <x v="129"/>
    </i>
    <i>
      <x v="549"/>
      <x v="112"/>
    </i>
    <i>
      <x v="550"/>
      <x v="230"/>
    </i>
    <i>
      <x v="551"/>
      <x v="201"/>
    </i>
    <i r="1">
      <x v="229"/>
    </i>
    <i>
      <x v="552"/>
      <x v="6"/>
    </i>
    <i r="1">
      <x v="229"/>
    </i>
    <i>
      <x v="553"/>
      <x v="169"/>
    </i>
    <i>
      <x v="554"/>
      <x v="205"/>
    </i>
    <i>
      <x v="555"/>
      <x v="201"/>
    </i>
    <i r="1">
      <x v="229"/>
    </i>
    <i>
      <x v="556"/>
      <x v="230"/>
    </i>
    <i>
      <x v="557"/>
      <x v="230"/>
    </i>
    <i>
      <x v="558"/>
      <x v="230"/>
    </i>
    <i>
      <x v="559"/>
      <x v="162"/>
    </i>
    <i r="1">
      <x v="229"/>
    </i>
    <i>
      <x v="560"/>
      <x v="194"/>
    </i>
    <i r="1">
      <x v="229"/>
    </i>
    <i>
      <x v="561"/>
      <x v="177"/>
    </i>
    <i r="1">
      <x v="229"/>
    </i>
    <i>
      <x v="562"/>
      <x v="144"/>
    </i>
    <i>
      <x v="563"/>
      <x v="147"/>
    </i>
    <i r="1">
      <x v="163"/>
    </i>
    <i r="1">
      <x v="229"/>
    </i>
    <i>
      <x v="564"/>
      <x v="102"/>
    </i>
    <i r="1">
      <x v="121"/>
    </i>
    <i r="1">
      <x v="229"/>
    </i>
    <i>
      <x v="565"/>
      <x v="151"/>
    </i>
    <i r="1">
      <x v="229"/>
    </i>
    <i>
      <x v="566"/>
      <x v="162"/>
    </i>
    <i r="1">
      <x v="229"/>
    </i>
    <i>
      <x v="567"/>
      <x v="223"/>
    </i>
    <i r="1">
      <x v="229"/>
    </i>
    <i>
      <x v="568"/>
      <x v="112"/>
    </i>
    <i>
      <x v="569"/>
      <x v="73"/>
    </i>
    <i>
      <x v="570"/>
      <x v="138"/>
    </i>
    <i>
      <x v="571"/>
      <x v="230"/>
    </i>
    <i>
      <x v="572"/>
      <x v="125"/>
    </i>
    <i>
      <x v="573"/>
      <x v="43"/>
    </i>
    <i>
      <x v="574"/>
      <x v="230"/>
    </i>
    <i>
      <x v="575"/>
      <x v="203"/>
    </i>
    <i r="1">
      <x v="229"/>
    </i>
    <i>
      <x v="576"/>
      <x v="176"/>
    </i>
    <i r="1">
      <x v="229"/>
    </i>
    <i>
      <x v="577"/>
      <x v="214"/>
    </i>
    <i r="1">
      <x v="229"/>
    </i>
    <i>
      <x v="578"/>
      <x v="144"/>
    </i>
    <i>
      <x v="579"/>
      <x v="112"/>
    </i>
    <i>
      <x v="580"/>
      <x v="50"/>
    </i>
    <i>
      <x v="581"/>
      <x v="72"/>
    </i>
    <i>
      <x v="582"/>
      <x v="138"/>
    </i>
    <i r="1">
      <x v="229"/>
    </i>
    <i>
      <x v="583"/>
      <x v="82"/>
    </i>
    <i r="1">
      <x v="229"/>
    </i>
    <i>
      <x v="584"/>
      <x v="75"/>
    </i>
    <i>
      <x v="585"/>
      <x v="230"/>
    </i>
    <i>
      <x v="586"/>
      <x v="72"/>
    </i>
    <i>
      <x v="587"/>
      <x v="137"/>
    </i>
    <i r="1">
      <x v="229"/>
    </i>
    <i>
      <x v="588"/>
      <x v="128"/>
    </i>
    <i>
      <x v="589"/>
      <x v="126"/>
    </i>
    <i>
      <x v="590"/>
      <x v="230"/>
    </i>
    <i>
      <x v="591"/>
      <x v="230"/>
    </i>
    <i>
      <x v="592"/>
      <x v="230"/>
    </i>
    <i>
      <x v="593"/>
      <x v="55"/>
    </i>
    <i>
      <x v="594"/>
      <x v="22"/>
    </i>
    <i>
      <x v="595"/>
      <x v="115"/>
    </i>
    <i r="1">
      <x v="229"/>
    </i>
    <i>
      <x v="596"/>
      <x v="138"/>
    </i>
    <i>
      <x v="597"/>
      <x v="145"/>
    </i>
    <i>
      <x v="598"/>
      <x v="230"/>
    </i>
    <i>
      <x v="599"/>
      <x v="230"/>
    </i>
    <i>
      <x v="600"/>
      <x v="132"/>
    </i>
    <i r="1">
      <x v="229"/>
    </i>
    <i>
      <x v="601"/>
      <x v="141"/>
    </i>
    <i r="1">
      <x v="229"/>
    </i>
    <i>
      <x v="602"/>
      <x v="230"/>
    </i>
    <i>
      <x v="603"/>
      <x v="225"/>
    </i>
    <i>
      <x v="604"/>
      <x v="230"/>
    </i>
    <i>
      <x v="605"/>
      <x v="141"/>
    </i>
    <i>
      <x v="606"/>
      <x v="192"/>
    </i>
    <i r="1">
      <x v="229"/>
    </i>
    <i>
      <x v="607"/>
      <x v="217"/>
    </i>
    <i>
      <x v="608"/>
      <x v="197"/>
    </i>
    <i r="1">
      <x v="229"/>
    </i>
    <i>
      <x v="609"/>
      <x v="134"/>
    </i>
    <i>
      <x v="610"/>
      <x v="22"/>
    </i>
    <i>
      <x v="611"/>
      <x v="134"/>
    </i>
    <i>
      <x v="612"/>
      <x v="169"/>
    </i>
    <i>
      <x v="613"/>
      <x v="196"/>
    </i>
    <i r="1">
      <x v="229"/>
    </i>
    <i>
      <x v="614"/>
      <x v="169"/>
    </i>
    <i>
      <x v="615"/>
      <x v="135"/>
    </i>
    <i>
      <x v="616"/>
      <x v="139"/>
    </i>
    <i>
      <x v="617"/>
      <x v="159"/>
    </i>
    <i>
      <x v="618"/>
      <x v="157"/>
    </i>
    <i>
      <x v="619"/>
      <x v="195"/>
    </i>
    <i r="1">
      <x v="229"/>
    </i>
    <i>
      <x v="620"/>
      <x v="206"/>
    </i>
    <i>
      <x v="621"/>
      <x v="169"/>
    </i>
    <i r="1">
      <x v="229"/>
    </i>
    <i>
      <x v="622"/>
      <x v="192"/>
    </i>
    <i r="1">
      <x v="229"/>
    </i>
    <i>
      <x v="623"/>
      <x v="206"/>
    </i>
    <i r="1">
      <x v="229"/>
    </i>
    <i>
      <x v="624"/>
      <x v="217"/>
    </i>
    <i r="1">
      <x v="229"/>
    </i>
    <i>
      <x v="625"/>
      <x v="127"/>
    </i>
    <i>
      <x v="626"/>
      <x v="59"/>
    </i>
    <i>
      <x v="627"/>
      <x v="230"/>
    </i>
    <i>
      <x v="628"/>
      <x v="201"/>
    </i>
    <i>
      <x v="629"/>
      <x v="137"/>
    </i>
    <i r="1">
      <x v="229"/>
    </i>
    <i>
      <x v="630"/>
      <x v="106"/>
    </i>
    <i>
      <x v="631"/>
      <x v="148"/>
    </i>
    <i>
      <x v="632"/>
      <x v="230"/>
    </i>
    <i>
      <x v="633"/>
      <x v="193"/>
    </i>
    <i r="1">
      <x v="229"/>
    </i>
    <i>
      <x v="634"/>
      <x v="49"/>
    </i>
    <i r="1">
      <x v="229"/>
    </i>
    <i>
      <x v="635"/>
      <x v="120"/>
    </i>
    <i>
      <x v="636"/>
      <x v="100"/>
    </i>
    <i r="1">
      <x v="229"/>
    </i>
    <i>
      <x v="637"/>
      <x v="115"/>
    </i>
    <i>
      <x v="638"/>
      <x v="112"/>
    </i>
    <i>
      <x v="639"/>
      <x v="162"/>
    </i>
    <i>
      <x v="640"/>
      <x v="150"/>
    </i>
    <i>
      <x v="641"/>
      <x v="154"/>
    </i>
    <i r="1">
      <x v="229"/>
    </i>
    <i>
      <x v="642"/>
      <x v="168"/>
    </i>
    <i>
      <x v="643"/>
      <x v="138"/>
    </i>
    <i>
      <x v="644"/>
      <x v="230"/>
    </i>
    <i>
      <x v="645"/>
      <x v="225"/>
    </i>
    <i>
      <x v="646"/>
      <x v="82"/>
    </i>
    <i r="1">
      <x v="229"/>
    </i>
    <i>
      <x v="647"/>
      <x v="2"/>
    </i>
    <i>
      <x v="648"/>
      <x v="131"/>
    </i>
    <i r="1">
      <x v="229"/>
    </i>
    <i>
      <x v="649"/>
      <x v="170"/>
    </i>
    <i>
      <x v="650"/>
      <x v="164"/>
    </i>
    <i>
      <x v="651"/>
      <x v="229"/>
    </i>
    <i r="1">
      <x v="230"/>
    </i>
    <i>
      <x v="652"/>
      <x v="140"/>
    </i>
    <i>
      <x v="653"/>
      <x v="201"/>
    </i>
    <i r="1">
      <x v="229"/>
    </i>
    <i>
      <x v="654"/>
      <x v="206"/>
    </i>
    <i>
      <x v="655"/>
      <x v="123"/>
    </i>
    <i r="1">
      <x v="229"/>
    </i>
    <i>
      <x v="656"/>
      <x v="129"/>
    </i>
    <i r="1">
      <x v="229"/>
    </i>
    <i>
      <x v="657"/>
      <x v="191"/>
    </i>
    <i>
      <x v="658"/>
      <x v="47"/>
    </i>
    <i r="1">
      <x v="229"/>
    </i>
    <i>
      <x v="659"/>
      <x v="137"/>
    </i>
    <i r="1">
      <x v="229"/>
    </i>
    <i>
      <x v="660"/>
      <x v="177"/>
    </i>
    <i r="1">
      <x v="229"/>
    </i>
    <i>
      <x v="661"/>
      <x v="230"/>
    </i>
    <i>
      <x v="662"/>
      <x v="201"/>
    </i>
    <i r="1">
      <x v="229"/>
    </i>
    <i>
      <x v="663"/>
      <x v="230"/>
    </i>
    <i>
      <x v="664"/>
      <x v="230"/>
    </i>
    <i>
      <x v="665"/>
      <x v="230"/>
    </i>
    <i>
      <x v="666"/>
      <x v="53"/>
    </i>
    <i>
      <x v="667"/>
      <x v="119"/>
    </i>
    <i>
      <x v="668"/>
      <x v="156"/>
    </i>
    <i>
      <x v="669"/>
      <x v="115"/>
    </i>
    <i>
      <x v="670"/>
      <x v="58"/>
    </i>
    <i>
      <x v="671"/>
      <x v="78"/>
    </i>
    <i>
      <x v="672"/>
      <x v="71"/>
    </i>
    <i r="1">
      <x v="229"/>
    </i>
    <i>
      <x v="673"/>
      <x v="230"/>
    </i>
    <i>
      <x v="674"/>
      <x v="19"/>
    </i>
    <i>
      <x v="675"/>
      <x v="30"/>
    </i>
    <i>
      <x v="676"/>
      <x v="230"/>
    </i>
    <i>
      <x v="677"/>
      <x v="230"/>
    </i>
    <i>
      <x v="678"/>
      <x v="230"/>
    </i>
    <i>
      <x v="679"/>
      <x v="30"/>
    </i>
    <i>
      <x v="680"/>
      <x v="230"/>
    </i>
    <i>
      <x v="681"/>
      <x v="230"/>
    </i>
    <i>
      <x v="682"/>
      <x v="112"/>
    </i>
    <i>
      <x v="683"/>
      <x v="154"/>
    </i>
    <i r="1">
      <x v="229"/>
    </i>
    <i>
      <x v="684"/>
      <x v="230"/>
    </i>
    <i t="grand">
      <x/>
    </i>
  </rowItems>
  <colItems count="1">
    <i/>
  </colItems>
  <dataFields count="1">
    <dataField name="Count of Firm" fld="3" subtotal="count" baseField="0" baseItem="0"/>
  </dataFields>
  <formats count="688">
    <format dxfId="687">
      <pivotArea type="topRight" dataOnly="0" labelOnly="1" outline="0" fieldPosition="0"/>
    </format>
    <format dxfId="686">
      <pivotArea field="5" type="button" dataOnly="0" labelOnly="1" outline="0" axis="axisRow" fieldPosition="1"/>
    </format>
    <format dxfId="685">
      <pivotArea dataOnly="0" labelOnly="1" grandRow="1" outline="0" fieldPosition="0"/>
    </format>
    <format dxfId="684">
      <pivotArea dataOnly="0" labelOnly="1" outline="0" fieldPosition="0">
        <references count="2">
          <reference field="0" count="1" selected="0">
            <x v="0"/>
          </reference>
          <reference field="5" count="2">
            <x v="209"/>
            <x v="229"/>
          </reference>
        </references>
      </pivotArea>
    </format>
    <format dxfId="683">
      <pivotArea dataOnly="0" labelOnly="1" outline="0" fieldPosition="0">
        <references count="2">
          <reference field="0" count="1" selected="0">
            <x v="1"/>
          </reference>
          <reference field="5" count="1">
            <x v="158"/>
          </reference>
        </references>
      </pivotArea>
    </format>
    <format dxfId="682">
      <pivotArea dataOnly="0" labelOnly="1" outline="0" fieldPosition="0">
        <references count="2">
          <reference field="0" count="1" selected="0">
            <x v="2"/>
          </reference>
          <reference field="5" count="1">
            <x v="230"/>
          </reference>
        </references>
      </pivotArea>
    </format>
    <format dxfId="681">
      <pivotArea dataOnly="0" labelOnly="1" outline="0" fieldPosition="0">
        <references count="2">
          <reference field="0" count="1" selected="0">
            <x v="3"/>
          </reference>
          <reference field="5" count="1">
            <x v="34"/>
          </reference>
        </references>
      </pivotArea>
    </format>
    <format dxfId="680">
      <pivotArea dataOnly="0" labelOnly="1" outline="0" fieldPosition="0">
        <references count="2">
          <reference field="0" count="1" selected="0">
            <x v="4"/>
          </reference>
          <reference field="5" count="1">
            <x v="230"/>
          </reference>
        </references>
      </pivotArea>
    </format>
    <format dxfId="679">
      <pivotArea dataOnly="0" labelOnly="1" outline="0" fieldPosition="0">
        <references count="2">
          <reference field="0" count="1" selected="0">
            <x v="5"/>
          </reference>
          <reference field="5" count="2">
            <x v="159"/>
            <x v="229"/>
          </reference>
        </references>
      </pivotArea>
    </format>
    <format dxfId="678">
      <pivotArea dataOnly="0" labelOnly="1" outline="0" fieldPosition="0">
        <references count="2">
          <reference field="0" count="1" selected="0">
            <x v="6"/>
          </reference>
          <reference field="5" count="1">
            <x v="112"/>
          </reference>
        </references>
      </pivotArea>
    </format>
    <format dxfId="677">
      <pivotArea dataOnly="0" labelOnly="1" outline="0" fieldPosition="0">
        <references count="2">
          <reference field="0" count="1" selected="0">
            <x v="7"/>
          </reference>
          <reference field="5" count="2">
            <x v="126"/>
            <x v="229"/>
          </reference>
        </references>
      </pivotArea>
    </format>
    <format dxfId="676">
      <pivotArea dataOnly="0" labelOnly="1" outline="0" fieldPosition="0">
        <references count="2">
          <reference field="0" count="1" selected="0">
            <x v="8"/>
          </reference>
          <reference field="5" count="1">
            <x v="138"/>
          </reference>
        </references>
      </pivotArea>
    </format>
    <format dxfId="675">
      <pivotArea dataOnly="0" labelOnly="1" outline="0" fieldPosition="0">
        <references count="2">
          <reference field="0" count="1" selected="0">
            <x v="9"/>
          </reference>
          <reference field="5" count="1">
            <x v="141"/>
          </reference>
        </references>
      </pivotArea>
    </format>
    <format dxfId="674">
      <pivotArea dataOnly="0" labelOnly="1" outline="0" fieldPosition="0">
        <references count="2">
          <reference field="0" count="1" selected="0">
            <x v="10"/>
          </reference>
          <reference field="5" count="1">
            <x v="34"/>
          </reference>
        </references>
      </pivotArea>
    </format>
    <format dxfId="673">
      <pivotArea dataOnly="0" labelOnly="1" outline="0" fieldPosition="0">
        <references count="2">
          <reference field="0" count="1" selected="0">
            <x v="11"/>
          </reference>
          <reference field="5" count="2">
            <x v="183"/>
            <x v="229"/>
          </reference>
        </references>
      </pivotArea>
    </format>
    <format dxfId="672">
      <pivotArea dataOnly="0" labelOnly="1" outline="0" fieldPosition="0">
        <references count="2">
          <reference field="0" count="1" selected="0">
            <x v="12"/>
          </reference>
          <reference field="5" count="1">
            <x v="57"/>
          </reference>
        </references>
      </pivotArea>
    </format>
    <format dxfId="671">
      <pivotArea dataOnly="0" labelOnly="1" outline="0" fieldPosition="0">
        <references count="2">
          <reference field="0" count="1" selected="0">
            <x v="13"/>
          </reference>
          <reference field="5" count="2">
            <x v="154"/>
            <x v="229"/>
          </reference>
        </references>
      </pivotArea>
    </format>
    <format dxfId="670">
      <pivotArea dataOnly="0" labelOnly="1" outline="0" fieldPosition="0">
        <references count="2">
          <reference field="0" count="1" selected="0">
            <x v="14"/>
          </reference>
          <reference field="5" count="1">
            <x v="28"/>
          </reference>
        </references>
      </pivotArea>
    </format>
    <format dxfId="669">
      <pivotArea dataOnly="0" labelOnly="1" outline="0" fieldPosition="0">
        <references count="2">
          <reference field="0" count="1" selected="0">
            <x v="15"/>
          </reference>
          <reference field="5" count="2">
            <x v="204"/>
            <x v="229"/>
          </reference>
        </references>
      </pivotArea>
    </format>
    <format dxfId="668">
      <pivotArea dataOnly="0" labelOnly="1" outline="0" fieldPosition="0">
        <references count="2">
          <reference field="0" count="1" selected="0">
            <x v="16"/>
          </reference>
          <reference field="5" count="2">
            <x v="133"/>
            <x v="229"/>
          </reference>
        </references>
      </pivotArea>
    </format>
    <format dxfId="667">
      <pivotArea dataOnly="0" labelOnly="1" outline="0" fieldPosition="0">
        <references count="2">
          <reference field="0" count="1" selected="0">
            <x v="17"/>
          </reference>
          <reference field="5" count="2">
            <x v="154"/>
            <x v="229"/>
          </reference>
        </references>
      </pivotArea>
    </format>
    <format dxfId="666">
      <pivotArea dataOnly="0" labelOnly="1" outline="0" fieldPosition="0">
        <references count="2">
          <reference field="0" count="1" selected="0">
            <x v="18"/>
          </reference>
          <reference field="5" count="1">
            <x v="162"/>
          </reference>
        </references>
      </pivotArea>
    </format>
    <format dxfId="665">
      <pivotArea dataOnly="0" labelOnly="1" outline="0" fieldPosition="0">
        <references count="2">
          <reference field="0" count="1" selected="0">
            <x v="19"/>
          </reference>
          <reference field="5" count="1">
            <x v="216"/>
          </reference>
        </references>
      </pivotArea>
    </format>
    <format dxfId="664">
      <pivotArea dataOnly="0" labelOnly="1" outline="0" fieldPosition="0">
        <references count="2">
          <reference field="0" count="1" selected="0">
            <x v="20"/>
          </reference>
          <reference field="5" count="2">
            <x v="183"/>
            <x v="229"/>
          </reference>
        </references>
      </pivotArea>
    </format>
    <format dxfId="663">
      <pivotArea dataOnly="0" labelOnly="1" outline="0" fieldPosition="0">
        <references count="2">
          <reference field="0" count="1" selected="0">
            <x v="21"/>
          </reference>
          <reference field="5" count="1">
            <x v="111"/>
          </reference>
        </references>
      </pivotArea>
    </format>
    <format dxfId="662">
      <pivotArea dataOnly="0" labelOnly="1" outline="0" fieldPosition="0">
        <references count="2">
          <reference field="0" count="1" selected="0">
            <x v="22"/>
          </reference>
          <reference field="5" count="1">
            <x v="230"/>
          </reference>
        </references>
      </pivotArea>
    </format>
    <format dxfId="661">
      <pivotArea dataOnly="0" labelOnly="1" outline="0" fieldPosition="0">
        <references count="2">
          <reference field="0" count="1" selected="0">
            <x v="23"/>
          </reference>
          <reference field="5" count="2">
            <x v="188"/>
            <x v="229"/>
          </reference>
        </references>
      </pivotArea>
    </format>
    <format dxfId="660">
      <pivotArea dataOnly="0" labelOnly="1" outline="0" fieldPosition="0">
        <references count="2">
          <reference field="0" count="1" selected="0">
            <x v="24"/>
          </reference>
          <reference field="5" count="2">
            <x v="50"/>
            <x v="169"/>
          </reference>
        </references>
      </pivotArea>
    </format>
    <format dxfId="659">
      <pivotArea dataOnly="0" labelOnly="1" outline="0" fieldPosition="0">
        <references count="2">
          <reference field="0" count="1" selected="0">
            <x v="25"/>
          </reference>
          <reference field="5" count="1">
            <x v="72"/>
          </reference>
        </references>
      </pivotArea>
    </format>
    <format dxfId="658">
      <pivotArea dataOnly="0" labelOnly="1" outline="0" fieldPosition="0">
        <references count="2">
          <reference field="0" count="1" selected="0">
            <x v="26"/>
          </reference>
          <reference field="5" count="1">
            <x v="183"/>
          </reference>
        </references>
      </pivotArea>
    </format>
    <format dxfId="657">
      <pivotArea dataOnly="0" labelOnly="1" outline="0" fieldPosition="0">
        <references count="2">
          <reference field="0" count="1" selected="0">
            <x v="27"/>
          </reference>
          <reference field="5" count="1">
            <x v="149"/>
          </reference>
        </references>
      </pivotArea>
    </format>
    <format dxfId="656">
      <pivotArea dataOnly="0" labelOnly="1" outline="0" fieldPosition="0">
        <references count="2">
          <reference field="0" count="1" selected="0">
            <x v="28"/>
          </reference>
          <reference field="5" count="2">
            <x v="149"/>
            <x v="229"/>
          </reference>
        </references>
      </pivotArea>
    </format>
    <format dxfId="655">
      <pivotArea dataOnly="0" labelOnly="1" outline="0" fieldPosition="0">
        <references count="2">
          <reference field="0" count="1" selected="0">
            <x v="29"/>
          </reference>
          <reference field="5" count="2">
            <x v="196"/>
            <x v="229"/>
          </reference>
        </references>
      </pivotArea>
    </format>
    <format dxfId="654">
      <pivotArea dataOnly="0" labelOnly="1" outline="0" fieldPosition="0">
        <references count="2">
          <reference field="0" count="1" selected="0">
            <x v="30"/>
          </reference>
          <reference field="5" count="1">
            <x v="28"/>
          </reference>
        </references>
      </pivotArea>
    </format>
    <format dxfId="653">
      <pivotArea dataOnly="0" labelOnly="1" outline="0" fieldPosition="0">
        <references count="2">
          <reference field="0" count="1" selected="0">
            <x v="31"/>
          </reference>
          <reference field="5" count="2">
            <x v="173"/>
            <x v="229"/>
          </reference>
        </references>
      </pivotArea>
    </format>
    <format dxfId="652">
      <pivotArea dataOnly="0" labelOnly="1" outline="0" fieldPosition="0">
        <references count="2">
          <reference field="0" count="1" selected="0">
            <x v="32"/>
          </reference>
          <reference field="5" count="1">
            <x v="140"/>
          </reference>
        </references>
      </pivotArea>
    </format>
    <format dxfId="651">
      <pivotArea dataOnly="0" labelOnly="1" outline="0" fieldPosition="0">
        <references count="2">
          <reference field="0" count="1" selected="0">
            <x v="33"/>
          </reference>
          <reference field="5" count="1">
            <x v="141"/>
          </reference>
        </references>
      </pivotArea>
    </format>
    <format dxfId="650">
      <pivotArea dataOnly="0" labelOnly="1" outline="0" fieldPosition="0">
        <references count="2">
          <reference field="0" count="1" selected="0">
            <x v="34"/>
          </reference>
          <reference field="5" count="1">
            <x v="230"/>
          </reference>
        </references>
      </pivotArea>
    </format>
    <format dxfId="649">
      <pivotArea dataOnly="0" labelOnly="1" outline="0" fieldPosition="0">
        <references count="2">
          <reference field="0" count="1" selected="0">
            <x v="35"/>
          </reference>
          <reference field="5" count="1">
            <x v="230"/>
          </reference>
        </references>
      </pivotArea>
    </format>
    <format dxfId="648">
      <pivotArea dataOnly="0" labelOnly="1" outline="0" fieldPosition="0">
        <references count="2">
          <reference field="0" count="1" selected="0">
            <x v="36"/>
          </reference>
          <reference field="5" count="1">
            <x v="133"/>
          </reference>
        </references>
      </pivotArea>
    </format>
    <format dxfId="647">
      <pivotArea dataOnly="0" labelOnly="1" outline="0" fieldPosition="0">
        <references count="2">
          <reference field="0" count="1" selected="0">
            <x v="37"/>
          </reference>
          <reference field="5" count="1">
            <x v="28"/>
          </reference>
        </references>
      </pivotArea>
    </format>
    <format dxfId="646">
      <pivotArea dataOnly="0" labelOnly="1" outline="0" fieldPosition="0">
        <references count="2">
          <reference field="0" count="1" selected="0">
            <x v="38"/>
          </reference>
          <reference field="5" count="2">
            <x v="162"/>
            <x v="229"/>
          </reference>
        </references>
      </pivotArea>
    </format>
    <format dxfId="645">
      <pivotArea dataOnly="0" labelOnly="1" outline="0" fieldPosition="0">
        <references count="2">
          <reference field="0" count="1" selected="0">
            <x v="39"/>
          </reference>
          <reference field="5" count="1">
            <x v="17"/>
          </reference>
        </references>
      </pivotArea>
    </format>
    <format dxfId="644">
      <pivotArea dataOnly="0" labelOnly="1" outline="0" fieldPosition="0">
        <references count="2">
          <reference field="0" count="1" selected="0">
            <x v="40"/>
          </reference>
          <reference field="5" count="1">
            <x v="230"/>
          </reference>
        </references>
      </pivotArea>
    </format>
    <format dxfId="643">
      <pivotArea dataOnly="0" labelOnly="1" outline="0" fieldPosition="0">
        <references count="2">
          <reference field="0" count="1" selected="0">
            <x v="41"/>
          </reference>
          <reference field="5" count="1">
            <x v="126"/>
          </reference>
        </references>
      </pivotArea>
    </format>
    <format dxfId="642">
      <pivotArea dataOnly="0" labelOnly="1" outline="0" fieldPosition="0">
        <references count="2">
          <reference field="0" count="1" selected="0">
            <x v="42"/>
          </reference>
          <reference field="5" count="1">
            <x v="230"/>
          </reference>
        </references>
      </pivotArea>
    </format>
    <format dxfId="641">
      <pivotArea dataOnly="0" labelOnly="1" outline="0" fieldPosition="0">
        <references count="2">
          <reference field="0" count="1" selected="0">
            <x v="43"/>
          </reference>
          <reference field="5" count="1">
            <x v="141"/>
          </reference>
        </references>
      </pivotArea>
    </format>
    <format dxfId="640">
      <pivotArea dataOnly="0" labelOnly="1" outline="0" fieldPosition="0">
        <references count="2">
          <reference field="0" count="1" selected="0">
            <x v="44"/>
          </reference>
          <reference field="5" count="1">
            <x v="89"/>
          </reference>
        </references>
      </pivotArea>
    </format>
    <format dxfId="639">
      <pivotArea dataOnly="0" labelOnly="1" outline="0" fieldPosition="0">
        <references count="2">
          <reference field="0" count="1" selected="0">
            <x v="45"/>
          </reference>
          <reference field="5" count="1">
            <x v="230"/>
          </reference>
        </references>
      </pivotArea>
    </format>
    <format dxfId="638">
      <pivotArea dataOnly="0" labelOnly="1" outline="0" fieldPosition="0">
        <references count="2">
          <reference field="0" count="1" selected="0">
            <x v="46"/>
          </reference>
          <reference field="5" count="1">
            <x v="7"/>
          </reference>
        </references>
      </pivotArea>
    </format>
    <format dxfId="637">
      <pivotArea dataOnly="0" labelOnly="1" outline="0" fieldPosition="0">
        <references count="2">
          <reference field="0" count="1" selected="0">
            <x v="47"/>
          </reference>
          <reference field="5" count="1">
            <x v="34"/>
          </reference>
        </references>
      </pivotArea>
    </format>
    <format dxfId="636">
      <pivotArea dataOnly="0" labelOnly="1" outline="0" fieldPosition="0">
        <references count="2">
          <reference field="0" count="1" selected="0">
            <x v="48"/>
          </reference>
          <reference field="5" count="2">
            <x v="202"/>
            <x v="229"/>
          </reference>
        </references>
      </pivotArea>
    </format>
    <format dxfId="635">
      <pivotArea dataOnly="0" labelOnly="1" outline="0" fieldPosition="0">
        <references count="2">
          <reference field="0" count="1" selected="0">
            <x v="49"/>
          </reference>
          <reference field="5" count="1">
            <x v="126"/>
          </reference>
        </references>
      </pivotArea>
    </format>
    <format dxfId="634">
      <pivotArea dataOnly="0" labelOnly="1" outline="0" fieldPosition="0">
        <references count="2">
          <reference field="0" count="1" selected="0">
            <x v="50"/>
          </reference>
          <reference field="5" count="2">
            <x v="141"/>
            <x v="229"/>
          </reference>
        </references>
      </pivotArea>
    </format>
    <format dxfId="633">
      <pivotArea dataOnly="0" labelOnly="1" outline="0" fieldPosition="0">
        <references count="2">
          <reference field="0" count="1" selected="0">
            <x v="51"/>
          </reference>
          <reference field="5" count="2">
            <x v="183"/>
            <x v="229"/>
          </reference>
        </references>
      </pivotArea>
    </format>
    <format dxfId="632">
      <pivotArea dataOnly="0" labelOnly="1" outline="0" fieldPosition="0">
        <references count="2">
          <reference field="0" count="1" selected="0">
            <x v="52"/>
          </reference>
          <reference field="5" count="1">
            <x v="141"/>
          </reference>
        </references>
      </pivotArea>
    </format>
    <format dxfId="631">
      <pivotArea dataOnly="0" labelOnly="1" outline="0" fieldPosition="0">
        <references count="2">
          <reference field="0" count="1" selected="0">
            <x v="53"/>
          </reference>
          <reference field="5" count="1">
            <x v="174"/>
          </reference>
        </references>
      </pivotArea>
    </format>
    <format dxfId="630">
      <pivotArea dataOnly="0" labelOnly="1" outline="0" fieldPosition="0">
        <references count="2">
          <reference field="0" count="1" selected="0">
            <x v="54"/>
          </reference>
          <reference field="5" count="1">
            <x v="132"/>
          </reference>
        </references>
      </pivotArea>
    </format>
    <format dxfId="629">
      <pivotArea dataOnly="0" labelOnly="1" outline="0" fieldPosition="0">
        <references count="2">
          <reference field="0" count="1" selected="0">
            <x v="55"/>
          </reference>
          <reference field="5" count="1">
            <x v="133"/>
          </reference>
        </references>
      </pivotArea>
    </format>
    <format dxfId="628">
      <pivotArea dataOnly="0" labelOnly="1" outline="0" fieldPosition="0">
        <references count="2">
          <reference field="0" count="1" selected="0">
            <x v="56"/>
          </reference>
          <reference field="5" count="1">
            <x v="39"/>
          </reference>
        </references>
      </pivotArea>
    </format>
    <format dxfId="627">
      <pivotArea dataOnly="0" labelOnly="1" outline="0" fieldPosition="0">
        <references count="2">
          <reference field="0" count="1" selected="0">
            <x v="57"/>
          </reference>
          <reference field="5" count="1">
            <x v="103"/>
          </reference>
        </references>
      </pivotArea>
    </format>
    <format dxfId="626">
      <pivotArea dataOnly="0" labelOnly="1" outline="0" fieldPosition="0">
        <references count="2">
          <reference field="0" count="1" selected="0">
            <x v="58"/>
          </reference>
          <reference field="5" count="1">
            <x v="230"/>
          </reference>
        </references>
      </pivotArea>
    </format>
    <format dxfId="625">
      <pivotArea dataOnly="0" labelOnly="1" outline="0" fieldPosition="0">
        <references count="2">
          <reference field="0" count="1" selected="0">
            <x v="59"/>
          </reference>
          <reference field="5" count="2">
            <x v="207"/>
            <x v="229"/>
          </reference>
        </references>
      </pivotArea>
    </format>
    <format dxfId="624">
      <pivotArea dataOnly="0" labelOnly="1" outline="0" fieldPosition="0">
        <references count="2">
          <reference field="0" count="1" selected="0">
            <x v="60"/>
          </reference>
          <reference field="5" count="1">
            <x v="115"/>
          </reference>
        </references>
      </pivotArea>
    </format>
    <format dxfId="623">
      <pivotArea dataOnly="0" labelOnly="1" outline="0" fieldPosition="0">
        <references count="2">
          <reference field="0" count="1" selected="0">
            <x v="61"/>
          </reference>
          <reference field="5" count="1">
            <x v="101"/>
          </reference>
        </references>
      </pivotArea>
    </format>
    <format dxfId="622">
      <pivotArea dataOnly="0" labelOnly="1" outline="0" fieldPosition="0">
        <references count="2">
          <reference field="0" count="1" selected="0">
            <x v="62"/>
          </reference>
          <reference field="5" count="1">
            <x v="90"/>
          </reference>
        </references>
      </pivotArea>
    </format>
    <format dxfId="621">
      <pivotArea dataOnly="0" labelOnly="1" outline="0" fieldPosition="0">
        <references count="2">
          <reference field="0" count="1" selected="0">
            <x v="63"/>
          </reference>
          <reference field="5" count="1">
            <x v="115"/>
          </reference>
        </references>
      </pivotArea>
    </format>
    <format dxfId="620">
      <pivotArea dataOnly="0" labelOnly="1" outline="0" fieldPosition="0">
        <references count="2">
          <reference field="0" count="1" selected="0">
            <x v="64"/>
          </reference>
          <reference field="5" count="2">
            <x v="112"/>
            <x v="126"/>
          </reference>
        </references>
      </pivotArea>
    </format>
    <format dxfId="619">
      <pivotArea dataOnly="0" labelOnly="1" outline="0" fieldPosition="0">
        <references count="2">
          <reference field="0" count="1" selected="0">
            <x v="65"/>
          </reference>
          <reference field="5" count="1">
            <x v="130"/>
          </reference>
        </references>
      </pivotArea>
    </format>
    <format dxfId="618">
      <pivotArea dataOnly="0" labelOnly="1" outline="0" fieldPosition="0">
        <references count="2">
          <reference field="0" count="1" selected="0">
            <x v="66"/>
          </reference>
          <reference field="5" count="1">
            <x v="126"/>
          </reference>
        </references>
      </pivotArea>
    </format>
    <format dxfId="617">
      <pivotArea dataOnly="0" labelOnly="1" outline="0" fieldPosition="0">
        <references count="2">
          <reference field="0" count="1" selected="0">
            <x v="67"/>
          </reference>
          <reference field="5" count="1">
            <x v="34"/>
          </reference>
        </references>
      </pivotArea>
    </format>
    <format dxfId="616">
      <pivotArea dataOnly="0" labelOnly="1" outline="0" fieldPosition="0">
        <references count="2">
          <reference field="0" count="1" selected="0">
            <x v="68"/>
          </reference>
          <reference field="5" count="1">
            <x v="28"/>
          </reference>
        </references>
      </pivotArea>
    </format>
    <format dxfId="615">
      <pivotArea dataOnly="0" labelOnly="1" outline="0" fieldPosition="0">
        <references count="2">
          <reference field="0" count="1" selected="0">
            <x v="69"/>
          </reference>
          <reference field="5" count="1">
            <x v="230"/>
          </reference>
        </references>
      </pivotArea>
    </format>
    <format dxfId="614">
      <pivotArea dataOnly="0" labelOnly="1" outline="0" fieldPosition="0">
        <references count="2">
          <reference field="0" count="1" selected="0">
            <x v="70"/>
          </reference>
          <reference field="5" count="1">
            <x v="28"/>
          </reference>
        </references>
      </pivotArea>
    </format>
    <format dxfId="613">
      <pivotArea dataOnly="0" labelOnly="1" outline="0" fieldPosition="0">
        <references count="2">
          <reference field="0" count="1" selected="0">
            <x v="71"/>
          </reference>
          <reference field="5" count="1">
            <x v="111"/>
          </reference>
        </references>
      </pivotArea>
    </format>
    <format dxfId="612">
      <pivotArea dataOnly="0" labelOnly="1" outline="0" fieldPosition="0">
        <references count="2">
          <reference field="0" count="1" selected="0">
            <x v="72"/>
          </reference>
          <reference field="5" count="1">
            <x v="50"/>
          </reference>
        </references>
      </pivotArea>
    </format>
    <format dxfId="611">
      <pivotArea dataOnly="0" labelOnly="1" outline="0" fieldPosition="0">
        <references count="2">
          <reference field="0" count="1" selected="0">
            <x v="73"/>
          </reference>
          <reference field="5" count="2">
            <x v="220"/>
            <x v="229"/>
          </reference>
        </references>
      </pivotArea>
    </format>
    <format dxfId="610">
      <pivotArea dataOnly="0" labelOnly="1" outline="0" fieldPosition="0">
        <references count="2">
          <reference field="0" count="1" selected="0">
            <x v="74"/>
          </reference>
          <reference field="5" count="1">
            <x v="230"/>
          </reference>
        </references>
      </pivotArea>
    </format>
    <format dxfId="609">
      <pivotArea dataOnly="0" labelOnly="1" outline="0" fieldPosition="0">
        <references count="2">
          <reference field="0" count="1" selected="0">
            <x v="75"/>
          </reference>
          <reference field="5" count="1">
            <x v="230"/>
          </reference>
        </references>
      </pivotArea>
    </format>
    <format dxfId="608">
      <pivotArea dataOnly="0" labelOnly="1" outline="0" fieldPosition="0">
        <references count="2">
          <reference field="0" count="1" selected="0">
            <x v="76"/>
          </reference>
          <reference field="5" count="2">
            <x v="198"/>
            <x v="229"/>
          </reference>
        </references>
      </pivotArea>
    </format>
    <format dxfId="607">
      <pivotArea dataOnly="0" labelOnly="1" outline="0" fieldPosition="0">
        <references count="2">
          <reference field="0" count="1" selected="0">
            <x v="77"/>
          </reference>
          <reference field="5" count="1">
            <x v="53"/>
          </reference>
        </references>
      </pivotArea>
    </format>
    <format dxfId="606">
      <pivotArea dataOnly="0" labelOnly="1" outline="0" fieldPosition="0">
        <references count="2">
          <reference field="0" count="1" selected="0">
            <x v="78"/>
          </reference>
          <reference field="5" count="2">
            <x v="139"/>
            <x v="229"/>
          </reference>
        </references>
      </pivotArea>
    </format>
    <format dxfId="605">
      <pivotArea dataOnly="0" labelOnly="1" outline="0" fieldPosition="0">
        <references count="2">
          <reference field="0" count="1" selected="0">
            <x v="79"/>
          </reference>
          <reference field="5" count="2">
            <x v="89"/>
            <x v="229"/>
          </reference>
        </references>
      </pivotArea>
    </format>
    <format dxfId="604">
      <pivotArea dataOnly="0" labelOnly="1" outline="0" fieldPosition="0">
        <references count="2">
          <reference field="0" count="1" selected="0">
            <x v="80"/>
          </reference>
          <reference field="5" count="1">
            <x v="230"/>
          </reference>
        </references>
      </pivotArea>
    </format>
    <format dxfId="603">
      <pivotArea dataOnly="0" labelOnly="1" outline="0" fieldPosition="0">
        <references count="2">
          <reference field="0" count="1" selected="0">
            <x v="81"/>
          </reference>
          <reference field="5" count="1">
            <x v="84"/>
          </reference>
        </references>
      </pivotArea>
    </format>
    <format dxfId="602">
      <pivotArea dataOnly="0" labelOnly="1" outline="0" fieldPosition="0">
        <references count="2">
          <reference field="0" count="1" selected="0">
            <x v="82"/>
          </reference>
          <reference field="5" count="1">
            <x v="230"/>
          </reference>
        </references>
      </pivotArea>
    </format>
    <format dxfId="601">
      <pivotArea dataOnly="0" labelOnly="1" outline="0" fieldPosition="0">
        <references count="2">
          <reference field="0" count="1" selected="0">
            <x v="83"/>
          </reference>
          <reference field="5" count="1">
            <x v="28"/>
          </reference>
        </references>
      </pivotArea>
    </format>
    <format dxfId="600">
      <pivotArea dataOnly="0" labelOnly="1" outline="0" fieldPosition="0">
        <references count="2">
          <reference field="0" count="1" selected="0">
            <x v="84"/>
          </reference>
          <reference field="5" count="1">
            <x v="230"/>
          </reference>
        </references>
      </pivotArea>
    </format>
    <format dxfId="599">
      <pivotArea dataOnly="0" labelOnly="1" outline="0" fieldPosition="0">
        <references count="2">
          <reference field="0" count="1" selected="0">
            <x v="85"/>
          </reference>
          <reference field="5" count="1">
            <x v="230"/>
          </reference>
        </references>
      </pivotArea>
    </format>
    <format dxfId="598">
      <pivotArea dataOnly="0" labelOnly="1" outline="0" fieldPosition="0">
        <references count="2">
          <reference field="0" count="1" selected="0">
            <x v="86"/>
          </reference>
          <reference field="5" count="1">
            <x v="3"/>
          </reference>
        </references>
      </pivotArea>
    </format>
    <format dxfId="597">
      <pivotArea dataOnly="0" labelOnly="1" outline="0" fieldPosition="0">
        <references count="2">
          <reference field="0" count="1" selected="0">
            <x v="87"/>
          </reference>
          <reference field="5" count="1">
            <x v="9"/>
          </reference>
        </references>
      </pivotArea>
    </format>
    <format dxfId="596">
      <pivotArea dataOnly="0" labelOnly="1" outline="0" fieldPosition="0">
        <references count="2">
          <reference field="0" count="1" selected="0">
            <x v="88"/>
          </reference>
          <reference field="5" count="1">
            <x v="134"/>
          </reference>
        </references>
      </pivotArea>
    </format>
    <format dxfId="595">
      <pivotArea dataOnly="0" labelOnly="1" outline="0" fieldPosition="0">
        <references count="2">
          <reference field="0" count="1" selected="0">
            <x v="89"/>
          </reference>
          <reference field="5" count="2">
            <x v="169"/>
            <x v="229"/>
          </reference>
        </references>
      </pivotArea>
    </format>
    <format dxfId="594">
      <pivotArea dataOnly="0" labelOnly="1" outline="0" fieldPosition="0">
        <references count="2">
          <reference field="0" count="1" selected="0">
            <x v="90"/>
          </reference>
          <reference field="5" count="1">
            <x v="162"/>
          </reference>
        </references>
      </pivotArea>
    </format>
    <format dxfId="593">
      <pivotArea dataOnly="0" labelOnly="1" outline="0" fieldPosition="0">
        <references count="2">
          <reference field="0" count="1" selected="0">
            <x v="91"/>
          </reference>
          <reference field="5" count="1">
            <x v="9"/>
          </reference>
        </references>
      </pivotArea>
    </format>
    <format dxfId="592">
      <pivotArea dataOnly="0" labelOnly="1" outline="0" fieldPosition="0">
        <references count="2">
          <reference field="0" count="1" selected="0">
            <x v="92"/>
          </reference>
          <reference field="5" count="1">
            <x v="139"/>
          </reference>
        </references>
      </pivotArea>
    </format>
    <format dxfId="591">
      <pivotArea dataOnly="0" labelOnly="1" outline="0" fieldPosition="0">
        <references count="2">
          <reference field="0" count="1" selected="0">
            <x v="93"/>
          </reference>
          <reference field="5" count="1">
            <x v="210"/>
          </reference>
        </references>
      </pivotArea>
    </format>
    <format dxfId="590">
      <pivotArea dataOnly="0" labelOnly="1" outline="0" fieldPosition="0">
        <references count="2">
          <reference field="0" count="1" selected="0">
            <x v="94"/>
          </reference>
          <reference field="5" count="1">
            <x v="13"/>
          </reference>
        </references>
      </pivotArea>
    </format>
    <format dxfId="589">
      <pivotArea dataOnly="0" labelOnly="1" outline="0" fieldPosition="0">
        <references count="2">
          <reference field="0" count="1" selected="0">
            <x v="95"/>
          </reference>
          <reference field="5" count="1">
            <x v="112"/>
          </reference>
        </references>
      </pivotArea>
    </format>
    <format dxfId="588">
      <pivotArea dataOnly="0" labelOnly="1" outline="0" fieldPosition="0">
        <references count="2">
          <reference field="0" count="1" selected="0">
            <x v="96"/>
          </reference>
          <reference field="5" count="2">
            <x v="115"/>
            <x v="229"/>
          </reference>
        </references>
      </pivotArea>
    </format>
    <format dxfId="587">
      <pivotArea dataOnly="0" labelOnly="1" outline="0" fieldPosition="0">
        <references count="2">
          <reference field="0" count="1" selected="0">
            <x v="97"/>
          </reference>
          <reference field="5" count="1">
            <x v="7"/>
          </reference>
        </references>
      </pivotArea>
    </format>
    <format dxfId="586">
      <pivotArea dataOnly="0" labelOnly="1" outline="0" fieldPosition="0">
        <references count="2">
          <reference field="0" count="1" selected="0">
            <x v="98"/>
          </reference>
          <reference field="5" count="2">
            <x v="132"/>
            <x v="229"/>
          </reference>
        </references>
      </pivotArea>
    </format>
    <format dxfId="585">
      <pivotArea dataOnly="0" labelOnly="1" outline="0" fieldPosition="0">
        <references count="2">
          <reference field="0" count="1" selected="0">
            <x v="99"/>
          </reference>
          <reference field="5" count="2">
            <x v="218"/>
            <x v="229"/>
          </reference>
        </references>
      </pivotArea>
    </format>
    <format dxfId="584">
      <pivotArea dataOnly="0" labelOnly="1" outline="0" fieldPosition="0">
        <references count="2">
          <reference field="0" count="1" selected="0">
            <x v="100"/>
          </reference>
          <reference field="5" count="1">
            <x v="39"/>
          </reference>
        </references>
      </pivotArea>
    </format>
    <format dxfId="583">
      <pivotArea dataOnly="0" labelOnly="1" outline="0" fieldPosition="0">
        <references count="2">
          <reference field="0" count="1" selected="0">
            <x v="101"/>
          </reference>
          <reference field="5" count="1">
            <x v="230"/>
          </reference>
        </references>
      </pivotArea>
    </format>
    <format dxfId="582">
      <pivotArea dataOnly="0" labelOnly="1" outline="0" fieldPosition="0">
        <references count="2">
          <reference field="0" count="1" selected="0">
            <x v="102"/>
          </reference>
          <reference field="5" count="2">
            <x v="208"/>
            <x v="229"/>
          </reference>
        </references>
      </pivotArea>
    </format>
    <format dxfId="581">
      <pivotArea dataOnly="0" labelOnly="1" outline="0" fieldPosition="0">
        <references count="2">
          <reference field="0" count="1" selected="0">
            <x v="103"/>
          </reference>
          <reference field="5" count="1">
            <x v="2"/>
          </reference>
        </references>
      </pivotArea>
    </format>
    <format dxfId="580">
      <pivotArea dataOnly="0" labelOnly="1" outline="0" fieldPosition="0">
        <references count="2">
          <reference field="0" count="1" selected="0">
            <x v="104"/>
          </reference>
          <reference field="5" count="1">
            <x v="230"/>
          </reference>
        </references>
      </pivotArea>
    </format>
    <format dxfId="579">
      <pivotArea dataOnly="0" labelOnly="1" outline="0" fieldPosition="0">
        <references count="2">
          <reference field="0" count="1" selected="0">
            <x v="105"/>
          </reference>
          <reference field="5" count="2">
            <x v="219"/>
            <x v="229"/>
          </reference>
        </references>
      </pivotArea>
    </format>
    <format dxfId="578">
      <pivotArea dataOnly="0" labelOnly="1" outline="0" fieldPosition="0">
        <references count="2">
          <reference field="0" count="1" selected="0">
            <x v="106"/>
          </reference>
          <reference field="5" count="1">
            <x v="112"/>
          </reference>
        </references>
      </pivotArea>
    </format>
    <format dxfId="577">
      <pivotArea dataOnly="0" labelOnly="1" outline="0" fieldPosition="0">
        <references count="2">
          <reference field="0" count="1" selected="0">
            <x v="107"/>
          </reference>
          <reference field="5" count="1">
            <x v="12"/>
          </reference>
        </references>
      </pivotArea>
    </format>
    <format dxfId="576">
      <pivotArea dataOnly="0" labelOnly="1" outline="0" fieldPosition="0">
        <references count="2">
          <reference field="0" count="1" selected="0">
            <x v="108"/>
          </reference>
          <reference field="5" count="1">
            <x v="230"/>
          </reference>
        </references>
      </pivotArea>
    </format>
    <format dxfId="575">
      <pivotArea dataOnly="0" labelOnly="1" outline="0" fieldPosition="0">
        <references count="2">
          <reference field="0" count="1" selected="0">
            <x v="109"/>
          </reference>
          <reference field="5" count="1">
            <x v="230"/>
          </reference>
        </references>
      </pivotArea>
    </format>
    <format dxfId="574">
      <pivotArea dataOnly="0" labelOnly="1" outline="0" fieldPosition="0">
        <references count="2">
          <reference field="0" count="1" selected="0">
            <x v="110"/>
          </reference>
          <reference field="5" count="2">
            <x v="115"/>
            <x v="229"/>
          </reference>
        </references>
      </pivotArea>
    </format>
    <format dxfId="573">
      <pivotArea dataOnly="0" labelOnly="1" outline="0" fieldPosition="0">
        <references count="2">
          <reference field="0" count="1" selected="0">
            <x v="111"/>
          </reference>
          <reference field="5" count="2">
            <x v="28"/>
            <x v="229"/>
          </reference>
        </references>
      </pivotArea>
    </format>
    <format dxfId="572">
      <pivotArea dataOnly="0" labelOnly="1" outline="0" fieldPosition="0">
        <references count="2">
          <reference field="0" count="1" selected="0">
            <x v="112"/>
          </reference>
          <reference field="5" count="1">
            <x v="16"/>
          </reference>
        </references>
      </pivotArea>
    </format>
    <format dxfId="571">
      <pivotArea dataOnly="0" labelOnly="1" outline="0" fieldPosition="0">
        <references count="2">
          <reference field="0" count="1" selected="0">
            <x v="113"/>
          </reference>
          <reference field="5" count="2">
            <x v="28"/>
            <x v="230"/>
          </reference>
        </references>
      </pivotArea>
    </format>
    <format dxfId="570">
      <pivotArea dataOnly="0" labelOnly="1" outline="0" fieldPosition="0">
        <references count="2">
          <reference field="0" count="1" selected="0">
            <x v="114"/>
          </reference>
          <reference field="5" count="2">
            <x v="123"/>
            <x v="229"/>
          </reference>
        </references>
      </pivotArea>
    </format>
    <format dxfId="569">
      <pivotArea dataOnly="0" labelOnly="1" outline="0" fieldPosition="0">
        <references count="2">
          <reference field="0" count="1" selected="0">
            <x v="115"/>
          </reference>
          <reference field="5" count="1">
            <x v="230"/>
          </reference>
        </references>
      </pivotArea>
    </format>
    <format dxfId="568">
      <pivotArea dataOnly="0" labelOnly="1" outline="0" fieldPosition="0">
        <references count="2">
          <reference field="0" count="1" selected="0">
            <x v="116"/>
          </reference>
          <reference field="5" count="2">
            <x v="132"/>
            <x v="230"/>
          </reference>
        </references>
      </pivotArea>
    </format>
    <format dxfId="567">
      <pivotArea dataOnly="0" labelOnly="1" outline="0" fieldPosition="0">
        <references count="2">
          <reference field="0" count="1" selected="0">
            <x v="117"/>
          </reference>
          <reference field="5" count="1">
            <x v="132"/>
          </reference>
        </references>
      </pivotArea>
    </format>
    <format dxfId="566">
      <pivotArea dataOnly="0" labelOnly="1" outline="0" fieldPosition="0">
        <references count="2">
          <reference field="0" count="1" selected="0">
            <x v="118"/>
          </reference>
          <reference field="5" count="1">
            <x v="230"/>
          </reference>
        </references>
      </pivotArea>
    </format>
    <format dxfId="565">
      <pivotArea dataOnly="0" labelOnly="1" outline="0" fieldPosition="0">
        <references count="2">
          <reference field="0" count="1" selected="0">
            <x v="119"/>
          </reference>
          <reference field="5" count="1">
            <x v="39"/>
          </reference>
        </references>
      </pivotArea>
    </format>
    <format dxfId="564">
      <pivotArea dataOnly="0" labelOnly="1" outline="0" fieldPosition="0">
        <references count="2">
          <reference field="0" count="1" selected="0">
            <x v="120"/>
          </reference>
          <reference field="5" count="2">
            <x v="104"/>
            <x v="229"/>
          </reference>
        </references>
      </pivotArea>
    </format>
    <format dxfId="563">
      <pivotArea dataOnly="0" labelOnly="1" outline="0" fieldPosition="0">
        <references count="2">
          <reference field="0" count="1" selected="0">
            <x v="121"/>
          </reference>
          <reference field="5" count="1">
            <x v="31"/>
          </reference>
        </references>
      </pivotArea>
    </format>
    <format dxfId="562">
      <pivotArea dataOnly="0" labelOnly="1" outline="0" fieldPosition="0">
        <references count="2">
          <reference field="0" count="1" selected="0">
            <x v="122"/>
          </reference>
          <reference field="5" count="1">
            <x v="15"/>
          </reference>
        </references>
      </pivotArea>
    </format>
    <format dxfId="561">
      <pivotArea dataOnly="0" labelOnly="1" outline="0" fieldPosition="0">
        <references count="2">
          <reference field="0" count="1" selected="0">
            <x v="123"/>
          </reference>
          <reference field="5" count="1">
            <x v="230"/>
          </reference>
        </references>
      </pivotArea>
    </format>
    <format dxfId="560">
      <pivotArea dataOnly="0" labelOnly="1" outline="0" fieldPosition="0">
        <references count="2">
          <reference field="0" count="1" selected="0">
            <x v="124"/>
          </reference>
          <reference field="5" count="1">
            <x v="10"/>
          </reference>
        </references>
      </pivotArea>
    </format>
    <format dxfId="559">
      <pivotArea dataOnly="0" labelOnly="1" outline="0" fieldPosition="0">
        <references count="2">
          <reference field="0" count="1" selected="0">
            <x v="125"/>
          </reference>
          <reference field="5" count="1">
            <x v="208"/>
          </reference>
        </references>
      </pivotArea>
    </format>
    <format dxfId="558">
      <pivotArea dataOnly="0" labelOnly="1" outline="0" fieldPosition="0">
        <references count="2">
          <reference field="0" count="1" selected="0">
            <x v="126"/>
          </reference>
          <reference field="5" count="1">
            <x v="230"/>
          </reference>
        </references>
      </pivotArea>
    </format>
    <format dxfId="557">
      <pivotArea dataOnly="0" labelOnly="1" outline="0" fieldPosition="0">
        <references count="2">
          <reference field="0" count="1" selected="0">
            <x v="127"/>
          </reference>
          <reference field="5" count="1">
            <x v="137"/>
          </reference>
        </references>
      </pivotArea>
    </format>
    <format dxfId="556">
      <pivotArea dataOnly="0" labelOnly="1" outline="0" fieldPosition="0">
        <references count="2">
          <reference field="0" count="1" selected="0">
            <x v="128"/>
          </reference>
          <reference field="5" count="1">
            <x v="68"/>
          </reference>
        </references>
      </pivotArea>
    </format>
    <format dxfId="555">
      <pivotArea dataOnly="0" labelOnly="1" outline="0" fieldPosition="0">
        <references count="2">
          <reference field="0" count="1" selected="0">
            <x v="129"/>
          </reference>
          <reference field="5" count="1">
            <x v="230"/>
          </reference>
        </references>
      </pivotArea>
    </format>
    <format dxfId="554">
      <pivotArea dataOnly="0" labelOnly="1" outline="0" fieldPosition="0">
        <references count="2">
          <reference field="0" count="1" selected="0">
            <x v="130"/>
          </reference>
          <reference field="5" count="1">
            <x v="2"/>
          </reference>
        </references>
      </pivotArea>
    </format>
    <format dxfId="553">
      <pivotArea dataOnly="0" labelOnly="1" outline="0" fieldPosition="0">
        <references count="2">
          <reference field="0" count="1" selected="0">
            <x v="131"/>
          </reference>
          <reference field="5" count="1">
            <x v="78"/>
          </reference>
        </references>
      </pivotArea>
    </format>
    <format dxfId="552">
      <pivotArea dataOnly="0" labelOnly="1" outline="0" fieldPosition="0">
        <references count="2">
          <reference field="0" count="1" selected="0">
            <x v="132"/>
          </reference>
          <reference field="5" count="1">
            <x v="13"/>
          </reference>
        </references>
      </pivotArea>
    </format>
    <format dxfId="551">
      <pivotArea dataOnly="0" labelOnly="1" outline="0" fieldPosition="0">
        <references count="2">
          <reference field="0" count="1" selected="0">
            <x v="133"/>
          </reference>
          <reference field="5" count="1">
            <x v="153"/>
          </reference>
        </references>
      </pivotArea>
    </format>
    <format dxfId="550">
      <pivotArea dataOnly="0" labelOnly="1" outline="0" fieldPosition="0">
        <references count="2">
          <reference field="0" count="1" selected="0">
            <x v="134"/>
          </reference>
          <reference field="5" count="1">
            <x v="28"/>
          </reference>
        </references>
      </pivotArea>
    </format>
    <format dxfId="549">
      <pivotArea dataOnly="0" labelOnly="1" outline="0" fieldPosition="0">
        <references count="2">
          <reference field="0" count="1" selected="0">
            <x v="135"/>
          </reference>
          <reference field="5" count="1">
            <x v="28"/>
          </reference>
        </references>
      </pivotArea>
    </format>
    <format dxfId="548">
      <pivotArea dataOnly="0" labelOnly="1" outline="0" fieldPosition="0">
        <references count="2">
          <reference field="0" count="1" selected="0">
            <x v="136"/>
          </reference>
          <reference field="5" count="1">
            <x v="72"/>
          </reference>
        </references>
      </pivotArea>
    </format>
    <format dxfId="547">
      <pivotArea dataOnly="0" labelOnly="1" outline="0" fieldPosition="0">
        <references count="2">
          <reference field="0" count="1" selected="0">
            <x v="137"/>
          </reference>
          <reference field="5" count="1">
            <x v="50"/>
          </reference>
        </references>
      </pivotArea>
    </format>
    <format dxfId="546">
      <pivotArea dataOnly="0" labelOnly="1" outline="0" fieldPosition="0">
        <references count="2">
          <reference field="0" count="1" selected="0">
            <x v="138"/>
          </reference>
          <reference field="5" count="1">
            <x v="230"/>
          </reference>
        </references>
      </pivotArea>
    </format>
    <format dxfId="545">
      <pivotArea dataOnly="0" labelOnly="1" outline="0" fieldPosition="0">
        <references count="2">
          <reference field="0" count="1" selected="0">
            <x v="139"/>
          </reference>
          <reference field="5" count="1">
            <x v="9"/>
          </reference>
        </references>
      </pivotArea>
    </format>
    <format dxfId="544">
      <pivotArea dataOnly="0" labelOnly="1" outline="0" fieldPosition="0">
        <references count="2">
          <reference field="0" count="1" selected="0">
            <x v="140"/>
          </reference>
          <reference field="5" count="2">
            <x v="160"/>
            <x v="229"/>
          </reference>
        </references>
      </pivotArea>
    </format>
    <format dxfId="543">
      <pivotArea dataOnly="0" labelOnly="1" outline="0" fieldPosition="0">
        <references count="2">
          <reference field="0" count="1" selected="0">
            <x v="141"/>
          </reference>
          <reference field="5" count="1">
            <x v="26"/>
          </reference>
        </references>
      </pivotArea>
    </format>
    <format dxfId="542">
      <pivotArea dataOnly="0" labelOnly="1" outline="0" fieldPosition="0">
        <references count="2">
          <reference field="0" count="1" selected="0">
            <x v="142"/>
          </reference>
          <reference field="5" count="1">
            <x v="115"/>
          </reference>
        </references>
      </pivotArea>
    </format>
    <format dxfId="541">
      <pivotArea dataOnly="0" labelOnly="1" outline="0" fieldPosition="0">
        <references count="2">
          <reference field="0" count="1" selected="0">
            <x v="143"/>
          </reference>
          <reference field="5" count="1">
            <x v="230"/>
          </reference>
        </references>
      </pivotArea>
    </format>
    <format dxfId="540">
      <pivotArea dataOnly="0" labelOnly="1" outline="0" fieldPosition="0">
        <references count="2">
          <reference field="0" count="1" selected="0">
            <x v="144"/>
          </reference>
          <reference field="5" count="2">
            <x v="200"/>
            <x v="229"/>
          </reference>
        </references>
      </pivotArea>
    </format>
    <format dxfId="539">
      <pivotArea dataOnly="0" labelOnly="1" outline="0" fieldPosition="0">
        <references count="2">
          <reference field="0" count="1" selected="0">
            <x v="145"/>
          </reference>
          <reference field="5" count="2">
            <x v="167"/>
            <x v="229"/>
          </reference>
        </references>
      </pivotArea>
    </format>
    <format dxfId="538">
      <pivotArea dataOnly="0" labelOnly="1" outline="0" fieldPosition="0">
        <references count="2">
          <reference field="0" count="1" selected="0">
            <x v="146"/>
          </reference>
          <reference field="5" count="1">
            <x v="7"/>
          </reference>
        </references>
      </pivotArea>
    </format>
    <format dxfId="537">
      <pivotArea dataOnly="0" labelOnly="1" outline="0" fieldPosition="0">
        <references count="2">
          <reference field="0" count="1" selected="0">
            <x v="147"/>
          </reference>
          <reference field="5" count="1">
            <x v="124"/>
          </reference>
        </references>
      </pivotArea>
    </format>
    <format dxfId="536">
      <pivotArea dataOnly="0" labelOnly="1" outline="0" fieldPosition="0">
        <references count="2">
          <reference field="0" count="1" selected="0">
            <x v="148"/>
          </reference>
          <reference field="5" count="1">
            <x v="9"/>
          </reference>
        </references>
      </pivotArea>
    </format>
    <format dxfId="535">
      <pivotArea dataOnly="0" labelOnly="1" outline="0" fieldPosition="0">
        <references count="2">
          <reference field="0" count="1" selected="0">
            <x v="149"/>
          </reference>
          <reference field="5" count="1">
            <x v="15"/>
          </reference>
        </references>
      </pivotArea>
    </format>
    <format dxfId="534">
      <pivotArea dataOnly="0" labelOnly="1" outline="0" fieldPosition="0">
        <references count="2">
          <reference field="0" count="1" selected="0">
            <x v="150"/>
          </reference>
          <reference field="5" count="1">
            <x v="31"/>
          </reference>
        </references>
      </pivotArea>
    </format>
    <format dxfId="533">
      <pivotArea dataOnly="0" labelOnly="1" outline="0" fieldPosition="0">
        <references count="2">
          <reference field="0" count="1" selected="0">
            <x v="151"/>
          </reference>
          <reference field="5" count="1">
            <x v="35"/>
          </reference>
        </references>
      </pivotArea>
    </format>
    <format dxfId="532">
      <pivotArea dataOnly="0" labelOnly="1" outline="0" fieldPosition="0">
        <references count="2">
          <reference field="0" count="1" selected="0">
            <x v="152"/>
          </reference>
          <reference field="5" count="1">
            <x v="1"/>
          </reference>
        </references>
      </pivotArea>
    </format>
    <format dxfId="531">
      <pivotArea dataOnly="0" labelOnly="1" outline="0" fieldPosition="0">
        <references count="2">
          <reference field="0" count="1" selected="0">
            <x v="153"/>
          </reference>
          <reference field="5" count="1">
            <x v="126"/>
          </reference>
        </references>
      </pivotArea>
    </format>
    <format dxfId="530">
      <pivotArea dataOnly="0" labelOnly="1" outline="0" fieldPosition="0">
        <references count="2">
          <reference field="0" count="1" selected="0">
            <x v="154"/>
          </reference>
          <reference field="5" count="1">
            <x v="19"/>
          </reference>
        </references>
      </pivotArea>
    </format>
    <format dxfId="529">
      <pivotArea dataOnly="0" labelOnly="1" outline="0" fieldPosition="0">
        <references count="2">
          <reference field="0" count="1" selected="0">
            <x v="155"/>
          </reference>
          <reference field="5" count="2">
            <x v="162"/>
            <x v="229"/>
          </reference>
        </references>
      </pivotArea>
    </format>
    <format dxfId="528">
      <pivotArea dataOnly="0" labelOnly="1" outline="0" fieldPosition="0">
        <references count="2">
          <reference field="0" count="1" selected="0">
            <x v="156"/>
          </reference>
          <reference field="5" count="1">
            <x v="112"/>
          </reference>
        </references>
      </pivotArea>
    </format>
    <format dxfId="527">
      <pivotArea dataOnly="0" labelOnly="1" outline="0" fieldPosition="0">
        <references count="2">
          <reference field="0" count="1" selected="0">
            <x v="157"/>
          </reference>
          <reference field="5" count="1">
            <x v="39"/>
          </reference>
        </references>
      </pivotArea>
    </format>
    <format dxfId="526">
      <pivotArea dataOnly="0" labelOnly="1" outline="0" fieldPosition="0">
        <references count="2">
          <reference field="0" count="1" selected="0">
            <x v="158"/>
          </reference>
          <reference field="5" count="2">
            <x v="132"/>
            <x v="229"/>
          </reference>
        </references>
      </pivotArea>
    </format>
    <format dxfId="525">
      <pivotArea dataOnly="0" labelOnly="1" outline="0" fieldPosition="0">
        <references count="2">
          <reference field="0" count="1" selected="0">
            <x v="159"/>
          </reference>
          <reference field="5" count="1">
            <x v="225"/>
          </reference>
        </references>
      </pivotArea>
    </format>
    <format dxfId="524">
      <pivotArea dataOnly="0" labelOnly="1" outline="0" fieldPosition="0">
        <references count="2">
          <reference field="0" count="1" selected="0">
            <x v="160"/>
          </reference>
          <reference field="5" count="1">
            <x v="104"/>
          </reference>
        </references>
      </pivotArea>
    </format>
    <format dxfId="523">
      <pivotArea dataOnly="0" labelOnly="1" outline="0" fieldPosition="0">
        <references count="2">
          <reference field="0" count="1" selected="0">
            <x v="161"/>
          </reference>
          <reference field="5" count="1">
            <x v="107"/>
          </reference>
        </references>
      </pivotArea>
    </format>
    <format dxfId="522">
      <pivotArea dataOnly="0" labelOnly="1" outline="0" fieldPosition="0">
        <references count="2">
          <reference field="0" count="1" selected="0">
            <x v="162"/>
          </reference>
          <reference field="5" count="2">
            <x v="129"/>
            <x v="229"/>
          </reference>
        </references>
      </pivotArea>
    </format>
    <format dxfId="521">
      <pivotArea dataOnly="0" labelOnly="1" outline="0" fieldPosition="0">
        <references count="2">
          <reference field="0" count="1" selected="0">
            <x v="163"/>
          </reference>
          <reference field="5" count="1">
            <x v="47"/>
          </reference>
        </references>
      </pivotArea>
    </format>
    <format dxfId="520">
      <pivotArea dataOnly="0" labelOnly="1" outline="0" fieldPosition="0">
        <references count="2">
          <reference field="0" count="1" selected="0">
            <x v="164"/>
          </reference>
          <reference field="5" count="1">
            <x v="230"/>
          </reference>
        </references>
      </pivotArea>
    </format>
    <format dxfId="519">
      <pivotArea dataOnly="0" labelOnly="1" outline="0" fieldPosition="0">
        <references count="2">
          <reference field="0" count="1" selected="0">
            <x v="165"/>
          </reference>
          <reference field="5" count="1">
            <x v="78"/>
          </reference>
        </references>
      </pivotArea>
    </format>
    <format dxfId="518">
      <pivotArea dataOnly="0" labelOnly="1" outline="0" fieldPosition="0">
        <references count="2">
          <reference field="0" count="1" selected="0">
            <x v="166"/>
          </reference>
          <reference field="5" count="1">
            <x v="28"/>
          </reference>
        </references>
      </pivotArea>
    </format>
    <format dxfId="517">
      <pivotArea dataOnly="0" labelOnly="1" outline="0" fieldPosition="0">
        <references count="2">
          <reference field="0" count="1" selected="0">
            <x v="167"/>
          </reference>
          <reference field="5" count="1">
            <x v="5"/>
          </reference>
        </references>
      </pivotArea>
    </format>
    <format dxfId="516">
      <pivotArea dataOnly="0" labelOnly="1" outline="0" fieldPosition="0">
        <references count="2">
          <reference field="0" count="1" selected="0">
            <x v="168"/>
          </reference>
          <reference field="5" count="1">
            <x v="230"/>
          </reference>
        </references>
      </pivotArea>
    </format>
    <format dxfId="515">
      <pivotArea dataOnly="0" labelOnly="1" outline="0" fieldPosition="0">
        <references count="2">
          <reference field="0" count="1" selected="0">
            <x v="169"/>
          </reference>
          <reference field="5" count="2">
            <x v="119"/>
            <x v="229"/>
          </reference>
        </references>
      </pivotArea>
    </format>
    <format dxfId="514">
      <pivotArea dataOnly="0" labelOnly="1" outline="0" fieldPosition="0">
        <references count="2">
          <reference field="0" count="1" selected="0">
            <x v="170"/>
          </reference>
          <reference field="5" count="2">
            <x v="182"/>
            <x v="229"/>
          </reference>
        </references>
      </pivotArea>
    </format>
    <format dxfId="513">
      <pivotArea dataOnly="0" labelOnly="1" outline="0" fieldPosition="0">
        <references count="2">
          <reference field="0" count="1" selected="0">
            <x v="171"/>
          </reference>
          <reference field="5" count="1">
            <x v="230"/>
          </reference>
        </references>
      </pivotArea>
    </format>
    <format dxfId="512">
      <pivotArea dataOnly="0" labelOnly="1" outline="0" fieldPosition="0">
        <references count="2">
          <reference field="0" count="1" selected="0">
            <x v="172"/>
          </reference>
          <reference field="5" count="1">
            <x v="7"/>
          </reference>
        </references>
      </pivotArea>
    </format>
    <format dxfId="511">
      <pivotArea dataOnly="0" labelOnly="1" outline="0" fieldPosition="0">
        <references count="2">
          <reference field="0" count="1" selected="0">
            <x v="173"/>
          </reference>
          <reference field="5" count="2">
            <x v="129"/>
            <x v="229"/>
          </reference>
        </references>
      </pivotArea>
    </format>
    <format dxfId="510">
      <pivotArea dataOnly="0" labelOnly="1" outline="0" fieldPosition="0">
        <references count="2">
          <reference field="0" count="1" selected="0">
            <x v="174"/>
          </reference>
          <reference field="5" count="1">
            <x v="230"/>
          </reference>
        </references>
      </pivotArea>
    </format>
    <format dxfId="509">
      <pivotArea dataOnly="0" labelOnly="1" outline="0" fieldPosition="0">
        <references count="2">
          <reference field="0" count="1" selected="0">
            <x v="175"/>
          </reference>
          <reference field="5" count="2">
            <x v="27"/>
            <x v="229"/>
          </reference>
        </references>
      </pivotArea>
    </format>
    <format dxfId="508">
      <pivotArea dataOnly="0" labelOnly="1" outline="0" fieldPosition="0">
        <references count="2">
          <reference field="0" count="1" selected="0">
            <x v="176"/>
          </reference>
          <reference field="5" count="2">
            <x v="126"/>
            <x v="229"/>
          </reference>
        </references>
      </pivotArea>
    </format>
    <format dxfId="507">
      <pivotArea dataOnly="0" labelOnly="1" outline="0" fieldPosition="0">
        <references count="2">
          <reference field="0" count="1" selected="0">
            <x v="177"/>
          </reference>
          <reference field="5" count="1">
            <x v="19"/>
          </reference>
        </references>
      </pivotArea>
    </format>
    <format dxfId="506">
      <pivotArea dataOnly="0" labelOnly="1" outline="0" fieldPosition="0">
        <references count="2">
          <reference field="0" count="1" selected="0">
            <x v="178"/>
          </reference>
          <reference field="5" count="1">
            <x v="34"/>
          </reference>
        </references>
      </pivotArea>
    </format>
    <format dxfId="505">
      <pivotArea dataOnly="0" labelOnly="1" outline="0" fieldPosition="0">
        <references count="2">
          <reference field="0" count="1" selected="0">
            <x v="179"/>
          </reference>
          <reference field="5" count="1">
            <x v="12"/>
          </reference>
        </references>
      </pivotArea>
    </format>
    <format dxfId="504">
      <pivotArea dataOnly="0" labelOnly="1" outline="0" fieldPosition="0">
        <references count="2">
          <reference field="0" count="1" selected="0">
            <x v="180"/>
          </reference>
          <reference field="5" count="1">
            <x v="206"/>
          </reference>
        </references>
      </pivotArea>
    </format>
    <format dxfId="503">
      <pivotArea dataOnly="0" labelOnly="1" outline="0" fieldPosition="0">
        <references count="2">
          <reference field="0" count="1" selected="0">
            <x v="181"/>
          </reference>
          <reference field="5" count="1">
            <x v="112"/>
          </reference>
        </references>
      </pivotArea>
    </format>
    <format dxfId="502">
      <pivotArea dataOnly="0" labelOnly="1" outline="0" fieldPosition="0">
        <references count="2">
          <reference field="0" count="1" selected="0">
            <x v="182"/>
          </reference>
          <reference field="5" count="2">
            <x v="92"/>
            <x v="230"/>
          </reference>
        </references>
      </pivotArea>
    </format>
    <format dxfId="501">
      <pivotArea dataOnly="0" labelOnly="1" outline="0" fieldPosition="0">
        <references count="2">
          <reference field="0" count="1" selected="0">
            <x v="183"/>
          </reference>
          <reference field="5" count="1">
            <x v="6"/>
          </reference>
        </references>
      </pivotArea>
    </format>
    <format dxfId="500">
      <pivotArea dataOnly="0" labelOnly="1" outline="0" fieldPosition="0">
        <references count="2">
          <reference field="0" count="1" selected="0">
            <x v="184"/>
          </reference>
          <reference field="5" count="1">
            <x v="107"/>
          </reference>
        </references>
      </pivotArea>
    </format>
    <format dxfId="499">
      <pivotArea dataOnly="0" labelOnly="1" outline="0" fieldPosition="0">
        <references count="2">
          <reference field="0" count="1" selected="0">
            <x v="185"/>
          </reference>
          <reference field="5" count="1">
            <x v="115"/>
          </reference>
        </references>
      </pivotArea>
    </format>
    <format dxfId="498">
      <pivotArea dataOnly="0" labelOnly="1" outline="0" fieldPosition="0">
        <references count="2">
          <reference field="0" count="1" selected="0">
            <x v="186"/>
          </reference>
          <reference field="5" count="2">
            <x v="112"/>
            <x v="229"/>
          </reference>
        </references>
      </pivotArea>
    </format>
    <format dxfId="497">
      <pivotArea dataOnly="0" labelOnly="1" outline="0" fieldPosition="0">
        <references count="2">
          <reference field="0" count="1" selected="0">
            <x v="187"/>
          </reference>
          <reference field="5" count="1">
            <x v="128"/>
          </reference>
        </references>
      </pivotArea>
    </format>
    <format dxfId="496">
      <pivotArea dataOnly="0" labelOnly="1" outline="0" fieldPosition="0">
        <references count="2">
          <reference field="0" count="1" selected="0">
            <x v="188"/>
          </reference>
          <reference field="5" count="2">
            <x v="57"/>
            <x v="229"/>
          </reference>
        </references>
      </pivotArea>
    </format>
    <format dxfId="495">
      <pivotArea dataOnly="0" labelOnly="1" outline="0" fieldPosition="0">
        <references count="2">
          <reference field="0" count="1" selected="0">
            <x v="189"/>
          </reference>
          <reference field="5" count="1">
            <x v="230"/>
          </reference>
        </references>
      </pivotArea>
    </format>
    <format dxfId="494">
      <pivotArea dataOnly="0" labelOnly="1" outline="0" fieldPosition="0">
        <references count="2">
          <reference field="0" count="1" selected="0">
            <x v="190"/>
          </reference>
          <reference field="5" count="1">
            <x v="28"/>
          </reference>
        </references>
      </pivotArea>
    </format>
    <format dxfId="493">
      <pivotArea dataOnly="0" labelOnly="1" outline="0" fieldPosition="0">
        <references count="2">
          <reference field="0" count="1" selected="0">
            <x v="191"/>
          </reference>
          <reference field="5" count="1">
            <x v="230"/>
          </reference>
        </references>
      </pivotArea>
    </format>
    <format dxfId="492">
      <pivotArea dataOnly="0" labelOnly="1" outline="0" fieldPosition="0">
        <references count="2">
          <reference field="0" count="1" selected="0">
            <x v="192"/>
          </reference>
          <reference field="5" count="1">
            <x v="25"/>
          </reference>
        </references>
      </pivotArea>
    </format>
    <format dxfId="491">
      <pivotArea dataOnly="0" labelOnly="1" outline="0" fieldPosition="0">
        <references count="2">
          <reference field="0" count="1" selected="0">
            <x v="193"/>
          </reference>
          <reference field="5" count="1">
            <x v="227"/>
          </reference>
        </references>
      </pivotArea>
    </format>
    <format dxfId="490">
      <pivotArea dataOnly="0" labelOnly="1" outline="0" fieldPosition="0">
        <references count="2">
          <reference field="0" count="1" selected="0">
            <x v="194"/>
          </reference>
          <reference field="5" count="1">
            <x v="81"/>
          </reference>
        </references>
      </pivotArea>
    </format>
    <format dxfId="489">
      <pivotArea dataOnly="0" labelOnly="1" outline="0" fieldPosition="0">
        <references count="2">
          <reference field="0" count="1" selected="0">
            <x v="195"/>
          </reference>
          <reference field="5" count="2">
            <x v="76"/>
            <x v="229"/>
          </reference>
        </references>
      </pivotArea>
    </format>
    <format dxfId="488">
      <pivotArea dataOnly="0" labelOnly="1" outline="0" fieldPosition="0">
        <references count="2">
          <reference field="0" count="1" selected="0">
            <x v="196"/>
          </reference>
          <reference field="5" count="1">
            <x v="132"/>
          </reference>
        </references>
      </pivotArea>
    </format>
    <format dxfId="487">
      <pivotArea dataOnly="0" labelOnly="1" outline="0" fieldPosition="0">
        <references count="2">
          <reference field="0" count="1" selected="0">
            <x v="197"/>
          </reference>
          <reference field="5" count="1">
            <x v="230"/>
          </reference>
        </references>
      </pivotArea>
    </format>
    <format dxfId="486">
      <pivotArea dataOnly="0" labelOnly="1" outline="0" fieldPosition="0">
        <references count="2">
          <reference field="0" count="1" selected="0">
            <x v="198"/>
          </reference>
          <reference field="5" count="2">
            <x v="149"/>
            <x v="229"/>
          </reference>
        </references>
      </pivotArea>
    </format>
    <format dxfId="485">
      <pivotArea dataOnly="0" labelOnly="1" outline="0" fieldPosition="0">
        <references count="2">
          <reference field="0" count="1" selected="0">
            <x v="199"/>
          </reference>
          <reference field="5" count="1">
            <x v="152"/>
          </reference>
        </references>
      </pivotArea>
    </format>
    <format dxfId="484">
      <pivotArea dataOnly="0" labelOnly="1" outline="0" fieldPosition="0">
        <references count="2">
          <reference field="0" count="1" selected="0">
            <x v="200"/>
          </reference>
          <reference field="5" count="1">
            <x v="24"/>
          </reference>
        </references>
      </pivotArea>
    </format>
    <format dxfId="483">
      <pivotArea dataOnly="0" labelOnly="1" outline="0" fieldPosition="0">
        <references count="2">
          <reference field="0" count="1" selected="0">
            <x v="201"/>
          </reference>
          <reference field="5" count="1">
            <x v="62"/>
          </reference>
        </references>
      </pivotArea>
    </format>
    <format dxfId="482">
      <pivotArea dataOnly="0" labelOnly="1" outline="0" fieldPosition="0">
        <references count="2">
          <reference field="0" count="1" selected="0">
            <x v="202"/>
          </reference>
          <reference field="5" count="1">
            <x v="230"/>
          </reference>
        </references>
      </pivotArea>
    </format>
    <format dxfId="481">
      <pivotArea dataOnly="0" labelOnly="1" outline="0" fieldPosition="0">
        <references count="2">
          <reference field="0" count="1" selected="0">
            <x v="203"/>
          </reference>
          <reference field="5" count="2">
            <x v="178"/>
            <x v="229"/>
          </reference>
        </references>
      </pivotArea>
    </format>
    <format dxfId="480">
      <pivotArea dataOnly="0" labelOnly="1" outline="0" fieldPosition="0">
        <references count="2">
          <reference field="0" count="1" selected="0">
            <x v="204"/>
          </reference>
          <reference field="5" count="1">
            <x v="63"/>
          </reference>
        </references>
      </pivotArea>
    </format>
    <format dxfId="479">
      <pivotArea dataOnly="0" labelOnly="1" outline="0" fieldPosition="0">
        <references count="2">
          <reference field="0" count="1" selected="0">
            <x v="205"/>
          </reference>
          <reference field="5" count="2">
            <x v="97"/>
            <x v="229"/>
          </reference>
        </references>
      </pivotArea>
    </format>
    <format dxfId="478">
      <pivotArea dataOnly="0" labelOnly="1" outline="0" fieldPosition="0">
        <references count="2">
          <reference field="0" count="1" selected="0">
            <x v="206"/>
          </reference>
          <reference field="5" count="2">
            <x v="41"/>
            <x v="229"/>
          </reference>
        </references>
      </pivotArea>
    </format>
    <format dxfId="477">
      <pivotArea dataOnly="0" labelOnly="1" outline="0" fieldPosition="0">
        <references count="2">
          <reference field="0" count="1" selected="0">
            <x v="207"/>
          </reference>
          <reference field="5" count="1">
            <x v="11"/>
          </reference>
        </references>
      </pivotArea>
    </format>
    <format dxfId="476">
      <pivotArea dataOnly="0" labelOnly="1" outline="0" fieldPosition="0">
        <references count="2">
          <reference field="0" count="1" selected="0">
            <x v="208"/>
          </reference>
          <reference field="5" count="1">
            <x v="22"/>
          </reference>
        </references>
      </pivotArea>
    </format>
    <format dxfId="475">
      <pivotArea dataOnly="0" labelOnly="1" outline="0" fieldPosition="0">
        <references count="2">
          <reference field="0" count="1" selected="0">
            <x v="209"/>
          </reference>
          <reference field="5" count="1">
            <x v="22"/>
          </reference>
        </references>
      </pivotArea>
    </format>
    <format dxfId="474">
      <pivotArea dataOnly="0" labelOnly="1" outline="0" fieldPosition="0">
        <references count="2">
          <reference field="0" count="1" selected="0">
            <x v="210"/>
          </reference>
          <reference field="5" count="2">
            <x v="224"/>
            <x v="229"/>
          </reference>
        </references>
      </pivotArea>
    </format>
    <format dxfId="473">
      <pivotArea dataOnly="0" labelOnly="1" outline="0" fieldPosition="0">
        <references count="2">
          <reference field="0" count="1" selected="0">
            <x v="211"/>
          </reference>
          <reference field="5" count="1">
            <x v="123"/>
          </reference>
        </references>
      </pivotArea>
    </format>
    <format dxfId="472">
      <pivotArea dataOnly="0" labelOnly="1" outline="0" fieldPosition="0">
        <references count="2">
          <reference field="0" count="1" selected="0">
            <x v="212"/>
          </reference>
          <reference field="5" count="1">
            <x v="230"/>
          </reference>
        </references>
      </pivotArea>
    </format>
    <format dxfId="471">
      <pivotArea dataOnly="0" labelOnly="1" outline="0" fieldPosition="0">
        <references count="2">
          <reference field="0" count="1" selected="0">
            <x v="213"/>
          </reference>
          <reference field="5" count="1">
            <x v="42"/>
          </reference>
        </references>
      </pivotArea>
    </format>
    <format dxfId="470">
      <pivotArea dataOnly="0" labelOnly="1" outline="0" fieldPosition="0">
        <references count="2">
          <reference field="0" count="1" selected="0">
            <x v="214"/>
          </reference>
          <reference field="5" count="2">
            <x v="44"/>
            <x v="229"/>
          </reference>
        </references>
      </pivotArea>
    </format>
    <format dxfId="469">
      <pivotArea dataOnly="0" labelOnly="1" outline="0" fieldPosition="0">
        <references count="2">
          <reference field="0" count="1" selected="0">
            <x v="215"/>
          </reference>
          <reference field="5" count="2">
            <x v="201"/>
            <x v="229"/>
          </reference>
        </references>
      </pivotArea>
    </format>
    <format dxfId="468">
      <pivotArea dataOnly="0" labelOnly="1" outline="0" fieldPosition="0">
        <references count="2">
          <reference field="0" count="1" selected="0">
            <x v="216"/>
          </reference>
          <reference field="5" count="2">
            <x v="100"/>
            <x v="229"/>
          </reference>
        </references>
      </pivotArea>
    </format>
    <format dxfId="467">
      <pivotArea dataOnly="0" labelOnly="1" outline="0" fieldPosition="0">
        <references count="2">
          <reference field="0" count="1" selected="0">
            <x v="217"/>
          </reference>
          <reference field="5" count="1">
            <x v="28"/>
          </reference>
        </references>
      </pivotArea>
    </format>
    <format dxfId="466">
      <pivotArea dataOnly="0" labelOnly="1" outline="0" fieldPosition="0">
        <references count="2">
          <reference field="0" count="1" selected="0">
            <x v="218"/>
          </reference>
          <reference field="5" count="1">
            <x v="230"/>
          </reference>
        </references>
      </pivotArea>
    </format>
    <format dxfId="465">
      <pivotArea dataOnly="0" labelOnly="1" outline="0" fieldPosition="0">
        <references count="2">
          <reference field="0" count="1" selected="0">
            <x v="219"/>
          </reference>
          <reference field="5" count="2">
            <x v="62"/>
            <x v="229"/>
          </reference>
        </references>
      </pivotArea>
    </format>
    <format dxfId="464">
      <pivotArea dataOnly="0" labelOnly="1" outline="0" fieldPosition="0">
        <references count="2">
          <reference field="0" count="1" selected="0">
            <x v="220"/>
          </reference>
          <reference field="5" count="1">
            <x v="22"/>
          </reference>
        </references>
      </pivotArea>
    </format>
    <format dxfId="463">
      <pivotArea dataOnly="0" labelOnly="1" outline="0" fieldPosition="0">
        <references count="2">
          <reference field="0" count="1" selected="0">
            <x v="221"/>
          </reference>
          <reference field="5" count="2">
            <x v="67"/>
            <x v="129"/>
          </reference>
        </references>
      </pivotArea>
    </format>
    <format dxfId="462">
      <pivotArea dataOnly="0" labelOnly="1" outline="0" fieldPosition="0">
        <references count="2">
          <reference field="0" count="1" selected="0">
            <x v="222"/>
          </reference>
          <reference field="5" count="1">
            <x v="57"/>
          </reference>
        </references>
      </pivotArea>
    </format>
    <format dxfId="461">
      <pivotArea dataOnly="0" labelOnly="1" outline="0" fieldPosition="0">
        <references count="2">
          <reference field="0" count="1" selected="0">
            <x v="223"/>
          </reference>
          <reference field="5" count="1">
            <x v="97"/>
          </reference>
        </references>
      </pivotArea>
    </format>
    <format dxfId="460">
      <pivotArea dataOnly="0" labelOnly="1" outline="0" fieldPosition="0">
        <references count="2">
          <reference field="0" count="1" selected="0">
            <x v="224"/>
          </reference>
          <reference field="5" count="1">
            <x v="2"/>
          </reference>
        </references>
      </pivotArea>
    </format>
    <format dxfId="459">
      <pivotArea dataOnly="0" labelOnly="1" outline="0" fieldPosition="0">
        <references count="2">
          <reference field="0" count="1" selected="0">
            <x v="225"/>
          </reference>
          <reference field="5" count="1">
            <x v="147"/>
          </reference>
        </references>
      </pivotArea>
    </format>
    <format dxfId="458">
      <pivotArea dataOnly="0" labelOnly="1" outline="0" fieldPosition="0">
        <references count="2">
          <reference field="0" count="1" selected="0">
            <x v="226"/>
          </reference>
          <reference field="5" count="1">
            <x v="28"/>
          </reference>
        </references>
      </pivotArea>
    </format>
    <format dxfId="457">
      <pivotArea dataOnly="0" labelOnly="1" outline="0" fieldPosition="0">
        <references count="2">
          <reference field="0" count="1" selected="0">
            <x v="227"/>
          </reference>
          <reference field="5" count="2">
            <x v="211"/>
            <x v="229"/>
          </reference>
        </references>
      </pivotArea>
    </format>
    <format dxfId="456">
      <pivotArea dataOnly="0" labelOnly="1" outline="0" fieldPosition="0">
        <references count="2">
          <reference field="0" count="1" selected="0">
            <x v="228"/>
          </reference>
          <reference field="5" count="1">
            <x v="133"/>
          </reference>
        </references>
      </pivotArea>
    </format>
    <format dxfId="455">
      <pivotArea dataOnly="0" labelOnly="1" outline="0" fieldPosition="0">
        <references count="2">
          <reference field="0" count="1" selected="0">
            <x v="229"/>
          </reference>
          <reference field="5" count="1">
            <x v="72"/>
          </reference>
        </references>
      </pivotArea>
    </format>
    <format dxfId="454">
      <pivotArea dataOnly="0" labelOnly="1" outline="0" fieldPosition="0">
        <references count="2">
          <reference field="0" count="1" selected="0">
            <x v="230"/>
          </reference>
          <reference field="5" count="1">
            <x v="22"/>
          </reference>
        </references>
      </pivotArea>
    </format>
    <format dxfId="453">
      <pivotArea dataOnly="0" labelOnly="1" outline="0" fieldPosition="0">
        <references count="2">
          <reference field="0" count="1" selected="0">
            <x v="231"/>
          </reference>
          <reference field="5" count="1">
            <x v="230"/>
          </reference>
        </references>
      </pivotArea>
    </format>
    <format dxfId="452">
      <pivotArea dataOnly="0" labelOnly="1" outline="0" fieldPosition="0">
        <references count="2">
          <reference field="0" count="1" selected="0">
            <x v="232"/>
          </reference>
          <reference field="5" count="2">
            <x v="115"/>
            <x v="229"/>
          </reference>
        </references>
      </pivotArea>
    </format>
    <format dxfId="451">
      <pivotArea dataOnly="0" labelOnly="1" outline="0" fieldPosition="0">
        <references count="2">
          <reference field="0" count="1" selected="0">
            <x v="233"/>
          </reference>
          <reference field="5" count="2">
            <x v="149"/>
            <x v="229"/>
          </reference>
        </references>
      </pivotArea>
    </format>
    <format dxfId="450">
      <pivotArea dataOnly="0" labelOnly="1" outline="0" fieldPosition="0">
        <references count="2">
          <reference field="0" count="1" selected="0">
            <x v="234"/>
          </reference>
          <reference field="5" count="1">
            <x v="180"/>
          </reference>
        </references>
      </pivotArea>
    </format>
    <format dxfId="449">
      <pivotArea dataOnly="0" labelOnly="1" outline="0" fieldPosition="0">
        <references count="2">
          <reference field="0" count="1" selected="0">
            <x v="235"/>
          </reference>
          <reference field="5" count="1">
            <x v="83"/>
          </reference>
        </references>
      </pivotArea>
    </format>
    <format dxfId="448">
      <pivotArea dataOnly="0" labelOnly="1" outline="0" fieldPosition="0">
        <references count="2">
          <reference field="0" count="1" selected="0">
            <x v="236"/>
          </reference>
          <reference field="5" count="1">
            <x v="56"/>
          </reference>
        </references>
      </pivotArea>
    </format>
    <format dxfId="447">
      <pivotArea dataOnly="0" labelOnly="1" outline="0" fieldPosition="0">
        <references count="2">
          <reference field="0" count="1" selected="0">
            <x v="237"/>
          </reference>
          <reference field="5" count="1">
            <x v="124"/>
          </reference>
        </references>
      </pivotArea>
    </format>
    <format dxfId="446">
      <pivotArea dataOnly="0" labelOnly="1" outline="0" fieldPosition="0">
        <references count="2">
          <reference field="0" count="1" selected="0">
            <x v="238"/>
          </reference>
          <reference field="5" count="2">
            <x v="28"/>
            <x v="229"/>
          </reference>
        </references>
      </pivotArea>
    </format>
    <format dxfId="445">
      <pivotArea dataOnly="0" labelOnly="1" outline="0" fieldPosition="0">
        <references count="2">
          <reference field="0" count="1" selected="0">
            <x v="239"/>
          </reference>
          <reference field="5" count="1">
            <x v="230"/>
          </reference>
        </references>
      </pivotArea>
    </format>
    <format dxfId="444">
      <pivotArea dataOnly="0" labelOnly="1" outline="0" fieldPosition="0">
        <references count="2">
          <reference field="0" count="1" selected="0">
            <x v="240"/>
          </reference>
          <reference field="5" count="1">
            <x v="230"/>
          </reference>
        </references>
      </pivotArea>
    </format>
    <format dxfId="443">
      <pivotArea dataOnly="0" labelOnly="1" outline="0" fieldPosition="0">
        <references count="2">
          <reference field="0" count="1" selected="0">
            <x v="241"/>
          </reference>
          <reference field="5" count="1">
            <x v="16"/>
          </reference>
        </references>
      </pivotArea>
    </format>
    <format dxfId="442">
      <pivotArea dataOnly="0" labelOnly="1" outline="0" fieldPosition="0">
        <references count="2">
          <reference field="0" count="1" selected="0">
            <x v="242"/>
          </reference>
          <reference field="5" count="1">
            <x v="16"/>
          </reference>
        </references>
      </pivotArea>
    </format>
    <format dxfId="441">
      <pivotArea dataOnly="0" labelOnly="1" outline="0" fieldPosition="0">
        <references count="2">
          <reference field="0" count="1" selected="0">
            <x v="243"/>
          </reference>
          <reference field="5" count="1">
            <x v="65"/>
          </reference>
        </references>
      </pivotArea>
    </format>
    <format dxfId="440">
      <pivotArea dataOnly="0" labelOnly="1" outline="0" fieldPosition="0">
        <references count="2">
          <reference field="0" count="1" selected="0">
            <x v="244"/>
          </reference>
          <reference field="5" count="1">
            <x v="230"/>
          </reference>
        </references>
      </pivotArea>
    </format>
    <format dxfId="439">
      <pivotArea dataOnly="0" labelOnly="1" outline="0" fieldPosition="0">
        <references count="2">
          <reference field="0" count="1" selected="0">
            <x v="245"/>
          </reference>
          <reference field="5" count="1">
            <x v="154"/>
          </reference>
        </references>
      </pivotArea>
    </format>
    <format dxfId="438">
      <pivotArea dataOnly="0" labelOnly="1" outline="0" fieldPosition="0">
        <references count="2">
          <reference field="0" count="1" selected="0">
            <x v="246"/>
          </reference>
          <reference field="5" count="1">
            <x v="230"/>
          </reference>
        </references>
      </pivotArea>
    </format>
    <format dxfId="437">
      <pivotArea dataOnly="0" labelOnly="1" outline="0" fieldPosition="0">
        <references count="2">
          <reference field="0" count="1" selected="0">
            <x v="247"/>
          </reference>
          <reference field="5" count="1">
            <x v="18"/>
          </reference>
        </references>
      </pivotArea>
    </format>
    <format dxfId="436">
      <pivotArea dataOnly="0" labelOnly="1" outline="0" fieldPosition="0">
        <references count="2">
          <reference field="0" count="1" selected="0">
            <x v="248"/>
          </reference>
          <reference field="5" count="2">
            <x v="30"/>
            <x v="229"/>
          </reference>
        </references>
      </pivotArea>
    </format>
    <format dxfId="435">
      <pivotArea dataOnly="0" labelOnly="1" outline="0" fieldPosition="0">
        <references count="2">
          <reference field="0" count="1" selected="0">
            <x v="249"/>
          </reference>
          <reference field="5" count="1">
            <x v="123"/>
          </reference>
        </references>
      </pivotArea>
    </format>
    <format dxfId="434">
      <pivotArea dataOnly="0" labelOnly="1" outline="0" fieldPosition="0">
        <references count="2">
          <reference field="0" count="1" selected="0">
            <x v="250"/>
          </reference>
          <reference field="5" count="1">
            <x v="51"/>
          </reference>
        </references>
      </pivotArea>
    </format>
    <format dxfId="433">
      <pivotArea dataOnly="0" labelOnly="1" outline="0" fieldPosition="0">
        <references count="2">
          <reference field="0" count="1" selected="0">
            <x v="251"/>
          </reference>
          <reference field="5" count="2">
            <x v="119"/>
            <x v="229"/>
          </reference>
        </references>
      </pivotArea>
    </format>
    <format dxfId="432">
      <pivotArea dataOnly="0" labelOnly="1" outline="0" fieldPosition="0">
        <references count="2">
          <reference field="0" count="1" selected="0">
            <x v="252"/>
          </reference>
          <reference field="5" count="1">
            <x v="230"/>
          </reference>
        </references>
      </pivotArea>
    </format>
    <format dxfId="431">
      <pivotArea dataOnly="0" labelOnly="1" outline="0" fieldPosition="0">
        <references count="2">
          <reference field="0" count="1" selected="0">
            <x v="253"/>
          </reference>
          <reference field="5" count="1">
            <x v="34"/>
          </reference>
        </references>
      </pivotArea>
    </format>
    <format dxfId="430">
      <pivotArea dataOnly="0" labelOnly="1" outline="0" fieldPosition="0">
        <references count="2">
          <reference field="0" count="1" selected="0">
            <x v="254"/>
          </reference>
          <reference field="5" count="1">
            <x v="128"/>
          </reference>
        </references>
      </pivotArea>
    </format>
    <format dxfId="429">
      <pivotArea dataOnly="0" labelOnly="1" outline="0" fieldPosition="0">
        <references count="2">
          <reference field="0" count="1" selected="0">
            <x v="255"/>
          </reference>
          <reference field="5" count="1">
            <x v="230"/>
          </reference>
        </references>
      </pivotArea>
    </format>
    <format dxfId="428">
      <pivotArea dataOnly="0" labelOnly="1" outline="0" fieldPosition="0">
        <references count="2">
          <reference field="0" count="1" selected="0">
            <x v="256"/>
          </reference>
          <reference field="5" count="2">
            <x v="119"/>
            <x v="229"/>
          </reference>
        </references>
      </pivotArea>
    </format>
    <format dxfId="427">
      <pivotArea dataOnly="0" labelOnly="1" outline="0" fieldPosition="0">
        <references count="2">
          <reference field="0" count="1" selected="0">
            <x v="257"/>
          </reference>
          <reference field="5" count="1">
            <x v="80"/>
          </reference>
        </references>
      </pivotArea>
    </format>
    <format dxfId="426">
      <pivotArea dataOnly="0" labelOnly="1" outline="0" fieldPosition="0">
        <references count="2">
          <reference field="0" count="1" selected="0">
            <x v="258"/>
          </reference>
          <reference field="5" count="1">
            <x v="37"/>
          </reference>
        </references>
      </pivotArea>
    </format>
    <format dxfId="425">
      <pivotArea dataOnly="0" labelOnly="1" outline="0" fieldPosition="0">
        <references count="2">
          <reference field="0" count="1" selected="0">
            <x v="259"/>
          </reference>
          <reference field="5" count="1">
            <x v="36"/>
          </reference>
        </references>
      </pivotArea>
    </format>
    <format dxfId="424">
      <pivotArea dataOnly="0" labelOnly="1" outline="0" fieldPosition="0">
        <references count="2">
          <reference field="0" count="1" selected="0">
            <x v="260"/>
          </reference>
          <reference field="5" count="1">
            <x v="96"/>
          </reference>
        </references>
      </pivotArea>
    </format>
    <format dxfId="423">
      <pivotArea dataOnly="0" labelOnly="1" outline="0" fieldPosition="0">
        <references count="2">
          <reference field="0" count="1" selected="0">
            <x v="261"/>
          </reference>
          <reference field="5" count="1">
            <x v="230"/>
          </reference>
        </references>
      </pivotArea>
    </format>
    <format dxfId="422">
      <pivotArea dataOnly="0" labelOnly="1" outline="0" fieldPosition="0">
        <references count="2">
          <reference field="0" count="1" selected="0">
            <x v="262"/>
          </reference>
          <reference field="5" count="1">
            <x v="72"/>
          </reference>
        </references>
      </pivotArea>
    </format>
    <format dxfId="421">
      <pivotArea dataOnly="0" labelOnly="1" outline="0" fieldPosition="0">
        <references count="2">
          <reference field="0" count="1" selected="0">
            <x v="263"/>
          </reference>
          <reference field="5" count="1">
            <x v="21"/>
          </reference>
        </references>
      </pivotArea>
    </format>
    <format dxfId="420">
      <pivotArea dataOnly="0" labelOnly="1" outline="0" fieldPosition="0">
        <references count="2">
          <reference field="0" count="1" selected="0">
            <x v="264"/>
          </reference>
          <reference field="5" count="1">
            <x v="39"/>
          </reference>
        </references>
      </pivotArea>
    </format>
    <format dxfId="419">
      <pivotArea dataOnly="0" labelOnly="1" outline="0" fieldPosition="0">
        <references count="2">
          <reference field="0" count="1" selected="0">
            <x v="265"/>
          </reference>
          <reference field="5" count="1">
            <x v="50"/>
          </reference>
        </references>
      </pivotArea>
    </format>
    <format dxfId="418">
      <pivotArea dataOnly="0" labelOnly="1" outline="0" fieldPosition="0">
        <references count="2">
          <reference field="0" count="1" selected="0">
            <x v="266"/>
          </reference>
          <reference field="5" count="2">
            <x v="209"/>
            <x v="229"/>
          </reference>
        </references>
      </pivotArea>
    </format>
    <format dxfId="417">
      <pivotArea dataOnly="0" labelOnly="1" outline="0" fieldPosition="0">
        <references count="2">
          <reference field="0" count="1" selected="0">
            <x v="267"/>
          </reference>
          <reference field="5" count="1">
            <x v="230"/>
          </reference>
        </references>
      </pivotArea>
    </format>
    <format dxfId="416">
      <pivotArea dataOnly="0" labelOnly="1" outline="0" fieldPosition="0">
        <references count="2">
          <reference field="0" count="1" selected="0">
            <x v="268"/>
          </reference>
          <reference field="5" count="2">
            <x v="182"/>
            <x v="229"/>
          </reference>
        </references>
      </pivotArea>
    </format>
    <format dxfId="415">
      <pivotArea dataOnly="0" labelOnly="1" outline="0" fieldPosition="0">
        <references count="2">
          <reference field="0" count="1" selected="0">
            <x v="269"/>
          </reference>
          <reference field="5" count="1">
            <x v="63"/>
          </reference>
        </references>
      </pivotArea>
    </format>
    <format dxfId="414">
      <pivotArea dataOnly="0" labelOnly="1" outline="0" fieldPosition="0">
        <references count="2">
          <reference field="0" count="1" selected="0">
            <x v="270"/>
          </reference>
          <reference field="5" count="1">
            <x v="145"/>
          </reference>
        </references>
      </pivotArea>
    </format>
    <format dxfId="413">
      <pivotArea dataOnly="0" labelOnly="1" outline="0" fieldPosition="0">
        <references count="2">
          <reference field="0" count="1" selected="0">
            <x v="271"/>
          </reference>
          <reference field="5" count="1">
            <x v="230"/>
          </reference>
        </references>
      </pivotArea>
    </format>
    <format dxfId="412">
      <pivotArea dataOnly="0" labelOnly="1" outline="0" fieldPosition="0">
        <references count="2">
          <reference field="0" count="1" selected="0">
            <x v="272"/>
          </reference>
          <reference field="5" count="1">
            <x v="230"/>
          </reference>
        </references>
      </pivotArea>
    </format>
    <format dxfId="411">
      <pivotArea dataOnly="0" labelOnly="1" outline="0" fieldPosition="0">
        <references count="2">
          <reference field="0" count="1" selected="0">
            <x v="273"/>
          </reference>
          <reference field="5" count="2">
            <x v="175"/>
            <x v="229"/>
          </reference>
        </references>
      </pivotArea>
    </format>
    <format dxfId="410">
      <pivotArea dataOnly="0" labelOnly="1" outline="0" fieldPosition="0">
        <references count="2">
          <reference field="0" count="1" selected="0">
            <x v="274"/>
          </reference>
          <reference field="5" count="2">
            <x v="183"/>
            <x v="229"/>
          </reference>
        </references>
      </pivotArea>
    </format>
    <format dxfId="409">
      <pivotArea dataOnly="0" labelOnly="1" outline="0" fieldPosition="0">
        <references count="2">
          <reference field="0" count="1" selected="0">
            <x v="275"/>
          </reference>
          <reference field="5" count="1">
            <x v="126"/>
          </reference>
        </references>
      </pivotArea>
    </format>
    <format dxfId="408">
      <pivotArea dataOnly="0" labelOnly="1" outline="0" fieldPosition="0">
        <references count="2">
          <reference field="0" count="1" selected="0">
            <x v="276"/>
          </reference>
          <reference field="5" count="1">
            <x v="230"/>
          </reference>
        </references>
      </pivotArea>
    </format>
    <format dxfId="407">
      <pivotArea dataOnly="0" labelOnly="1" outline="0" fieldPosition="0">
        <references count="2">
          <reference field="0" count="1" selected="0">
            <x v="277"/>
          </reference>
          <reference field="5" count="1">
            <x v="230"/>
          </reference>
        </references>
      </pivotArea>
    </format>
    <format dxfId="406">
      <pivotArea dataOnly="0" labelOnly="1" outline="0" fieldPosition="0">
        <references count="2">
          <reference field="0" count="1" selected="0">
            <x v="278"/>
          </reference>
          <reference field="5" count="2">
            <x v="137"/>
            <x v="229"/>
          </reference>
        </references>
      </pivotArea>
    </format>
    <format dxfId="405">
      <pivotArea dataOnly="0" labelOnly="1" outline="0" fieldPosition="0">
        <references count="2">
          <reference field="0" count="1" selected="0">
            <x v="279"/>
          </reference>
          <reference field="5" count="1">
            <x v="39"/>
          </reference>
        </references>
      </pivotArea>
    </format>
    <format dxfId="404">
      <pivotArea dataOnly="0" labelOnly="1" outline="0" fieldPosition="0">
        <references count="2">
          <reference field="0" count="1" selected="0">
            <x v="280"/>
          </reference>
          <reference field="5" count="1">
            <x v="138"/>
          </reference>
        </references>
      </pivotArea>
    </format>
    <format dxfId="403">
      <pivotArea dataOnly="0" labelOnly="1" outline="0" fieldPosition="0">
        <references count="2">
          <reference field="0" count="1" selected="0">
            <x v="281"/>
          </reference>
          <reference field="5" count="1">
            <x v="0"/>
          </reference>
        </references>
      </pivotArea>
    </format>
    <format dxfId="402">
      <pivotArea dataOnly="0" labelOnly="1" outline="0" fieldPosition="0">
        <references count="2">
          <reference field="0" count="1" selected="0">
            <x v="282"/>
          </reference>
          <reference field="5" count="1">
            <x v="31"/>
          </reference>
        </references>
      </pivotArea>
    </format>
    <format dxfId="401">
      <pivotArea dataOnly="0" labelOnly="1" outline="0" fieldPosition="0">
        <references count="2">
          <reference field="0" count="1" selected="0">
            <x v="283"/>
          </reference>
          <reference field="5" count="1">
            <x v="7"/>
          </reference>
        </references>
      </pivotArea>
    </format>
    <format dxfId="400">
      <pivotArea dataOnly="0" labelOnly="1" outline="0" fieldPosition="0">
        <references count="2">
          <reference field="0" count="1" selected="0">
            <x v="284"/>
          </reference>
          <reference field="5" count="1">
            <x v="28"/>
          </reference>
        </references>
      </pivotArea>
    </format>
    <format dxfId="399">
      <pivotArea dataOnly="0" labelOnly="1" outline="0" fieldPosition="0">
        <references count="2">
          <reference field="0" count="1" selected="0">
            <x v="285"/>
          </reference>
          <reference field="5" count="1">
            <x v="97"/>
          </reference>
        </references>
      </pivotArea>
    </format>
    <format dxfId="398">
      <pivotArea dataOnly="0" labelOnly="1" outline="0" fieldPosition="0">
        <references count="2">
          <reference field="0" count="1" selected="0">
            <x v="286"/>
          </reference>
          <reference field="5" count="2">
            <x v="175"/>
            <x v="229"/>
          </reference>
        </references>
      </pivotArea>
    </format>
    <format dxfId="397">
      <pivotArea dataOnly="0" labelOnly="1" outline="0" fieldPosition="0">
        <references count="2">
          <reference field="0" count="1" selected="0">
            <x v="287"/>
          </reference>
          <reference field="5" count="1">
            <x v="110"/>
          </reference>
        </references>
      </pivotArea>
    </format>
    <format dxfId="396">
      <pivotArea dataOnly="0" labelOnly="1" outline="0" fieldPosition="0">
        <references count="2">
          <reference field="0" count="1" selected="0">
            <x v="288"/>
          </reference>
          <reference field="5" count="1">
            <x v="119"/>
          </reference>
        </references>
      </pivotArea>
    </format>
    <format dxfId="395">
      <pivotArea dataOnly="0" labelOnly="1" outline="0" fieldPosition="0">
        <references count="2">
          <reference field="0" count="1" selected="0">
            <x v="289"/>
          </reference>
          <reference field="5" count="1">
            <x v="60"/>
          </reference>
        </references>
      </pivotArea>
    </format>
    <format dxfId="394">
      <pivotArea dataOnly="0" labelOnly="1" outline="0" fieldPosition="0">
        <references count="2">
          <reference field="0" count="1" selected="0">
            <x v="290"/>
          </reference>
          <reference field="5" count="1">
            <x v="28"/>
          </reference>
        </references>
      </pivotArea>
    </format>
    <format dxfId="393">
      <pivotArea dataOnly="0" labelOnly="1" outline="0" fieldPosition="0">
        <references count="2">
          <reference field="0" count="1" selected="0">
            <x v="291"/>
          </reference>
          <reference field="5" count="2">
            <x v="183"/>
            <x v="229"/>
          </reference>
        </references>
      </pivotArea>
    </format>
    <format dxfId="392">
      <pivotArea dataOnly="0" labelOnly="1" outline="0" fieldPosition="0">
        <references count="2">
          <reference field="0" count="1" selected="0">
            <x v="292"/>
          </reference>
          <reference field="5" count="1">
            <x v="192"/>
          </reference>
        </references>
      </pivotArea>
    </format>
    <format dxfId="391">
      <pivotArea dataOnly="0" labelOnly="1" outline="0" fieldPosition="0">
        <references count="2">
          <reference field="0" count="1" selected="0">
            <x v="293"/>
          </reference>
          <reference field="5" count="2">
            <x v="175"/>
            <x v="229"/>
          </reference>
        </references>
      </pivotArea>
    </format>
    <format dxfId="390">
      <pivotArea dataOnly="0" labelOnly="1" outline="0" fieldPosition="0">
        <references count="2">
          <reference field="0" count="1" selected="0">
            <x v="294"/>
          </reference>
          <reference field="5" count="2">
            <x v="89"/>
            <x v="229"/>
          </reference>
        </references>
      </pivotArea>
    </format>
    <format dxfId="389">
      <pivotArea dataOnly="0" labelOnly="1" outline="0" fieldPosition="0">
        <references count="2">
          <reference field="0" count="1" selected="0">
            <x v="295"/>
          </reference>
          <reference field="5" count="1">
            <x v="226"/>
          </reference>
        </references>
      </pivotArea>
    </format>
    <format dxfId="388">
      <pivotArea dataOnly="0" labelOnly="1" outline="0" fieldPosition="0">
        <references count="2">
          <reference field="0" count="1" selected="0">
            <x v="296"/>
          </reference>
          <reference field="5" count="1">
            <x v="230"/>
          </reference>
        </references>
      </pivotArea>
    </format>
    <format dxfId="387">
      <pivotArea dataOnly="0" labelOnly="1" outline="0" fieldPosition="0">
        <references count="2">
          <reference field="0" count="1" selected="0">
            <x v="297"/>
          </reference>
          <reference field="5" count="1">
            <x v="97"/>
          </reference>
        </references>
      </pivotArea>
    </format>
    <format dxfId="386">
      <pivotArea dataOnly="0" labelOnly="1" outline="0" fieldPosition="0">
        <references count="2">
          <reference field="0" count="1" selected="0">
            <x v="298"/>
          </reference>
          <reference field="5" count="1">
            <x v="28"/>
          </reference>
        </references>
      </pivotArea>
    </format>
    <format dxfId="385">
      <pivotArea dataOnly="0" labelOnly="1" outline="0" fieldPosition="0">
        <references count="2">
          <reference field="0" count="1" selected="0">
            <x v="299"/>
          </reference>
          <reference field="5" count="3">
            <x v="53"/>
            <x v="229"/>
            <x v="230"/>
          </reference>
        </references>
      </pivotArea>
    </format>
    <format dxfId="384">
      <pivotArea dataOnly="0" labelOnly="1" outline="0" fieldPosition="0">
        <references count="2">
          <reference field="0" count="1" selected="0">
            <x v="300"/>
          </reference>
          <reference field="5" count="1">
            <x v="34"/>
          </reference>
        </references>
      </pivotArea>
    </format>
    <format dxfId="383">
      <pivotArea dataOnly="0" labelOnly="1" outline="0" fieldPosition="0">
        <references count="2">
          <reference field="0" count="1" selected="0">
            <x v="301"/>
          </reference>
          <reference field="5" count="1">
            <x v="28"/>
          </reference>
        </references>
      </pivotArea>
    </format>
    <format dxfId="382">
      <pivotArea dataOnly="0" labelOnly="1" outline="0" fieldPosition="0">
        <references count="2">
          <reference field="0" count="1" selected="0">
            <x v="302"/>
          </reference>
          <reference field="5" count="1">
            <x v="154"/>
          </reference>
        </references>
      </pivotArea>
    </format>
    <format dxfId="381">
      <pivotArea dataOnly="0" labelOnly="1" outline="0" fieldPosition="0">
        <references count="2">
          <reference field="0" count="1" selected="0">
            <x v="303"/>
          </reference>
          <reference field="5" count="2">
            <x v="132"/>
            <x v="229"/>
          </reference>
        </references>
      </pivotArea>
    </format>
    <format dxfId="380">
      <pivotArea dataOnly="0" labelOnly="1" outline="0" fieldPosition="0">
        <references count="2">
          <reference field="0" count="1" selected="0">
            <x v="304"/>
          </reference>
          <reference field="5" count="1">
            <x v="52"/>
          </reference>
        </references>
      </pivotArea>
    </format>
    <format dxfId="379">
      <pivotArea dataOnly="0" labelOnly="1" outline="0" fieldPosition="0">
        <references count="2">
          <reference field="0" count="1" selected="0">
            <x v="305"/>
          </reference>
          <reference field="5" count="1">
            <x v="69"/>
          </reference>
        </references>
      </pivotArea>
    </format>
    <format dxfId="378">
      <pivotArea dataOnly="0" labelOnly="1" outline="0" fieldPosition="0">
        <references count="2">
          <reference field="0" count="1" selected="0">
            <x v="306"/>
          </reference>
          <reference field="5" count="1">
            <x v="230"/>
          </reference>
        </references>
      </pivotArea>
    </format>
    <format dxfId="377">
      <pivotArea dataOnly="0" labelOnly="1" outline="0" fieldPosition="0">
        <references count="2">
          <reference field="0" count="1" selected="0">
            <x v="307"/>
          </reference>
          <reference field="5" count="1">
            <x v="97"/>
          </reference>
        </references>
      </pivotArea>
    </format>
    <format dxfId="376">
      <pivotArea dataOnly="0" labelOnly="1" outline="0" fieldPosition="0">
        <references count="2">
          <reference field="0" count="1" selected="0">
            <x v="308"/>
          </reference>
          <reference field="5" count="1">
            <x v="45"/>
          </reference>
        </references>
      </pivotArea>
    </format>
    <format dxfId="375">
      <pivotArea dataOnly="0" labelOnly="1" outline="0" fieldPosition="0">
        <references count="2">
          <reference field="0" count="1" selected="0">
            <x v="309"/>
          </reference>
          <reference field="5" count="1">
            <x v="16"/>
          </reference>
        </references>
      </pivotArea>
    </format>
    <format dxfId="374">
      <pivotArea dataOnly="0" labelOnly="1" outline="0" fieldPosition="0">
        <references count="2">
          <reference field="0" count="1" selected="0">
            <x v="310"/>
          </reference>
          <reference field="5" count="1">
            <x v="34"/>
          </reference>
        </references>
      </pivotArea>
    </format>
    <format dxfId="373">
      <pivotArea dataOnly="0" labelOnly="1" outline="0" fieldPosition="0">
        <references count="2">
          <reference field="0" count="1" selected="0">
            <x v="311"/>
          </reference>
          <reference field="5" count="1">
            <x v="9"/>
          </reference>
        </references>
      </pivotArea>
    </format>
    <format dxfId="372">
      <pivotArea dataOnly="0" labelOnly="1" outline="0" fieldPosition="0">
        <references count="2">
          <reference field="0" count="1" selected="0">
            <x v="312"/>
          </reference>
          <reference field="5" count="1">
            <x v="230"/>
          </reference>
        </references>
      </pivotArea>
    </format>
    <format dxfId="371">
      <pivotArea dataOnly="0" labelOnly="1" outline="0" fieldPosition="0">
        <references count="2">
          <reference field="0" count="1" selected="0">
            <x v="313"/>
          </reference>
          <reference field="5" count="1">
            <x v="6"/>
          </reference>
        </references>
      </pivotArea>
    </format>
    <format dxfId="370">
      <pivotArea dataOnly="0" labelOnly="1" outline="0" fieldPosition="0">
        <references count="2">
          <reference field="0" count="1" selected="0">
            <x v="314"/>
          </reference>
          <reference field="5" count="1">
            <x v="230"/>
          </reference>
        </references>
      </pivotArea>
    </format>
    <format dxfId="369">
      <pivotArea dataOnly="0" labelOnly="1" outline="0" fieldPosition="0">
        <references count="2">
          <reference field="0" count="1" selected="0">
            <x v="315"/>
          </reference>
          <reference field="5" count="1">
            <x v="230"/>
          </reference>
        </references>
      </pivotArea>
    </format>
    <format dxfId="368">
      <pivotArea dataOnly="0" labelOnly="1" outline="0" fieldPosition="0">
        <references count="2">
          <reference field="0" count="1" selected="0">
            <x v="316"/>
          </reference>
          <reference field="5" count="1">
            <x v="28"/>
          </reference>
        </references>
      </pivotArea>
    </format>
    <format dxfId="367">
      <pivotArea dataOnly="0" labelOnly="1" outline="0" fieldPosition="0">
        <references count="2">
          <reference field="0" count="1" selected="0">
            <x v="317"/>
          </reference>
          <reference field="5" count="3">
            <x v="216"/>
            <x v="228"/>
            <x v="229"/>
          </reference>
        </references>
      </pivotArea>
    </format>
    <format dxfId="366">
      <pivotArea dataOnly="0" labelOnly="1" outline="0" fieldPosition="0">
        <references count="2">
          <reference field="0" count="1" selected="0">
            <x v="318"/>
          </reference>
          <reference field="5" count="1">
            <x v="85"/>
          </reference>
        </references>
      </pivotArea>
    </format>
    <format dxfId="365">
      <pivotArea dataOnly="0" labelOnly="1" outline="0" fieldPosition="0">
        <references count="2">
          <reference field="0" count="1" selected="0">
            <x v="319"/>
          </reference>
          <reference field="5" count="1">
            <x v="230"/>
          </reference>
        </references>
      </pivotArea>
    </format>
    <format dxfId="364">
      <pivotArea dataOnly="0" labelOnly="1" outline="0" fieldPosition="0">
        <references count="2">
          <reference field="0" count="1" selected="0">
            <x v="320"/>
          </reference>
          <reference field="5" count="1">
            <x v="230"/>
          </reference>
        </references>
      </pivotArea>
    </format>
    <format dxfId="363">
      <pivotArea dataOnly="0" labelOnly="1" outline="0" fieldPosition="0">
        <references count="2">
          <reference field="0" count="1" selected="0">
            <x v="321"/>
          </reference>
          <reference field="5" count="1">
            <x v="20"/>
          </reference>
        </references>
      </pivotArea>
    </format>
    <format dxfId="362">
      <pivotArea dataOnly="0" labelOnly="1" outline="0" fieldPosition="0">
        <references count="2">
          <reference field="0" count="1" selected="0">
            <x v="322"/>
          </reference>
          <reference field="5" count="2">
            <x v="126"/>
            <x v="229"/>
          </reference>
        </references>
      </pivotArea>
    </format>
    <format dxfId="361">
      <pivotArea dataOnly="0" labelOnly="1" outline="0" fieldPosition="0">
        <references count="2">
          <reference field="0" count="1" selected="0">
            <x v="323"/>
          </reference>
          <reference field="5" count="1">
            <x v="34"/>
          </reference>
        </references>
      </pivotArea>
    </format>
    <format dxfId="360">
      <pivotArea dataOnly="0" labelOnly="1" outline="0" fieldPosition="0">
        <references count="2">
          <reference field="0" count="1" selected="0">
            <x v="324"/>
          </reference>
          <reference field="5" count="1">
            <x v="171"/>
          </reference>
        </references>
      </pivotArea>
    </format>
    <format dxfId="359">
      <pivotArea dataOnly="0" labelOnly="1" outline="0" fieldPosition="0">
        <references count="2">
          <reference field="0" count="1" selected="0">
            <x v="325"/>
          </reference>
          <reference field="5" count="1">
            <x v="72"/>
          </reference>
        </references>
      </pivotArea>
    </format>
    <format dxfId="358">
      <pivotArea dataOnly="0" labelOnly="1" outline="0" fieldPosition="0">
        <references count="2">
          <reference field="0" count="1" selected="0">
            <x v="326"/>
          </reference>
          <reference field="5" count="1">
            <x v="86"/>
          </reference>
        </references>
      </pivotArea>
    </format>
    <format dxfId="357">
      <pivotArea dataOnly="0" labelOnly="1" outline="0" fieldPosition="0">
        <references count="2">
          <reference field="0" count="1" selected="0">
            <x v="327"/>
          </reference>
          <reference field="5" count="1">
            <x v="31"/>
          </reference>
        </references>
      </pivotArea>
    </format>
    <format dxfId="356">
      <pivotArea dataOnly="0" labelOnly="1" outline="0" fieldPosition="0">
        <references count="2">
          <reference field="0" count="1" selected="0">
            <x v="328"/>
          </reference>
          <reference field="5" count="1">
            <x v="230"/>
          </reference>
        </references>
      </pivotArea>
    </format>
    <format dxfId="355">
      <pivotArea dataOnly="0" labelOnly="1" outline="0" fieldPosition="0">
        <references count="2">
          <reference field="0" count="1" selected="0">
            <x v="329"/>
          </reference>
          <reference field="5" count="1">
            <x v="230"/>
          </reference>
        </references>
      </pivotArea>
    </format>
    <format dxfId="354">
      <pivotArea dataOnly="0" labelOnly="1" outline="0" fieldPosition="0">
        <references count="2">
          <reference field="0" count="1" selected="0">
            <x v="330"/>
          </reference>
          <reference field="5" count="2">
            <x v="126"/>
            <x v="229"/>
          </reference>
        </references>
      </pivotArea>
    </format>
    <format dxfId="353">
      <pivotArea dataOnly="0" labelOnly="1" outline="0" fieldPosition="0">
        <references count="2">
          <reference field="0" count="1" selected="0">
            <x v="331"/>
          </reference>
          <reference field="5" count="1">
            <x v="167"/>
          </reference>
        </references>
      </pivotArea>
    </format>
    <format dxfId="352">
      <pivotArea dataOnly="0" labelOnly="1" outline="0" fieldPosition="0">
        <references count="2">
          <reference field="0" count="1" selected="0">
            <x v="332"/>
          </reference>
          <reference field="5" count="2">
            <x v="106"/>
            <x v="229"/>
          </reference>
        </references>
      </pivotArea>
    </format>
    <format dxfId="351">
      <pivotArea dataOnly="0" labelOnly="1" outline="0" fieldPosition="0">
        <references count="2">
          <reference field="0" count="1" selected="0">
            <x v="333"/>
          </reference>
          <reference field="5" count="2">
            <x v="222"/>
            <x v="229"/>
          </reference>
        </references>
      </pivotArea>
    </format>
    <format dxfId="350">
      <pivotArea dataOnly="0" labelOnly="1" outline="0" fieldPosition="0">
        <references count="2">
          <reference field="0" count="1" selected="0">
            <x v="334"/>
          </reference>
          <reference field="5" count="2">
            <x v="183"/>
            <x v="229"/>
          </reference>
        </references>
      </pivotArea>
    </format>
    <format dxfId="349">
      <pivotArea dataOnly="0" labelOnly="1" outline="0" fieldPosition="0">
        <references count="2">
          <reference field="0" count="1" selected="0">
            <x v="335"/>
          </reference>
          <reference field="5" count="1">
            <x v="48"/>
          </reference>
        </references>
      </pivotArea>
    </format>
    <format dxfId="348">
      <pivotArea dataOnly="0" labelOnly="1" outline="0" fieldPosition="0">
        <references count="2">
          <reference field="0" count="1" selected="0">
            <x v="336"/>
          </reference>
          <reference field="5" count="1">
            <x v="109"/>
          </reference>
        </references>
      </pivotArea>
    </format>
    <format dxfId="347">
      <pivotArea dataOnly="0" labelOnly="1" outline="0" fieldPosition="0">
        <references count="2">
          <reference field="0" count="1" selected="0">
            <x v="337"/>
          </reference>
          <reference field="5" count="2">
            <x v="185"/>
            <x v="229"/>
          </reference>
        </references>
      </pivotArea>
    </format>
    <format dxfId="346">
      <pivotArea dataOnly="0" labelOnly="1" outline="0" fieldPosition="0">
        <references count="2">
          <reference field="0" count="1" selected="0">
            <x v="338"/>
          </reference>
          <reference field="5" count="1">
            <x v="132"/>
          </reference>
        </references>
      </pivotArea>
    </format>
    <format dxfId="345">
      <pivotArea dataOnly="0" labelOnly="1" outline="0" fieldPosition="0">
        <references count="2">
          <reference field="0" count="1" selected="0">
            <x v="339"/>
          </reference>
          <reference field="5" count="2">
            <x v="194"/>
            <x v="229"/>
          </reference>
        </references>
      </pivotArea>
    </format>
    <format dxfId="344">
      <pivotArea dataOnly="0" labelOnly="1" outline="0" fieldPosition="0">
        <references count="2">
          <reference field="0" count="1" selected="0">
            <x v="340"/>
          </reference>
          <reference field="5" count="1">
            <x v="230"/>
          </reference>
        </references>
      </pivotArea>
    </format>
    <format dxfId="343">
      <pivotArea dataOnly="0" labelOnly="1" outline="0" fieldPosition="0">
        <references count="2">
          <reference field="0" count="1" selected="0">
            <x v="341"/>
          </reference>
          <reference field="5" count="1">
            <x v="230"/>
          </reference>
        </references>
      </pivotArea>
    </format>
    <format dxfId="342">
      <pivotArea dataOnly="0" labelOnly="1" outline="0" fieldPosition="0">
        <references count="2">
          <reference field="0" count="1" selected="0">
            <x v="342"/>
          </reference>
          <reference field="5" count="1">
            <x v="83"/>
          </reference>
        </references>
      </pivotArea>
    </format>
    <format dxfId="341">
      <pivotArea dataOnly="0" labelOnly="1" outline="0" fieldPosition="0">
        <references count="2">
          <reference field="0" count="1" selected="0">
            <x v="343"/>
          </reference>
          <reference field="5" count="2">
            <x v="141"/>
            <x v="229"/>
          </reference>
        </references>
      </pivotArea>
    </format>
    <format dxfId="340">
      <pivotArea dataOnly="0" labelOnly="1" outline="0" fieldPosition="0">
        <references count="2">
          <reference field="0" count="1" selected="0">
            <x v="344"/>
          </reference>
          <reference field="5" count="1">
            <x v="30"/>
          </reference>
        </references>
      </pivotArea>
    </format>
    <format dxfId="339">
      <pivotArea dataOnly="0" labelOnly="1" outline="0" fieldPosition="0">
        <references count="2">
          <reference field="0" count="1" selected="0">
            <x v="345"/>
          </reference>
          <reference field="5" count="1">
            <x v="30"/>
          </reference>
        </references>
      </pivotArea>
    </format>
    <format dxfId="338">
      <pivotArea dataOnly="0" labelOnly="1" outline="0" fieldPosition="0">
        <references count="2">
          <reference field="0" count="1" selected="0">
            <x v="346"/>
          </reference>
          <reference field="5" count="1">
            <x v="230"/>
          </reference>
        </references>
      </pivotArea>
    </format>
    <format dxfId="337">
      <pivotArea dataOnly="0" labelOnly="1" outline="0" fieldPosition="0">
        <references count="2">
          <reference field="0" count="1" selected="0">
            <x v="347"/>
          </reference>
          <reference field="5" count="1">
            <x v="91"/>
          </reference>
        </references>
      </pivotArea>
    </format>
    <format dxfId="336">
      <pivotArea dataOnly="0" labelOnly="1" outline="0" fieldPosition="0">
        <references count="2">
          <reference field="0" count="1" selected="0">
            <x v="348"/>
          </reference>
          <reference field="5" count="1">
            <x v="230"/>
          </reference>
        </references>
      </pivotArea>
    </format>
    <format dxfId="335">
      <pivotArea dataOnly="0" labelOnly="1" outline="0" fieldPosition="0">
        <references count="2">
          <reference field="0" count="1" selected="0">
            <x v="349"/>
          </reference>
          <reference field="5" count="1">
            <x v="40"/>
          </reference>
        </references>
      </pivotArea>
    </format>
    <format dxfId="334">
      <pivotArea dataOnly="0" labelOnly="1" outline="0" fieldPosition="0">
        <references count="2">
          <reference field="0" count="1" selected="0">
            <x v="350"/>
          </reference>
          <reference field="5" count="1">
            <x v="141"/>
          </reference>
        </references>
      </pivotArea>
    </format>
    <format dxfId="333">
      <pivotArea dataOnly="0" labelOnly="1" outline="0" fieldPosition="0">
        <references count="2">
          <reference field="0" count="1" selected="0">
            <x v="351"/>
          </reference>
          <reference field="5" count="1">
            <x v="230"/>
          </reference>
        </references>
      </pivotArea>
    </format>
    <format dxfId="332">
      <pivotArea dataOnly="0" labelOnly="1" outline="0" fieldPosition="0">
        <references count="2">
          <reference field="0" count="1" selected="0">
            <x v="352"/>
          </reference>
          <reference field="5" count="1">
            <x v="50"/>
          </reference>
        </references>
      </pivotArea>
    </format>
    <format dxfId="331">
      <pivotArea dataOnly="0" labelOnly="1" outline="0" fieldPosition="0">
        <references count="2">
          <reference field="0" count="1" selected="0">
            <x v="353"/>
          </reference>
          <reference field="5" count="1">
            <x v="57"/>
          </reference>
        </references>
      </pivotArea>
    </format>
    <format dxfId="330">
      <pivotArea dataOnly="0" labelOnly="1" outline="0" fieldPosition="0">
        <references count="2">
          <reference field="0" count="1" selected="0">
            <x v="354"/>
          </reference>
          <reference field="5" count="1">
            <x v="230"/>
          </reference>
        </references>
      </pivotArea>
    </format>
    <format dxfId="329">
      <pivotArea dataOnly="0" labelOnly="1" outline="0" fieldPosition="0">
        <references count="2">
          <reference field="0" count="1" selected="0">
            <x v="355"/>
          </reference>
          <reference field="5" count="2">
            <x v="139"/>
            <x v="229"/>
          </reference>
        </references>
      </pivotArea>
    </format>
    <format dxfId="328">
      <pivotArea dataOnly="0" labelOnly="1" outline="0" fieldPosition="0">
        <references count="2">
          <reference field="0" count="1" selected="0">
            <x v="356"/>
          </reference>
          <reference field="5" count="1">
            <x v="50"/>
          </reference>
        </references>
      </pivotArea>
    </format>
    <format dxfId="327">
      <pivotArea dataOnly="0" labelOnly="1" outline="0" fieldPosition="0">
        <references count="2">
          <reference field="0" count="1" selected="0">
            <x v="357"/>
          </reference>
          <reference field="5" count="2">
            <x v="123"/>
            <x v="229"/>
          </reference>
        </references>
      </pivotArea>
    </format>
    <format dxfId="326">
      <pivotArea dataOnly="0" labelOnly="1" outline="0" fieldPosition="0">
        <references count="2">
          <reference field="0" count="1" selected="0">
            <x v="358"/>
          </reference>
          <reference field="5" count="2">
            <x v="118"/>
            <x v="229"/>
          </reference>
        </references>
      </pivotArea>
    </format>
    <format dxfId="325">
      <pivotArea dataOnly="0" labelOnly="1" outline="0" fieldPosition="0">
        <references count="2">
          <reference field="0" count="1" selected="0">
            <x v="359"/>
          </reference>
          <reference field="5" count="1">
            <x v="132"/>
          </reference>
        </references>
      </pivotArea>
    </format>
    <format dxfId="324">
      <pivotArea dataOnly="0" labelOnly="1" outline="0" fieldPosition="0">
        <references count="2">
          <reference field="0" count="1" selected="0">
            <x v="360"/>
          </reference>
          <reference field="5" count="1">
            <x v="56"/>
          </reference>
        </references>
      </pivotArea>
    </format>
    <format dxfId="323">
      <pivotArea dataOnly="0" labelOnly="1" outline="0" fieldPosition="0">
        <references count="2">
          <reference field="0" count="1" selected="0">
            <x v="361"/>
          </reference>
          <reference field="5" count="1">
            <x v="182"/>
          </reference>
        </references>
      </pivotArea>
    </format>
    <format dxfId="322">
      <pivotArea dataOnly="0" labelOnly="1" outline="0" fieldPosition="0">
        <references count="2">
          <reference field="0" count="1" selected="0">
            <x v="362"/>
          </reference>
          <reference field="5" count="2">
            <x v="83"/>
            <x v="229"/>
          </reference>
        </references>
      </pivotArea>
    </format>
    <format dxfId="321">
      <pivotArea dataOnly="0" labelOnly="1" outline="0" fieldPosition="0">
        <references count="2">
          <reference field="0" count="1" selected="0">
            <x v="363"/>
          </reference>
          <reference field="5" count="1">
            <x v="112"/>
          </reference>
        </references>
      </pivotArea>
    </format>
    <format dxfId="320">
      <pivotArea dataOnly="0" labelOnly="1" outline="0" fieldPosition="0">
        <references count="2">
          <reference field="0" count="1" selected="0">
            <x v="364"/>
          </reference>
          <reference field="5" count="3">
            <x v="183"/>
            <x v="229"/>
            <x v="230"/>
          </reference>
        </references>
      </pivotArea>
    </format>
    <format dxfId="319">
      <pivotArea dataOnly="0" labelOnly="1" outline="0" fieldPosition="0">
        <references count="2">
          <reference field="0" count="1" selected="0">
            <x v="365"/>
          </reference>
          <reference field="5" count="1">
            <x v="230"/>
          </reference>
        </references>
      </pivotArea>
    </format>
    <format dxfId="318">
      <pivotArea dataOnly="0" labelOnly="1" outline="0" fieldPosition="0">
        <references count="2">
          <reference field="0" count="1" selected="0">
            <x v="366"/>
          </reference>
          <reference field="5" count="2">
            <x v="72"/>
            <x v="229"/>
          </reference>
        </references>
      </pivotArea>
    </format>
    <format dxfId="317">
      <pivotArea dataOnly="0" labelOnly="1" outline="0" fieldPosition="0">
        <references count="2">
          <reference field="0" count="1" selected="0">
            <x v="367"/>
          </reference>
          <reference field="5" count="1">
            <x v="97"/>
          </reference>
        </references>
      </pivotArea>
    </format>
    <format dxfId="316">
      <pivotArea dataOnly="0" labelOnly="1" outline="0" fieldPosition="0">
        <references count="2">
          <reference field="0" count="1" selected="0">
            <x v="368"/>
          </reference>
          <reference field="5" count="1">
            <x v="72"/>
          </reference>
        </references>
      </pivotArea>
    </format>
    <format dxfId="315">
      <pivotArea dataOnly="0" labelOnly="1" outline="0" fieldPosition="0">
        <references count="2">
          <reference field="0" count="1" selected="0">
            <x v="369"/>
          </reference>
          <reference field="5" count="1">
            <x v="34"/>
          </reference>
        </references>
      </pivotArea>
    </format>
    <format dxfId="314">
      <pivotArea dataOnly="0" labelOnly="1" outline="0" fieldPosition="0">
        <references count="2">
          <reference field="0" count="1" selected="0">
            <x v="370"/>
          </reference>
          <reference field="5" count="2">
            <x v="157"/>
            <x v="229"/>
          </reference>
        </references>
      </pivotArea>
    </format>
    <format dxfId="313">
      <pivotArea dataOnly="0" labelOnly="1" outline="0" fieldPosition="0">
        <references count="2">
          <reference field="0" count="1" selected="0">
            <x v="371"/>
          </reference>
          <reference field="5" count="1">
            <x v="78"/>
          </reference>
        </references>
      </pivotArea>
    </format>
    <format dxfId="312">
      <pivotArea dataOnly="0" labelOnly="1" outline="0" fieldPosition="0">
        <references count="2">
          <reference field="0" count="1" selected="0">
            <x v="372"/>
          </reference>
          <reference field="5" count="2">
            <x v="178"/>
            <x v="229"/>
          </reference>
        </references>
      </pivotArea>
    </format>
    <format dxfId="311">
      <pivotArea dataOnly="0" labelOnly="1" outline="0" fieldPosition="0">
        <references count="2">
          <reference field="0" count="1" selected="0">
            <x v="373"/>
          </reference>
          <reference field="5" count="1">
            <x v="108"/>
          </reference>
        </references>
      </pivotArea>
    </format>
    <format dxfId="310">
      <pivotArea dataOnly="0" labelOnly="1" outline="0" fieldPosition="0">
        <references count="2">
          <reference field="0" count="1" selected="0">
            <x v="374"/>
          </reference>
          <reference field="5" count="1">
            <x v="94"/>
          </reference>
        </references>
      </pivotArea>
    </format>
    <format dxfId="309">
      <pivotArea dataOnly="0" labelOnly="1" outline="0" fieldPosition="0">
        <references count="2">
          <reference field="0" count="1" selected="0">
            <x v="375"/>
          </reference>
          <reference field="5" count="1">
            <x v="129"/>
          </reference>
        </references>
      </pivotArea>
    </format>
    <format dxfId="308">
      <pivotArea dataOnly="0" labelOnly="1" outline="0" fieldPosition="0">
        <references count="2">
          <reference field="0" count="1" selected="0">
            <x v="376"/>
          </reference>
          <reference field="5" count="2">
            <x v="143"/>
            <x v="229"/>
          </reference>
        </references>
      </pivotArea>
    </format>
    <format dxfId="307">
      <pivotArea dataOnly="0" labelOnly="1" outline="0" fieldPosition="0">
        <references count="2">
          <reference field="0" count="1" selected="0">
            <x v="377"/>
          </reference>
          <reference field="5" count="1">
            <x v="230"/>
          </reference>
        </references>
      </pivotArea>
    </format>
    <format dxfId="306">
      <pivotArea dataOnly="0" labelOnly="1" outline="0" fieldPosition="0">
        <references count="2">
          <reference field="0" count="1" selected="0">
            <x v="378"/>
          </reference>
          <reference field="5" count="1">
            <x v="34"/>
          </reference>
        </references>
      </pivotArea>
    </format>
    <format dxfId="305">
      <pivotArea dataOnly="0" labelOnly="1" outline="0" fieldPosition="0">
        <references count="2">
          <reference field="0" count="1" selected="0">
            <x v="379"/>
          </reference>
          <reference field="5" count="1">
            <x v="112"/>
          </reference>
        </references>
      </pivotArea>
    </format>
    <format dxfId="304">
      <pivotArea dataOnly="0" labelOnly="1" outline="0" fieldPosition="0">
        <references count="2">
          <reference field="0" count="1" selected="0">
            <x v="380"/>
          </reference>
          <reference field="5" count="2">
            <x v="183"/>
            <x v="229"/>
          </reference>
        </references>
      </pivotArea>
    </format>
    <format dxfId="303">
      <pivotArea dataOnly="0" labelOnly="1" outline="0" fieldPosition="0">
        <references count="2">
          <reference field="0" count="1" selected="0">
            <x v="381"/>
          </reference>
          <reference field="5" count="1">
            <x v="230"/>
          </reference>
        </references>
      </pivotArea>
    </format>
    <format dxfId="302">
      <pivotArea dataOnly="0" labelOnly="1" outline="0" fieldPosition="0">
        <references count="2">
          <reference field="0" count="1" selected="0">
            <x v="382"/>
          </reference>
          <reference field="5" count="1">
            <x v="230"/>
          </reference>
        </references>
      </pivotArea>
    </format>
    <format dxfId="301">
      <pivotArea dataOnly="0" labelOnly="1" outline="0" fieldPosition="0">
        <references count="2">
          <reference field="0" count="1" selected="0">
            <x v="383"/>
          </reference>
          <reference field="5" count="1">
            <x v="40"/>
          </reference>
        </references>
      </pivotArea>
    </format>
    <format dxfId="300">
      <pivotArea dataOnly="0" labelOnly="1" outline="0" fieldPosition="0">
        <references count="2">
          <reference field="0" count="1" selected="0">
            <x v="384"/>
          </reference>
          <reference field="5" count="1">
            <x v="230"/>
          </reference>
        </references>
      </pivotArea>
    </format>
    <format dxfId="299">
      <pivotArea dataOnly="0" labelOnly="1" outline="0" fieldPosition="0">
        <references count="2">
          <reference field="0" count="1" selected="0">
            <x v="385"/>
          </reference>
          <reference field="5" count="1">
            <x v="230"/>
          </reference>
        </references>
      </pivotArea>
    </format>
    <format dxfId="298">
      <pivotArea dataOnly="0" labelOnly="1" outline="0" fieldPosition="0">
        <references count="2">
          <reference field="0" count="1" selected="0">
            <x v="386"/>
          </reference>
          <reference field="5" count="1">
            <x v="134"/>
          </reference>
        </references>
      </pivotArea>
    </format>
    <format dxfId="297">
      <pivotArea dataOnly="0" labelOnly="1" outline="0" fieldPosition="0">
        <references count="2">
          <reference field="0" count="1" selected="0">
            <x v="387"/>
          </reference>
          <reference field="5" count="1">
            <x v="127"/>
          </reference>
        </references>
      </pivotArea>
    </format>
    <format dxfId="296">
      <pivotArea dataOnly="0" labelOnly="1" outline="0" fieldPosition="0">
        <references count="2">
          <reference field="0" count="1" selected="0">
            <x v="388"/>
          </reference>
          <reference field="5" count="2">
            <x v="136"/>
            <x v="229"/>
          </reference>
        </references>
      </pivotArea>
    </format>
    <format dxfId="295">
      <pivotArea dataOnly="0" labelOnly="1" outline="0" fieldPosition="0">
        <references count="2">
          <reference field="0" count="1" selected="0">
            <x v="389"/>
          </reference>
          <reference field="5" count="2">
            <x v="213"/>
            <x v="229"/>
          </reference>
        </references>
      </pivotArea>
    </format>
    <format dxfId="294">
      <pivotArea dataOnly="0" labelOnly="1" outline="0" fieldPosition="0">
        <references count="2">
          <reference field="0" count="1" selected="0">
            <x v="390"/>
          </reference>
          <reference field="5" count="1">
            <x v="221"/>
          </reference>
        </references>
      </pivotArea>
    </format>
    <format dxfId="293">
      <pivotArea dataOnly="0" labelOnly="1" outline="0" fieldPosition="0">
        <references count="2">
          <reference field="0" count="1" selected="0">
            <x v="391"/>
          </reference>
          <reference field="5" count="1">
            <x v="230"/>
          </reference>
        </references>
      </pivotArea>
    </format>
    <format dxfId="292">
      <pivotArea dataOnly="0" labelOnly="1" outline="0" fieldPosition="0">
        <references count="2">
          <reference field="0" count="1" selected="0">
            <x v="392"/>
          </reference>
          <reference field="5" count="2">
            <x v="207"/>
            <x v="229"/>
          </reference>
        </references>
      </pivotArea>
    </format>
    <format dxfId="291">
      <pivotArea dataOnly="0" labelOnly="1" outline="0" fieldPosition="0">
        <references count="2">
          <reference field="0" count="1" selected="0">
            <x v="393"/>
          </reference>
          <reference field="5" count="2">
            <x v="7"/>
            <x v="229"/>
          </reference>
        </references>
      </pivotArea>
    </format>
    <format dxfId="290">
      <pivotArea dataOnly="0" labelOnly="1" outline="0" fieldPosition="0">
        <references count="2">
          <reference field="0" count="1" selected="0">
            <x v="394"/>
          </reference>
          <reference field="5" count="2">
            <x v="121"/>
            <x v="229"/>
          </reference>
        </references>
      </pivotArea>
    </format>
    <format dxfId="289">
      <pivotArea dataOnly="0" labelOnly="1" outline="0" fieldPosition="0">
        <references count="2">
          <reference field="0" count="1" selected="0">
            <x v="395"/>
          </reference>
          <reference field="5" count="1">
            <x v="145"/>
          </reference>
        </references>
      </pivotArea>
    </format>
    <format dxfId="288">
      <pivotArea dataOnly="0" labelOnly="1" outline="0" fieldPosition="0">
        <references count="2">
          <reference field="0" count="1" selected="0">
            <x v="396"/>
          </reference>
          <reference field="5" count="1">
            <x v="230"/>
          </reference>
        </references>
      </pivotArea>
    </format>
    <format dxfId="287">
      <pivotArea dataOnly="0" labelOnly="1" outline="0" fieldPosition="0">
        <references count="2">
          <reference field="0" count="1" selected="0">
            <x v="397"/>
          </reference>
          <reference field="5" count="1">
            <x v="98"/>
          </reference>
        </references>
      </pivotArea>
    </format>
    <format dxfId="286">
      <pivotArea dataOnly="0" labelOnly="1" outline="0" fieldPosition="0">
        <references count="2">
          <reference field="0" count="1" selected="0">
            <x v="398"/>
          </reference>
          <reference field="5" count="1">
            <x v="26"/>
          </reference>
        </references>
      </pivotArea>
    </format>
    <format dxfId="285">
      <pivotArea dataOnly="0" labelOnly="1" outline="0" fieldPosition="0">
        <references count="2">
          <reference field="0" count="1" selected="0">
            <x v="399"/>
          </reference>
          <reference field="5" count="1">
            <x v="50"/>
          </reference>
        </references>
      </pivotArea>
    </format>
    <format dxfId="284">
      <pivotArea dataOnly="0" labelOnly="1" outline="0" fieldPosition="0">
        <references count="2">
          <reference field="0" count="1" selected="0">
            <x v="400"/>
          </reference>
          <reference field="5" count="2">
            <x v="172"/>
            <x v="229"/>
          </reference>
        </references>
      </pivotArea>
    </format>
    <format dxfId="283">
      <pivotArea dataOnly="0" labelOnly="1" outline="0" fieldPosition="0">
        <references count="2">
          <reference field="0" count="1" selected="0">
            <x v="401"/>
          </reference>
          <reference field="5" count="1">
            <x v="230"/>
          </reference>
        </references>
      </pivotArea>
    </format>
    <format dxfId="282">
      <pivotArea dataOnly="0" labelOnly="1" outline="0" fieldPosition="0">
        <references count="2">
          <reference field="0" count="1" selected="0">
            <x v="402"/>
          </reference>
          <reference field="5" count="1">
            <x v="72"/>
          </reference>
        </references>
      </pivotArea>
    </format>
    <format dxfId="281">
      <pivotArea dataOnly="0" labelOnly="1" outline="0" fieldPosition="0">
        <references count="2">
          <reference field="0" count="1" selected="0">
            <x v="403"/>
          </reference>
          <reference field="5" count="1">
            <x v="230"/>
          </reference>
        </references>
      </pivotArea>
    </format>
    <format dxfId="280">
      <pivotArea dataOnly="0" labelOnly="1" outline="0" fieldPosition="0">
        <references count="2">
          <reference field="0" count="1" selected="0">
            <x v="404"/>
          </reference>
          <reference field="5" count="3">
            <x v="31"/>
            <x v="229"/>
            <x v="230"/>
          </reference>
        </references>
      </pivotArea>
    </format>
    <format dxfId="279">
      <pivotArea dataOnly="0" labelOnly="1" outline="0" fieldPosition="0">
        <references count="2">
          <reference field="0" count="1" selected="0">
            <x v="405"/>
          </reference>
          <reference field="5" count="1">
            <x v="230"/>
          </reference>
        </references>
      </pivotArea>
    </format>
    <format dxfId="278">
      <pivotArea dataOnly="0" labelOnly="1" outline="0" fieldPosition="0">
        <references count="2">
          <reference field="0" count="1" selected="0">
            <x v="406"/>
          </reference>
          <reference field="5" count="2">
            <x v="199"/>
            <x v="229"/>
          </reference>
        </references>
      </pivotArea>
    </format>
    <format dxfId="277">
      <pivotArea dataOnly="0" labelOnly="1" outline="0" fieldPosition="0">
        <references count="2">
          <reference field="0" count="1" selected="0">
            <x v="407"/>
          </reference>
          <reference field="5" count="2">
            <x v="187"/>
            <x v="229"/>
          </reference>
        </references>
      </pivotArea>
    </format>
    <format dxfId="276">
      <pivotArea dataOnly="0" labelOnly="1" outline="0" fieldPosition="0">
        <references count="2">
          <reference field="0" count="1" selected="0">
            <x v="408"/>
          </reference>
          <reference field="5" count="2">
            <x v="114"/>
            <x v="229"/>
          </reference>
        </references>
      </pivotArea>
    </format>
    <format dxfId="275">
      <pivotArea dataOnly="0" labelOnly="1" outline="0" fieldPosition="0">
        <references count="2">
          <reference field="0" count="1" selected="0">
            <x v="409"/>
          </reference>
          <reference field="5" count="1">
            <x v="72"/>
          </reference>
        </references>
      </pivotArea>
    </format>
    <format dxfId="274">
      <pivotArea dataOnly="0" labelOnly="1" outline="0" fieldPosition="0">
        <references count="2">
          <reference field="0" count="1" selected="0">
            <x v="410"/>
          </reference>
          <reference field="5" count="1">
            <x v="4"/>
          </reference>
        </references>
      </pivotArea>
    </format>
    <format dxfId="273">
      <pivotArea dataOnly="0" labelOnly="1" outline="0" fieldPosition="0">
        <references count="2">
          <reference field="0" count="1" selected="0">
            <x v="411"/>
          </reference>
          <reference field="5" count="2">
            <x v="183"/>
            <x v="229"/>
          </reference>
        </references>
      </pivotArea>
    </format>
    <format dxfId="272">
      <pivotArea dataOnly="0" labelOnly="1" outline="0" fieldPosition="0">
        <references count="2">
          <reference field="0" count="1" selected="0">
            <x v="412"/>
          </reference>
          <reference field="5" count="1">
            <x v="30"/>
          </reference>
        </references>
      </pivotArea>
    </format>
    <format dxfId="271">
      <pivotArea dataOnly="0" labelOnly="1" outline="0" fieldPosition="0">
        <references count="2">
          <reference field="0" count="1" selected="0">
            <x v="413"/>
          </reference>
          <reference field="5" count="1">
            <x v="70"/>
          </reference>
        </references>
      </pivotArea>
    </format>
    <format dxfId="270">
      <pivotArea dataOnly="0" labelOnly="1" outline="0" fieldPosition="0">
        <references count="2">
          <reference field="0" count="1" selected="0">
            <x v="414"/>
          </reference>
          <reference field="5" count="1">
            <x v="119"/>
          </reference>
        </references>
      </pivotArea>
    </format>
    <format dxfId="269">
      <pivotArea dataOnly="0" labelOnly="1" outline="0" fieldPosition="0">
        <references count="2">
          <reference field="0" count="1" selected="0">
            <x v="415"/>
          </reference>
          <reference field="5" count="1">
            <x v="93"/>
          </reference>
        </references>
      </pivotArea>
    </format>
    <format dxfId="268">
      <pivotArea dataOnly="0" labelOnly="1" outline="0" fieldPosition="0">
        <references count="2">
          <reference field="0" count="1" selected="0">
            <x v="416"/>
          </reference>
          <reference field="5" count="1">
            <x v="230"/>
          </reference>
        </references>
      </pivotArea>
    </format>
    <format dxfId="267">
      <pivotArea dataOnly="0" labelOnly="1" outline="0" fieldPosition="0">
        <references count="2">
          <reference field="0" count="1" selected="0">
            <x v="417"/>
          </reference>
          <reference field="5" count="1">
            <x v="121"/>
          </reference>
        </references>
      </pivotArea>
    </format>
    <format dxfId="266">
      <pivotArea dataOnly="0" labelOnly="1" outline="0" fieldPosition="0">
        <references count="2">
          <reference field="0" count="1" selected="0">
            <x v="418"/>
          </reference>
          <reference field="5" count="1">
            <x v="230"/>
          </reference>
        </references>
      </pivotArea>
    </format>
    <format dxfId="265">
      <pivotArea dataOnly="0" labelOnly="1" outline="0" fieldPosition="0">
        <references count="2">
          <reference field="0" count="1" selected="0">
            <x v="419"/>
          </reference>
          <reference field="5" count="1">
            <x v="61"/>
          </reference>
        </references>
      </pivotArea>
    </format>
    <format dxfId="264">
      <pivotArea dataOnly="0" labelOnly="1" outline="0" fieldPosition="0">
        <references count="2">
          <reference field="0" count="1" selected="0">
            <x v="420"/>
          </reference>
          <reference field="5" count="1">
            <x v="141"/>
          </reference>
        </references>
      </pivotArea>
    </format>
    <format dxfId="263">
      <pivotArea dataOnly="0" labelOnly="1" outline="0" fieldPosition="0">
        <references count="2">
          <reference field="0" count="1" selected="0">
            <x v="421"/>
          </reference>
          <reference field="5" count="2">
            <x v="169"/>
            <x v="229"/>
          </reference>
        </references>
      </pivotArea>
    </format>
    <format dxfId="262">
      <pivotArea dataOnly="0" labelOnly="1" outline="0" fieldPosition="0">
        <references count="2">
          <reference field="0" count="1" selected="0">
            <x v="422"/>
          </reference>
          <reference field="5" count="2">
            <x v="135"/>
            <x v="229"/>
          </reference>
        </references>
      </pivotArea>
    </format>
    <format dxfId="261">
      <pivotArea dataOnly="0" labelOnly="1" outline="0" fieldPosition="0">
        <references count="2">
          <reference field="0" count="1" selected="0">
            <x v="423"/>
          </reference>
          <reference field="5" count="1">
            <x v="8"/>
          </reference>
        </references>
      </pivotArea>
    </format>
    <format dxfId="260">
      <pivotArea dataOnly="0" labelOnly="1" outline="0" fieldPosition="0">
        <references count="2">
          <reference field="0" count="1" selected="0">
            <x v="424"/>
          </reference>
          <reference field="5" count="1">
            <x v="140"/>
          </reference>
        </references>
      </pivotArea>
    </format>
    <format dxfId="259">
      <pivotArea dataOnly="0" labelOnly="1" outline="0" fieldPosition="0">
        <references count="2">
          <reference field="0" count="1" selected="0">
            <x v="425"/>
          </reference>
          <reference field="5" count="1">
            <x v="61"/>
          </reference>
        </references>
      </pivotArea>
    </format>
    <format dxfId="258">
      <pivotArea dataOnly="0" labelOnly="1" outline="0" fieldPosition="0">
        <references count="2">
          <reference field="0" count="1" selected="0">
            <x v="426"/>
          </reference>
          <reference field="5" count="1">
            <x v="129"/>
          </reference>
        </references>
      </pivotArea>
    </format>
    <format dxfId="257">
      <pivotArea dataOnly="0" labelOnly="1" outline="0" fieldPosition="0">
        <references count="2">
          <reference field="0" count="1" selected="0">
            <x v="427"/>
          </reference>
          <reference field="5" count="2">
            <x v="138"/>
            <x v="229"/>
          </reference>
        </references>
      </pivotArea>
    </format>
    <format dxfId="256">
      <pivotArea dataOnly="0" labelOnly="1" outline="0" fieldPosition="0">
        <references count="2">
          <reference field="0" count="1" selected="0">
            <x v="428"/>
          </reference>
          <reference field="5" count="1">
            <x v="230"/>
          </reference>
        </references>
      </pivotArea>
    </format>
    <format dxfId="255">
      <pivotArea dataOnly="0" labelOnly="1" outline="0" fieldPosition="0">
        <references count="2">
          <reference field="0" count="1" selected="0">
            <x v="429"/>
          </reference>
          <reference field="5" count="1">
            <x v="230"/>
          </reference>
        </references>
      </pivotArea>
    </format>
    <format dxfId="254">
      <pivotArea dataOnly="0" labelOnly="1" outline="0" fieldPosition="0">
        <references count="2">
          <reference field="0" count="1" selected="0">
            <x v="430"/>
          </reference>
          <reference field="5" count="2">
            <x v="23"/>
            <x v="229"/>
          </reference>
        </references>
      </pivotArea>
    </format>
    <format dxfId="253">
      <pivotArea dataOnly="0" labelOnly="1" outline="0" fieldPosition="0">
        <references count="2">
          <reference field="0" count="1" selected="0">
            <x v="431"/>
          </reference>
          <reference field="5" count="1">
            <x v="230"/>
          </reference>
        </references>
      </pivotArea>
    </format>
    <format dxfId="252">
      <pivotArea dataOnly="0" labelOnly="1" outline="0" fieldPosition="0">
        <references count="2">
          <reference field="0" count="1" selected="0">
            <x v="432"/>
          </reference>
          <reference field="5" count="1">
            <x v="46"/>
          </reference>
        </references>
      </pivotArea>
    </format>
    <format dxfId="251">
      <pivotArea dataOnly="0" labelOnly="1" outline="0" fieldPosition="0">
        <references count="2">
          <reference field="0" count="1" selected="0">
            <x v="433"/>
          </reference>
          <reference field="5" count="1">
            <x v="39"/>
          </reference>
        </references>
      </pivotArea>
    </format>
    <format dxfId="250">
      <pivotArea dataOnly="0" labelOnly="1" outline="0" fieldPosition="0">
        <references count="2">
          <reference field="0" count="1" selected="0">
            <x v="434"/>
          </reference>
          <reference field="5" count="1">
            <x v="230"/>
          </reference>
        </references>
      </pivotArea>
    </format>
    <format dxfId="249">
      <pivotArea dataOnly="0" labelOnly="1" outline="0" fieldPosition="0">
        <references count="2">
          <reference field="0" count="1" selected="0">
            <x v="435"/>
          </reference>
          <reference field="5" count="2">
            <x v="138"/>
            <x v="229"/>
          </reference>
        </references>
      </pivotArea>
    </format>
    <format dxfId="248">
      <pivotArea dataOnly="0" labelOnly="1" outline="0" fieldPosition="0">
        <references count="2">
          <reference field="0" count="1" selected="0">
            <x v="436"/>
          </reference>
          <reference field="5" count="1">
            <x v="230"/>
          </reference>
        </references>
      </pivotArea>
    </format>
    <format dxfId="247">
      <pivotArea dataOnly="0" labelOnly="1" outline="0" fieldPosition="0">
        <references count="2">
          <reference field="0" count="1" selected="0">
            <x v="437"/>
          </reference>
          <reference field="5" count="1">
            <x v="230"/>
          </reference>
        </references>
      </pivotArea>
    </format>
    <format dxfId="246">
      <pivotArea dataOnly="0" labelOnly="1" outline="0" fieldPosition="0">
        <references count="2">
          <reference field="0" count="1" selected="0">
            <x v="438"/>
          </reference>
          <reference field="5" count="2">
            <x v="155"/>
            <x v="229"/>
          </reference>
        </references>
      </pivotArea>
    </format>
    <format dxfId="245">
      <pivotArea dataOnly="0" labelOnly="1" outline="0" fieldPosition="0">
        <references count="2">
          <reference field="0" count="1" selected="0">
            <x v="439"/>
          </reference>
          <reference field="5" count="2">
            <x v="139"/>
            <x v="229"/>
          </reference>
        </references>
      </pivotArea>
    </format>
    <format dxfId="244">
      <pivotArea dataOnly="0" labelOnly="1" outline="0" fieldPosition="0">
        <references count="2">
          <reference field="0" count="1" selected="0">
            <x v="440"/>
          </reference>
          <reference field="5" count="1">
            <x v="230"/>
          </reference>
        </references>
      </pivotArea>
    </format>
    <format dxfId="243">
      <pivotArea dataOnly="0" labelOnly="1" outline="0" fieldPosition="0">
        <references count="2">
          <reference field="0" count="1" selected="0">
            <x v="441"/>
          </reference>
          <reference field="5" count="1">
            <x v="230"/>
          </reference>
        </references>
      </pivotArea>
    </format>
    <format dxfId="242">
      <pivotArea dataOnly="0" labelOnly="1" outline="0" fieldPosition="0">
        <references count="2">
          <reference field="0" count="1" selected="0">
            <x v="442"/>
          </reference>
          <reference field="5" count="1">
            <x v="9"/>
          </reference>
        </references>
      </pivotArea>
    </format>
    <format dxfId="241">
      <pivotArea dataOnly="0" labelOnly="1" outline="0" fieldPosition="0">
        <references count="2">
          <reference field="0" count="1" selected="0">
            <x v="443"/>
          </reference>
          <reference field="5" count="1">
            <x v="70"/>
          </reference>
        </references>
      </pivotArea>
    </format>
    <format dxfId="240">
      <pivotArea dataOnly="0" labelOnly="1" outline="0" fieldPosition="0">
        <references count="2">
          <reference field="0" count="1" selected="0">
            <x v="444"/>
          </reference>
          <reference field="5" count="2">
            <x v="74"/>
            <x v="229"/>
          </reference>
        </references>
      </pivotArea>
    </format>
    <format dxfId="239">
      <pivotArea dataOnly="0" labelOnly="1" outline="0" fieldPosition="0">
        <references count="2">
          <reference field="0" count="1" selected="0">
            <x v="445"/>
          </reference>
          <reference field="5" count="2">
            <x v="97"/>
            <x v="229"/>
          </reference>
        </references>
      </pivotArea>
    </format>
    <format dxfId="238">
      <pivotArea dataOnly="0" labelOnly="1" outline="0" fieldPosition="0">
        <references count="2">
          <reference field="0" count="1" selected="0">
            <x v="446"/>
          </reference>
          <reference field="5" count="1">
            <x v="162"/>
          </reference>
        </references>
      </pivotArea>
    </format>
    <format dxfId="237">
      <pivotArea dataOnly="0" labelOnly="1" outline="0" fieldPosition="0">
        <references count="2">
          <reference field="0" count="1" selected="0">
            <x v="447"/>
          </reference>
          <reference field="5" count="1">
            <x v="116"/>
          </reference>
        </references>
      </pivotArea>
    </format>
    <format dxfId="236">
      <pivotArea dataOnly="0" labelOnly="1" outline="0" fieldPosition="0">
        <references count="2">
          <reference field="0" count="1" selected="0">
            <x v="448"/>
          </reference>
          <reference field="5" count="1">
            <x v="162"/>
          </reference>
        </references>
      </pivotArea>
    </format>
    <format dxfId="235">
      <pivotArea dataOnly="0" labelOnly="1" outline="0" fieldPosition="0">
        <references count="2">
          <reference field="0" count="1" selected="0">
            <x v="449"/>
          </reference>
          <reference field="5" count="2">
            <x v="177"/>
            <x v="230"/>
          </reference>
        </references>
      </pivotArea>
    </format>
    <format dxfId="234">
      <pivotArea dataOnly="0" labelOnly="1" outline="0" fieldPosition="0">
        <references count="2">
          <reference field="0" count="1" selected="0">
            <x v="450"/>
          </reference>
          <reference field="5" count="2">
            <x v="135"/>
            <x v="229"/>
          </reference>
        </references>
      </pivotArea>
    </format>
    <format dxfId="233">
      <pivotArea dataOnly="0" labelOnly="1" outline="0" fieldPosition="0">
        <references count="2">
          <reference field="0" count="1" selected="0">
            <x v="451"/>
          </reference>
          <reference field="5" count="1">
            <x v="132"/>
          </reference>
        </references>
      </pivotArea>
    </format>
    <format dxfId="232">
      <pivotArea dataOnly="0" labelOnly="1" outline="0" fieldPosition="0">
        <references count="2">
          <reference field="0" count="1" selected="0">
            <x v="452"/>
          </reference>
          <reference field="5" count="1">
            <x v="230"/>
          </reference>
        </references>
      </pivotArea>
    </format>
    <format dxfId="231">
      <pivotArea dataOnly="0" labelOnly="1" outline="0" fieldPosition="0">
        <references count="2">
          <reference field="0" count="1" selected="0">
            <x v="453"/>
          </reference>
          <reference field="5" count="1">
            <x v="230"/>
          </reference>
        </references>
      </pivotArea>
    </format>
    <format dxfId="230">
      <pivotArea dataOnly="0" labelOnly="1" outline="0" fieldPosition="0">
        <references count="2">
          <reference field="0" count="1" selected="0">
            <x v="454"/>
          </reference>
          <reference field="5" count="2">
            <x v="175"/>
            <x v="229"/>
          </reference>
        </references>
      </pivotArea>
    </format>
    <format dxfId="229">
      <pivotArea dataOnly="0" labelOnly="1" outline="0" fieldPosition="0">
        <references count="2">
          <reference field="0" count="1" selected="0">
            <x v="455"/>
          </reference>
          <reference field="5" count="2">
            <x v="85"/>
            <x v="229"/>
          </reference>
        </references>
      </pivotArea>
    </format>
    <format dxfId="228">
      <pivotArea dataOnly="0" labelOnly="1" outline="0" fieldPosition="0">
        <references count="2">
          <reference field="0" count="1" selected="0">
            <x v="456"/>
          </reference>
          <reference field="5" count="1">
            <x v="230"/>
          </reference>
        </references>
      </pivotArea>
    </format>
    <format dxfId="227">
      <pivotArea dataOnly="0" labelOnly="1" outline="0" fieldPosition="0">
        <references count="2">
          <reference field="0" count="1" selected="0">
            <x v="457"/>
          </reference>
          <reference field="5" count="2">
            <x v="187"/>
            <x v="229"/>
          </reference>
        </references>
      </pivotArea>
    </format>
    <format dxfId="226">
      <pivotArea dataOnly="0" labelOnly="1" outline="0" fieldPosition="0">
        <references count="2">
          <reference field="0" count="1" selected="0">
            <x v="458"/>
          </reference>
          <reference field="5" count="2">
            <x v="88"/>
            <x v="229"/>
          </reference>
        </references>
      </pivotArea>
    </format>
    <format dxfId="225">
      <pivotArea dataOnly="0" labelOnly="1" outline="0" fieldPosition="0">
        <references count="2">
          <reference field="0" count="1" selected="0">
            <x v="459"/>
          </reference>
          <reference field="5" count="1">
            <x v="126"/>
          </reference>
        </references>
      </pivotArea>
    </format>
    <format dxfId="224">
      <pivotArea dataOnly="0" labelOnly="1" outline="0" fieldPosition="0">
        <references count="2">
          <reference field="0" count="1" selected="0">
            <x v="460"/>
          </reference>
          <reference field="5" count="1">
            <x v="121"/>
          </reference>
        </references>
      </pivotArea>
    </format>
    <format dxfId="223">
      <pivotArea dataOnly="0" labelOnly="1" outline="0" fieldPosition="0">
        <references count="2">
          <reference field="0" count="1" selected="0">
            <x v="461"/>
          </reference>
          <reference field="5" count="1">
            <x v="99"/>
          </reference>
        </references>
      </pivotArea>
    </format>
    <format dxfId="222">
      <pivotArea dataOnly="0" labelOnly="1" outline="0" fieldPosition="0">
        <references count="2">
          <reference field="0" count="1" selected="0">
            <x v="462"/>
          </reference>
          <reference field="5" count="1">
            <x v="34"/>
          </reference>
        </references>
      </pivotArea>
    </format>
    <format dxfId="221">
      <pivotArea dataOnly="0" labelOnly="1" outline="0" fieldPosition="0">
        <references count="2">
          <reference field="0" count="1" selected="0">
            <x v="463"/>
          </reference>
          <reference field="5" count="1">
            <x v="26"/>
          </reference>
        </references>
      </pivotArea>
    </format>
    <format dxfId="220">
      <pivotArea dataOnly="0" labelOnly="1" outline="0" fieldPosition="0">
        <references count="2">
          <reference field="0" count="1" selected="0">
            <x v="464"/>
          </reference>
          <reference field="5" count="1">
            <x v="230"/>
          </reference>
        </references>
      </pivotArea>
    </format>
    <format dxfId="219">
      <pivotArea dataOnly="0" labelOnly="1" outline="0" fieldPosition="0">
        <references count="2">
          <reference field="0" count="1" selected="0">
            <x v="465"/>
          </reference>
          <reference field="5" count="2">
            <x v="132"/>
            <x v="229"/>
          </reference>
        </references>
      </pivotArea>
    </format>
    <format dxfId="218">
      <pivotArea dataOnly="0" labelOnly="1" outline="0" fieldPosition="0">
        <references count="2">
          <reference field="0" count="1" selected="0">
            <x v="466"/>
          </reference>
          <reference field="5" count="2">
            <x v="150"/>
            <x v="229"/>
          </reference>
        </references>
      </pivotArea>
    </format>
    <format dxfId="217">
      <pivotArea dataOnly="0" labelOnly="1" outline="0" fieldPosition="0">
        <references count="2">
          <reference field="0" count="1" selected="0">
            <x v="467"/>
          </reference>
          <reference field="5" count="1">
            <x v="230"/>
          </reference>
        </references>
      </pivotArea>
    </format>
    <format dxfId="216">
      <pivotArea dataOnly="0" labelOnly="1" outline="0" fieldPosition="0">
        <references count="2">
          <reference field="0" count="1" selected="0">
            <x v="468"/>
          </reference>
          <reference field="5" count="2">
            <x v="129"/>
            <x v="229"/>
          </reference>
        </references>
      </pivotArea>
    </format>
    <format dxfId="215">
      <pivotArea dataOnly="0" labelOnly="1" outline="0" fieldPosition="0">
        <references count="2">
          <reference field="0" count="1" selected="0">
            <x v="469"/>
          </reference>
          <reference field="5" count="1">
            <x v="129"/>
          </reference>
        </references>
      </pivotArea>
    </format>
    <format dxfId="214">
      <pivotArea dataOnly="0" labelOnly="1" outline="0" fieldPosition="0">
        <references count="2">
          <reference field="0" count="1" selected="0">
            <x v="470"/>
          </reference>
          <reference field="5" count="1">
            <x v="117"/>
          </reference>
        </references>
      </pivotArea>
    </format>
    <format dxfId="213">
      <pivotArea dataOnly="0" labelOnly="1" outline="0" fieldPosition="0">
        <references count="2">
          <reference field="0" count="1" selected="0">
            <x v="471"/>
          </reference>
          <reference field="5" count="1">
            <x v="205"/>
          </reference>
        </references>
      </pivotArea>
    </format>
    <format dxfId="212">
      <pivotArea dataOnly="0" labelOnly="1" outline="0" fieldPosition="0">
        <references count="2">
          <reference field="0" count="1" selected="0">
            <x v="472"/>
          </reference>
          <reference field="5" count="2">
            <x v="184"/>
            <x v="229"/>
          </reference>
        </references>
      </pivotArea>
    </format>
    <format dxfId="211">
      <pivotArea dataOnly="0" labelOnly="1" outline="0" fieldPosition="0">
        <references count="2">
          <reference field="0" count="1" selected="0">
            <x v="473"/>
          </reference>
          <reference field="5" count="1">
            <x v="128"/>
          </reference>
        </references>
      </pivotArea>
    </format>
    <format dxfId="210">
      <pivotArea dataOnly="0" labelOnly="1" outline="0" fieldPosition="0">
        <references count="2">
          <reference field="0" count="1" selected="0">
            <x v="474"/>
          </reference>
          <reference field="5" count="2">
            <x v="127"/>
            <x v="229"/>
          </reference>
        </references>
      </pivotArea>
    </format>
    <format dxfId="209">
      <pivotArea dataOnly="0" labelOnly="1" outline="0" fieldPosition="0">
        <references count="2">
          <reference field="0" count="1" selected="0">
            <x v="475"/>
          </reference>
          <reference field="5" count="2">
            <x v="183"/>
            <x v="229"/>
          </reference>
        </references>
      </pivotArea>
    </format>
    <format dxfId="208">
      <pivotArea dataOnly="0" labelOnly="1" outline="0" fieldPosition="0">
        <references count="2">
          <reference field="0" count="1" selected="0">
            <x v="476"/>
          </reference>
          <reference field="5" count="2">
            <x v="29"/>
            <x v="229"/>
          </reference>
        </references>
      </pivotArea>
    </format>
    <format dxfId="207">
      <pivotArea dataOnly="0" labelOnly="1" outline="0" fieldPosition="0">
        <references count="2">
          <reference field="0" count="1" selected="0">
            <x v="477"/>
          </reference>
          <reference field="5" count="2">
            <x v="95"/>
            <x v="229"/>
          </reference>
        </references>
      </pivotArea>
    </format>
    <format dxfId="206">
      <pivotArea dataOnly="0" labelOnly="1" outline="0" fieldPosition="0">
        <references count="2">
          <reference field="0" count="1" selected="0">
            <x v="478"/>
          </reference>
          <reference field="5" count="2">
            <x v="129"/>
            <x v="229"/>
          </reference>
        </references>
      </pivotArea>
    </format>
    <format dxfId="205">
      <pivotArea dataOnly="0" labelOnly="1" outline="0" fieldPosition="0">
        <references count="2">
          <reference field="0" count="1" selected="0">
            <x v="479"/>
          </reference>
          <reference field="5" count="2">
            <x v="189"/>
            <x v="229"/>
          </reference>
        </references>
      </pivotArea>
    </format>
    <format dxfId="204">
      <pivotArea dataOnly="0" labelOnly="1" outline="0" fieldPosition="0">
        <references count="2">
          <reference field="0" count="1" selected="0">
            <x v="480"/>
          </reference>
          <reference field="5" count="2">
            <x v="124"/>
            <x v="229"/>
          </reference>
        </references>
      </pivotArea>
    </format>
    <format dxfId="203">
      <pivotArea dataOnly="0" labelOnly="1" outline="0" fieldPosition="0">
        <references count="2">
          <reference field="0" count="1" selected="0">
            <x v="481"/>
          </reference>
          <reference field="5" count="2">
            <x v="129"/>
            <x v="229"/>
          </reference>
        </references>
      </pivotArea>
    </format>
    <format dxfId="202">
      <pivotArea dataOnly="0" labelOnly="1" outline="0" fieldPosition="0">
        <references count="2">
          <reference field="0" count="1" selected="0">
            <x v="482"/>
          </reference>
          <reference field="5" count="2">
            <x v="177"/>
            <x v="229"/>
          </reference>
        </references>
      </pivotArea>
    </format>
    <format dxfId="201">
      <pivotArea dataOnly="0" labelOnly="1" outline="0" fieldPosition="0">
        <references count="2">
          <reference field="0" count="1" selected="0">
            <x v="483"/>
          </reference>
          <reference field="5" count="1">
            <x v="77"/>
          </reference>
        </references>
      </pivotArea>
    </format>
    <format dxfId="200">
      <pivotArea dataOnly="0" labelOnly="1" outline="0" fieldPosition="0">
        <references count="2">
          <reference field="0" count="1" selected="0">
            <x v="484"/>
          </reference>
          <reference field="5" count="1">
            <x v="26"/>
          </reference>
        </references>
      </pivotArea>
    </format>
    <format dxfId="199">
      <pivotArea dataOnly="0" labelOnly="1" outline="0" fieldPosition="0">
        <references count="2">
          <reference field="0" count="1" selected="0">
            <x v="485"/>
          </reference>
          <reference field="5" count="2">
            <x v="112"/>
            <x v="229"/>
          </reference>
        </references>
      </pivotArea>
    </format>
    <format dxfId="198">
      <pivotArea dataOnly="0" labelOnly="1" outline="0" fieldPosition="0">
        <references count="2">
          <reference field="0" count="1" selected="0">
            <x v="486"/>
          </reference>
          <reference field="5" count="3">
            <x v="138"/>
            <x v="151"/>
            <x v="229"/>
          </reference>
        </references>
      </pivotArea>
    </format>
    <format dxfId="197">
      <pivotArea dataOnly="0" labelOnly="1" outline="0" fieldPosition="0">
        <references count="2">
          <reference field="0" count="1" selected="0">
            <x v="487"/>
          </reference>
          <reference field="5" count="2">
            <x v="112"/>
            <x v="229"/>
          </reference>
        </references>
      </pivotArea>
    </format>
    <format dxfId="196">
      <pivotArea dataOnly="0" labelOnly="1" outline="0" fieldPosition="0">
        <references count="2">
          <reference field="0" count="1" selected="0">
            <x v="488"/>
          </reference>
          <reference field="5" count="2">
            <x v="215"/>
            <x v="229"/>
          </reference>
        </references>
      </pivotArea>
    </format>
    <format dxfId="195">
      <pivotArea dataOnly="0" labelOnly="1" outline="0" fieldPosition="0">
        <references count="2">
          <reference field="0" count="1" selected="0">
            <x v="489"/>
          </reference>
          <reference field="5" count="2">
            <x v="181"/>
            <x v="229"/>
          </reference>
        </references>
      </pivotArea>
    </format>
    <format dxfId="194">
      <pivotArea dataOnly="0" labelOnly="1" outline="0" fieldPosition="0">
        <references count="2">
          <reference field="0" count="1" selected="0">
            <x v="490"/>
          </reference>
          <reference field="5" count="1">
            <x v="121"/>
          </reference>
        </references>
      </pivotArea>
    </format>
    <format dxfId="193">
      <pivotArea dataOnly="0" labelOnly="1" outline="0" fieldPosition="0">
        <references count="2">
          <reference field="0" count="1" selected="0">
            <x v="491"/>
          </reference>
          <reference field="5" count="1">
            <x v="230"/>
          </reference>
        </references>
      </pivotArea>
    </format>
    <format dxfId="192">
      <pivotArea dataOnly="0" labelOnly="1" outline="0" fieldPosition="0">
        <references count="2">
          <reference field="0" count="1" selected="0">
            <x v="492"/>
          </reference>
          <reference field="5" count="1">
            <x v="64"/>
          </reference>
        </references>
      </pivotArea>
    </format>
    <format dxfId="191">
      <pivotArea dataOnly="0" labelOnly="1" outline="0" fieldPosition="0">
        <references count="2">
          <reference field="0" count="1" selected="0">
            <x v="493"/>
          </reference>
          <reference field="5" count="1">
            <x v="141"/>
          </reference>
        </references>
      </pivotArea>
    </format>
    <format dxfId="190">
      <pivotArea dataOnly="0" labelOnly="1" outline="0" fieldPosition="0">
        <references count="2">
          <reference field="0" count="1" selected="0">
            <x v="494"/>
          </reference>
          <reference field="5" count="1">
            <x v="14"/>
          </reference>
        </references>
      </pivotArea>
    </format>
    <format dxfId="189">
      <pivotArea dataOnly="0" labelOnly="1" outline="0" fieldPosition="0">
        <references count="2">
          <reference field="0" count="1" selected="0">
            <x v="495"/>
          </reference>
          <reference field="5" count="1">
            <x v="183"/>
          </reference>
        </references>
      </pivotArea>
    </format>
    <format dxfId="188">
      <pivotArea dataOnly="0" labelOnly="1" outline="0" fieldPosition="0">
        <references count="2">
          <reference field="0" count="1" selected="0">
            <x v="496"/>
          </reference>
          <reference field="5" count="2">
            <x v="124"/>
            <x v="229"/>
          </reference>
        </references>
      </pivotArea>
    </format>
    <format dxfId="187">
      <pivotArea dataOnly="0" labelOnly="1" outline="0" fieldPosition="0">
        <references count="2">
          <reference field="0" count="1" selected="0">
            <x v="497"/>
          </reference>
          <reference field="5" count="1">
            <x v="183"/>
          </reference>
        </references>
      </pivotArea>
    </format>
    <format dxfId="186">
      <pivotArea dataOnly="0" labelOnly="1" outline="0" fieldPosition="0">
        <references count="2">
          <reference field="0" count="1" selected="0">
            <x v="498"/>
          </reference>
          <reference field="5" count="1">
            <x v="130"/>
          </reference>
        </references>
      </pivotArea>
    </format>
    <format dxfId="185">
      <pivotArea dataOnly="0" labelOnly="1" outline="0" fieldPosition="0">
        <references count="2">
          <reference field="0" count="1" selected="0">
            <x v="499"/>
          </reference>
          <reference field="5" count="2">
            <x v="162"/>
            <x v="229"/>
          </reference>
        </references>
      </pivotArea>
    </format>
    <format dxfId="184">
      <pivotArea dataOnly="0" labelOnly="1" outline="0" fieldPosition="0">
        <references count="2">
          <reference field="0" count="1" selected="0">
            <x v="500"/>
          </reference>
          <reference field="5" count="2">
            <x v="183"/>
            <x v="229"/>
          </reference>
        </references>
      </pivotArea>
    </format>
    <format dxfId="183">
      <pivotArea dataOnly="0" labelOnly="1" outline="0" fieldPosition="0">
        <references count="2">
          <reference field="0" count="1" selected="0">
            <x v="501"/>
          </reference>
          <reference field="5" count="1">
            <x v="230"/>
          </reference>
        </references>
      </pivotArea>
    </format>
    <format dxfId="182">
      <pivotArea dataOnly="0" labelOnly="1" outline="0" fieldPosition="0">
        <references count="2">
          <reference field="0" count="1" selected="0">
            <x v="502"/>
          </reference>
          <reference field="5" count="1">
            <x v="162"/>
          </reference>
        </references>
      </pivotArea>
    </format>
    <format dxfId="181">
      <pivotArea dataOnly="0" labelOnly="1" outline="0" fieldPosition="0">
        <references count="2">
          <reference field="0" count="1" selected="0">
            <x v="503"/>
          </reference>
          <reference field="5" count="2">
            <x v="206"/>
            <x v="229"/>
          </reference>
        </references>
      </pivotArea>
    </format>
    <format dxfId="180">
      <pivotArea dataOnly="0" labelOnly="1" outline="0" fieldPosition="0">
        <references count="2">
          <reference field="0" count="1" selected="0">
            <x v="504"/>
          </reference>
          <reference field="5" count="2">
            <x v="201"/>
            <x v="229"/>
          </reference>
        </references>
      </pivotArea>
    </format>
    <format dxfId="179">
      <pivotArea dataOnly="0" labelOnly="1" outline="0" fieldPosition="0">
        <references count="2">
          <reference field="0" count="1" selected="0">
            <x v="505"/>
          </reference>
          <reference field="5" count="2">
            <x v="146"/>
            <x v="229"/>
          </reference>
        </references>
      </pivotArea>
    </format>
    <format dxfId="178">
      <pivotArea dataOnly="0" labelOnly="1" outline="0" fieldPosition="0">
        <references count="2">
          <reference field="0" count="1" selected="0">
            <x v="506"/>
          </reference>
          <reference field="5" count="1">
            <x v="209"/>
          </reference>
        </references>
      </pivotArea>
    </format>
    <format dxfId="177">
      <pivotArea dataOnly="0" labelOnly="1" outline="0" fieldPosition="0">
        <references count="2">
          <reference field="0" count="1" selected="0">
            <x v="507"/>
          </reference>
          <reference field="5" count="2">
            <x v="162"/>
            <x v="229"/>
          </reference>
        </references>
      </pivotArea>
    </format>
    <format dxfId="176">
      <pivotArea dataOnly="0" labelOnly="1" outline="0" fieldPosition="0">
        <references count="2">
          <reference field="0" count="1" selected="0">
            <x v="508"/>
          </reference>
          <reference field="5" count="2">
            <x v="212"/>
            <x v="229"/>
          </reference>
        </references>
      </pivotArea>
    </format>
    <format dxfId="175">
      <pivotArea dataOnly="0" labelOnly="1" outline="0" fieldPosition="0">
        <references count="2">
          <reference field="0" count="1" selected="0">
            <x v="509"/>
          </reference>
          <reference field="5" count="1">
            <x v="230"/>
          </reference>
        </references>
      </pivotArea>
    </format>
    <format dxfId="174">
      <pivotArea dataOnly="0" labelOnly="1" outline="0" fieldPosition="0">
        <references count="2">
          <reference field="0" count="1" selected="0">
            <x v="510"/>
          </reference>
          <reference field="5" count="1">
            <x v="187"/>
          </reference>
        </references>
      </pivotArea>
    </format>
    <format dxfId="173">
      <pivotArea dataOnly="0" labelOnly="1" outline="0" fieldPosition="0">
        <references count="2">
          <reference field="0" count="1" selected="0">
            <x v="511"/>
          </reference>
          <reference field="5" count="1">
            <x v="230"/>
          </reference>
        </references>
      </pivotArea>
    </format>
    <format dxfId="172">
      <pivotArea dataOnly="0" labelOnly="1" outline="0" fieldPosition="0">
        <references count="2">
          <reference field="0" count="1" selected="0">
            <x v="512"/>
          </reference>
          <reference field="5" count="1">
            <x v="129"/>
          </reference>
        </references>
      </pivotArea>
    </format>
    <format dxfId="171">
      <pivotArea dataOnly="0" labelOnly="1" outline="0" fieldPosition="0">
        <references count="2">
          <reference field="0" count="1" selected="0">
            <x v="513"/>
          </reference>
          <reference field="5" count="2">
            <x v="165"/>
            <x v="229"/>
          </reference>
        </references>
      </pivotArea>
    </format>
    <format dxfId="170">
      <pivotArea dataOnly="0" labelOnly="1" outline="0" fieldPosition="0">
        <references count="2">
          <reference field="0" count="1" selected="0">
            <x v="514"/>
          </reference>
          <reference field="5" count="1">
            <x v="166"/>
          </reference>
        </references>
      </pivotArea>
    </format>
    <format dxfId="169">
      <pivotArea dataOnly="0" labelOnly="1" outline="0" fieldPosition="0">
        <references count="2">
          <reference field="0" count="1" selected="0">
            <x v="515"/>
          </reference>
          <reference field="5" count="2">
            <x v="225"/>
            <x v="229"/>
          </reference>
        </references>
      </pivotArea>
    </format>
    <format dxfId="168">
      <pivotArea dataOnly="0" labelOnly="1" outline="0" fieldPosition="0">
        <references count="2">
          <reference field="0" count="1" selected="0">
            <x v="516"/>
          </reference>
          <reference field="5" count="2">
            <x v="201"/>
            <x v="229"/>
          </reference>
        </references>
      </pivotArea>
    </format>
    <format dxfId="167">
      <pivotArea dataOnly="0" labelOnly="1" outline="0" fieldPosition="0">
        <references count="2">
          <reference field="0" count="1" selected="0">
            <x v="517"/>
          </reference>
          <reference field="5" count="2">
            <x v="187"/>
            <x v="229"/>
          </reference>
        </references>
      </pivotArea>
    </format>
    <format dxfId="166">
      <pivotArea dataOnly="0" labelOnly="1" outline="0" fieldPosition="0">
        <references count="2">
          <reference field="0" count="1" selected="0">
            <x v="518"/>
          </reference>
          <reference field="5" count="2">
            <x v="169"/>
            <x v="229"/>
          </reference>
        </references>
      </pivotArea>
    </format>
    <format dxfId="165">
      <pivotArea dataOnly="0" labelOnly="1" outline="0" fieldPosition="0">
        <references count="2">
          <reference field="0" count="1" selected="0">
            <x v="519"/>
          </reference>
          <reference field="5" count="1">
            <x v="186"/>
          </reference>
        </references>
      </pivotArea>
    </format>
    <format dxfId="164">
      <pivotArea dataOnly="0" labelOnly="1" outline="0" fieldPosition="0">
        <references count="2">
          <reference field="0" count="1" selected="0">
            <x v="520"/>
          </reference>
          <reference field="5" count="2">
            <x v="132"/>
            <x v="229"/>
          </reference>
        </references>
      </pivotArea>
    </format>
    <format dxfId="163">
      <pivotArea dataOnly="0" labelOnly="1" outline="0" fieldPosition="0">
        <references count="2">
          <reference field="0" count="1" selected="0">
            <x v="521"/>
          </reference>
          <reference field="5" count="2">
            <x v="119"/>
            <x v="229"/>
          </reference>
        </references>
      </pivotArea>
    </format>
    <format dxfId="162">
      <pivotArea dataOnly="0" labelOnly="1" outline="0" fieldPosition="0">
        <references count="2">
          <reference field="0" count="1" selected="0">
            <x v="522"/>
          </reference>
          <reference field="5" count="1">
            <x v="142"/>
          </reference>
        </references>
      </pivotArea>
    </format>
    <format dxfId="161">
      <pivotArea dataOnly="0" labelOnly="1" outline="0" fieldPosition="0">
        <references count="2">
          <reference field="0" count="1" selected="0">
            <x v="523"/>
          </reference>
          <reference field="5" count="1">
            <x v="31"/>
          </reference>
        </references>
      </pivotArea>
    </format>
    <format dxfId="160">
      <pivotArea dataOnly="0" labelOnly="1" outline="0" fieldPosition="0">
        <references count="2">
          <reference field="0" count="1" selected="0">
            <x v="524"/>
          </reference>
          <reference field="5" count="1">
            <x v="38"/>
          </reference>
        </references>
      </pivotArea>
    </format>
    <format dxfId="159">
      <pivotArea dataOnly="0" labelOnly="1" outline="0" fieldPosition="0">
        <references count="2">
          <reference field="0" count="1" selected="0">
            <x v="525"/>
          </reference>
          <reference field="5" count="1">
            <x v="54"/>
          </reference>
        </references>
      </pivotArea>
    </format>
    <format dxfId="158">
      <pivotArea dataOnly="0" labelOnly="1" outline="0" fieldPosition="0">
        <references count="2">
          <reference field="0" count="1" selected="0">
            <x v="526"/>
          </reference>
          <reference field="5" count="1">
            <x v="33"/>
          </reference>
        </references>
      </pivotArea>
    </format>
    <format dxfId="157">
      <pivotArea dataOnly="0" labelOnly="1" outline="0" fieldPosition="0">
        <references count="2">
          <reference field="0" count="1" selected="0">
            <x v="527"/>
          </reference>
          <reference field="5" count="1">
            <x v="8"/>
          </reference>
        </references>
      </pivotArea>
    </format>
    <format dxfId="156">
      <pivotArea dataOnly="0" labelOnly="1" outline="0" fieldPosition="0">
        <references count="2">
          <reference field="0" count="1" selected="0">
            <x v="528"/>
          </reference>
          <reference field="5" count="1">
            <x v="66"/>
          </reference>
        </references>
      </pivotArea>
    </format>
    <format dxfId="155">
      <pivotArea dataOnly="0" labelOnly="1" outline="0" fieldPosition="0">
        <references count="2">
          <reference field="0" count="1" selected="0">
            <x v="529"/>
          </reference>
          <reference field="5" count="2">
            <x v="139"/>
            <x v="229"/>
          </reference>
        </references>
      </pivotArea>
    </format>
    <format dxfId="154">
      <pivotArea dataOnly="0" labelOnly="1" outline="0" fieldPosition="0">
        <references count="2">
          <reference field="0" count="1" selected="0">
            <x v="530"/>
          </reference>
          <reference field="5" count="2">
            <x v="190"/>
            <x v="229"/>
          </reference>
        </references>
      </pivotArea>
    </format>
    <format dxfId="153">
      <pivotArea dataOnly="0" labelOnly="1" outline="0" fieldPosition="0">
        <references count="2">
          <reference field="0" count="1" selected="0">
            <x v="531"/>
          </reference>
          <reference field="5" count="1">
            <x v="105"/>
          </reference>
        </references>
      </pivotArea>
    </format>
    <format dxfId="152">
      <pivotArea dataOnly="0" labelOnly="1" outline="0" fieldPosition="0">
        <references count="2">
          <reference field="0" count="1" selected="0">
            <x v="532"/>
          </reference>
          <reference field="5" count="1">
            <x v="113"/>
          </reference>
        </references>
      </pivotArea>
    </format>
    <format dxfId="151">
      <pivotArea dataOnly="0" labelOnly="1" outline="0" fieldPosition="0">
        <references count="2">
          <reference field="0" count="1" selected="0">
            <x v="533"/>
          </reference>
          <reference field="5" count="1">
            <x v="132"/>
          </reference>
        </references>
      </pivotArea>
    </format>
    <format dxfId="150">
      <pivotArea dataOnly="0" labelOnly="1" outline="0" fieldPosition="0">
        <references count="2">
          <reference field="0" count="1" selected="0">
            <x v="534"/>
          </reference>
          <reference field="5" count="2">
            <x v="162"/>
            <x v="229"/>
          </reference>
        </references>
      </pivotArea>
    </format>
    <format dxfId="149">
      <pivotArea dataOnly="0" labelOnly="1" outline="0" fieldPosition="0">
        <references count="2">
          <reference field="0" count="1" selected="0">
            <x v="535"/>
          </reference>
          <reference field="5" count="1">
            <x v="179"/>
          </reference>
        </references>
      </pivotArea>
    </format>
    <format dxfId="148">
      <pivotArea dataOnly="0" labelOnly="1" outline="0" fieldPosition="0">
        <references count="2">
          <reference field="0" count="1" selected="0">
            <x v="536"/>
          </reference>
          <reference field="5" count="1">
            <x v="107"/>
          </reference>
        </references>
      </pivotArea>
    </format>
    <format dxfId="147">
      <pivotArea dataOnly="0" labelOnly="1" outline="0" fieldPosition="0">
        <references count="2">
          <reference field="0" count="1" selected="0">
            <x v="537"/>
          </reference>
          <reference field="5" count="1">
            <x v="32"/>
          </reference>
        </references>
      </pivotArea>
    </format>
    <format dxfId="146">
      <pivotArea dataOnly="0" labelOnly="1" outline="0" fieldPosition="0">
        <references count="2">
          <reference field="0" count="1" selected="0">
            <x v="538"/>
          </reference>
          <reference field="5" count="1">
            <x v="79"/>
          </reference>
        </references>
      </pivotArea>
    </format>
    <format dxfId="145">
      <pivotArea dataOnly="0" labelOnly="1" outline="0" fieldPosition="0">
        <references count="2">
          <reference field="0" count="1" selected="0">
            <x v="539"/>
          </reference>
          <reference field="5" count="2">
            <x v="122"/>
            <x v="229"/>
          </reference>
        </references>
      </pivotArea>
    </format>
    <format dxfId="144">
      <pivotArea dataOnly="0" labelOnly="1" outline="0" fieldPosition="0">
        <references count="2">
          <reference field="0" count="1" selected="0">
            <x v="540"/>
          </reference>
          <reference field="5" count="2">
            <x v="87"/>
            <x v="229"/>
          </reference>
        </references>
      </pivotArea>
    </format>
    <format dxfId="143">
      <pivotArea dataOnly="0" labelOnly="1" outline="0" fieldPosition="0">
        <references count="2">
          <reference field="0" count="1" selected="0">
            <x v="541"/>
          </reference>
          <reference field="5" count="2">
            <x v="161"/>
            <x v="229"/>
          </reference>
        </references>
      </pivotArea>
    </format>
    <format dxfId="142">
      <pivotArea dataOnly="0" labelOnly="1" outline="0" fieldPosition="0">
        <references count="2">
          <reference field="0" count="1" selected="0">
            <x v="542"/>
          </reference>
          <reference field="5" count="2">
            <x v="147"/>
            <x v="229"/>
          </reference>
        </references>
      </pivotArea>
    </format>
    <format dxfId="141">
      <pivotArea dataOnly="0" labelOnly="1" outline="0" fieldPosition="0">
        <references count="2">
          <reference field="0" count="1" selected="0">
            <x v="543"/>
          </reference>
          <reference field="5" count="2">
            <x v="119"/>
            <x v="229"/>
          </reference>
        </references>
      </pivotArea>
    </format>
    <format dxfId="140">
      <pivotArea dataOnly="0" labelOnly="1" outline="0" fieldPosition="0">
        <references count="2">
          <reference field="0" count="1" selected="0">
            <x v="544"/>
          </reference>
          <reference field="5" count="2">
            <x v="131"/>
            <x v="229"/>
          </reference>
        </references>
      </pivotArea>
    </format>
    <format dxfId="139">
      <pivotArea dataOnly="0" labelOnly="1" outline="0" fieldPosition="0">
        <references count="2">
          <reference field="0" count="1" selected="0">
            <x v="545"/>
          </reference>
          <reference field="5" count="2">
            <x v="133"/>
            <x v="229"/>
          </reference>
        </references>
      </pivotArea>
    </format>
    <format dxfId="138">
      <pivotArea dataOnly="0" labelOnly="1" outline="0" fieldPosition="0">
        <references count="2">
          <reference field="0" count="1" selected="0">
            <x v="546"/>
          </reference>
          <reference field="5" count="1">
            <x v="39"/>
          </reference>
        </references>
      </pivotArea>
    </format>
    <format dxfId="137">
      <pivotArea dataOnly="0" labelOnly="1" outline="0" fieldPosition="0">
        <references count="2">
          <reference field="0" count="1" selected="0">
            <x v="547"/>
          </reference>
          <reference field="5" count="1">
            <x v="53"/>
          </reference>
        </references>
      </pivotArea>
    </format>
    <format dxfId="136">
      <pivotArea dataOnly="0" labelOnly="1" outline="0" fieldPosition="0">
        <references count="2">
          <reference field="0" count="1" selected="0">
            <x v="548"/>
          </reference>
          <reference field="5" count="1">
            <x v="129"/>
          </reference>
        </references>
      </pivotArea>
    </format>
    <format dxfId="135">
      <pivotArea dataOnly="0" labelOnly="1" outline="0" fieldPosition="0">
        <references count="2">
          <reference field="0" count="1" selected="0">
            <x v="549"/>
          </reference>
          <reference field="5" count="1">
            <x v="112"/>
          </reference>
        </references>
      </pivotArea>
    </format>
    <format dxfId="134">
      <pivotArea dataOnly="0" labelOnly="1" outline="0" fieldPosition="0">
        <references count="2">
          <reference field="0" count="1" selected="0">
            <x v="550"/>
          </reference>
          <reference field="5" count="1">
            <x v="230"/>
          </reference>
        </references>
      </pivotArea>
    </format>
    <format dxfId="133">
      <pivotArea dataOnly="0" labelOnly="1" outline="0" fieldPosition="0">
        <references count="2">
          <reference field="0" count="1" selected="0">
            <x v="551"/>
          </reference>
          <reference field="5" count="2">
            <x v="201"/>
            <x v="229"/>
          </reference>
        </references>
      </pivotArea>
    </format>
    <format dxfId="132">
      <pivotArea dataOnly="0" labelOnly="1" outline="0" fieldPosition="0">
        <references count="2">
          <reference field="0" count="1" selected="0">
            <x v="552"/>
          </reference>
          <reference field="5" count="2">
            <x v="6"/>
            <x v="229"/>
          </reference>
        </references>
      </pivotArea>
    </format>
    <format dxfId="131">
      <pivotArea dataOnly="0" labelOnly="1" outline="0" fieldPosition="0">
        <references count="2">
          <reference field="0" count="1" selected="0">
            <x v="553"/>
          </reference>
          <reference field="5" count="1">
            <x v="169"/>
          </reference>
        </references>
      </pivotArea>
    </format>
    <format dxfId="130">
      <pivotArea dataOnly="0" labelOnly="1" outline="0" fieldPosition="0">
        <references count="2">
          <reference field="0" count="1" selected="0">
            <x v="554"/>
          </reference>
          <reference field="5" count="1">
            <x v="205"/>
          </reference>
        </references>
      </pivotArea>
    </format>
    <format dxfId="129">
      <pivotArea dataOnly="0" labelOnly="1" outline="0" fieldPosition="0">
        <references count="2">
          <reference field="0" count="1" selected="0">
            <x v="555"/>
          </reference>
          <reference field="5" count="2">
            <x v="201"/>
            <x v="229"/>
          </reference>
        </references>
      </pivotArea>
    </format>
    <format dxfId="128">
      <pivotArea dataOnly="0" labelOnly="1" outline="0" fieldPosition="0">
        <references count="2">
          <reference field="0" count="1" selected="0">
            <x v="556"/>
          </reference>
          <reference field="5" count="1">
            <x v="230"/>
          </reference>
        </references>
      </pivotArea>
    </format>
    <format dxfId="127">
      <pivotArea dataOnly="0" labelOnly="1" outline="0" fieldPosition="0">
        <references count="2">
          <reference field="0" count="1" selected="0">
            <x v="557"/>
          </reference>
          <reference field="5" count="1">
            <x v="230"/>
          </reference>
        </references>
      </pivotArea>
    </format>
    <format dxfId="126">
      <pivotArea dataOnly="0" labelOnly="1" outline="0" fieldPosition="0">
        <references count="2">
          <reference field="0" count="1" selected="0">
            <x v="558"/>
          </reference>
          <reference field="5" count="1">
            <x v="230"/>
          </reference>
        </references>
      </pivotArea>
    </format>
    <format dxfId="125">
      <pivotArea dataOnly="0" labelOnly="1" outline="0" fieldPosition="0">
        <references count="2">
          <reference field="0" count="1" selected="0">
            <x v="559"/>
          </reference>
          <reference field="5" count="2">
            <x v="162"/>
            <x v="229"/>
          </reference>
        </references>
      </pivotArea>
    </format>
    <format dxfId="124">
      <pivotArea dataOnly="0" labelOnly="1" outline="0" fieldPosition="0">
        <references count="2">
          <reference field="0" count="1" selected="0">
            <x v="560"/>
          </reference>
          <reference field="5" count="2">
            <x v="194"/>
            <x v="229"/>
          </reference>
        </references>
      </pivotArea>
    </format>
    <format dxfId="123">
      <pivotArea dataOnly="0" labelOnly="1" outline="0" fieldPosition="0">
        <references count="2">
          <reference field="0" count="1" selected="0">
            <x v="561"/>
          </reference>
          <reference field="5" count="2">
            <x v="177"/>
            <x v="229"/>
          </reference>
        </references>
      </pivotArea>
    </format>
    <format dxfId="122">
      <pivotArea dataOnly="0" labelOnly="1" outline="0" fieldPosition="0">
        <references count="2">
          <reference field="0" count="1" selected="0">
            <x v="562"/>
          </reference>
          <reference field="5" count="1">
            <x v="144"/>
          </reference>
        </references>
      </pivotArea>
    </format>
    <format dxfId="121">
      <pivotArea dataOnly="0" labelOnly="1" outline="0" fieldPosition="0">
        <references count="2">
          <reference field="0" count="1" selected="0">
            <x v="563"/>
          </reference>
          <reference field="5" count="3">
            <x v="147"/>
            <x v="163"/>
            <x v="229"/>
          </reference>
        </references>
      </pivotArea>
    </format>
    <format dxfId="120">
      <pivotArea dataOnly="0" labelOnly="1" outline="0" fieldPosition="0">
        <references count="2">
          <reference field="0" count="1" selected="0">
            <x v="564"/>
          </reference>
          <reference field="5" count="3">
            <x v="102"/>
            <x v="121"/>
            <x v="229"/>
          </reference>
        </references>
      </pivotArea>
    </format>
    <format dxfId="119">
      <pivotArea dataOnly="0" labelOnly="1" outline="0" fieldPosition="0">
        <references count="2">
          <reference field="0" count="1" selected="0">
            <x v="565"/>
          </reference>
          <reference field="5" count="2">
            <x v="151"/>
            <x v="229"/>
          </reference>
        </references>
      </pivotArea>
    </format>
    <format dxfId="118">
      <pivotArea dataOnly="0" labelOnly="1" outline="0" fieldPosition="0">
        <references count="2">
          <reference field="0" count="1" selected="0">
            <x v="566"/>
          </reference>
          <reference field="5" count="2">
            <x v="162"/>
            <x v="229"/>
          </reference>
        </references>
      </pivotArea>
    </format>
    <format dxfId="117">
      <pivotArea dataOnly="0" labelOnly="1" outline="0" fieldPosition="0">
        <references count="2">
          <reference field="0" count="1" selected="0">
            <x v="567"/>
          </reference>
          <reference field="5" count="2">
            <x v="223"/>
            <x v="229"/>
          </reference>
        </references>
      </pivotArea>
    </format>
    <format dxfId="116">
      <pivotArea dataOnly="0" labelOnly="1" outline="0" fieldPosition="0">
        <references count="2">
          <reference field="0" count="1" selected="0">
            <x v="568"/>
          </reference>
          <reference field="5" count="1">
            <x v="112"/>
          </reference>
        </references>
      </pivotArea>
    </format>
    <format dxfId="115">
      <pivotArea dataOnly="0" labelOnly="1" outline="0" fieldPosition="0">
        <references count="2">
          <reference field="0" count="1" selected="0">
            <x v="569"/>
          </reference>
          <reference field="5" count="1">
            <x v="73"/>
          </reference>
        </references>
      </pivotArea>
    </format>
    <format dxfId="114">
      <pivotArea dataOnly="0" labelOnly="1" outline="0" fieldPosition="0">
        <references count="2">
          <reference field="0" count="1" selected="0">
            <x v="570"/>
          </reference>
          <reference field="5" count="1">
            <x v="138"/>
          </reference>
        </references>
      </pivotArea>
    </format>
    <format dxfId="113">
      <pivotArea dataOnly="0" labelOnly="1" outline="0" fieldPosition="0">
        <references count="2">
          <reference field="0" count="1" selected="0">
            <x v="571"/>
          </reference>
          <reference field="5" count="1">
            <x v="230"/>
          </reference>
        </references>
      </pivotArea>
    </format>
    <format dxfId="112">
      <pivotArea dataOnly="0" labelOnly="1" outline="0" fieldPosition="0">
        <references count="2">
          <reference field="0" count="1" selected="0">
            <x v="572"/>
          </reference>
          <reference field="5" count="1">
            <x v="125"/>
          </reference>
        </references>
      </pivotArea>
    </format>
    <format dxfId="111">
      <pivotArea dataOnly="0" labelOnly="1" outline="0" fieldPosition="0">
        <references count="2">
          <reference field="0" count="1" selected="0">
            <x v="573"/>
          </reference>
          <reference field="5" count="1">
            <x v="43"/>
          </reference>
        </references>
      </pivotArea>
    </format>
    <format dxfId="110">
      <pivotArea dataOnly="0" labelOnly="1" outline="0" fieldPosition="0">
        <references count="2">
          <reference field="0" count="1" selected="0">
            <x v="574"/>
          </reference>
          <reference field="5" count="1">
            <x v="230"/>
          </reference>
        </references>
      </pivotArea>
    </format>
    <format dxfId="109">
      <pivotArea dataOnly="0" labelOnly="1" outline="0" fieldPosition="0">
        <references count="2">
          <reference field="0" count="1" selected="0">
            <x v="575"/>
          </reference>
          <reference field="5" count="2">
            <x v="203"/>
            <x v="229"/>
          </reference>
        </references>
      </pivotArea>
    </format>
    <format dxfId="108">
      <pivotArea dataOnly="0" labelOnly="1" outline="0" fieldPosition="0">
        <references count="2">
          <reference field="0" count="1" selected="0">
            <x v="576"/>
          </reference>
          <reference field="5" count="2">
            <x v="176"/>
            <x v="229"/>
          </reference>
        </references>
      </pivotArea>
    </format>
    <format dxfId="107">
      <pivotArea dataOnly="0" labelOnly="1" outline="0" fieldPosition="0">
        <references count="2">
          <reference field="0" count="1" selected="0">
            <x v="577"/>
          </reference>
          <reference field="5" count="2">
            <x v="214"/>
            <x v="229"/>
          </reference>
        </references>
      </pivotArea>
    </format>
    <format dxfId="106">
      <pivotArea dataOnly="0" labelOnly="1" outline="0" fieldPosition="0">
        <references count="2">
          <reference field="0" count="1" selected="0">
            <x v="578"/>
          </reference>
          <reference field="5" count="1">
            <x v="144"/>
          </reference>
        </references>
      </pivotArea>
    </format>
    <format dxfId="105">
      <pivotArea dataOnly="0" labelOnly="1" outline="0" fieldPosition="0">
        <references count="2">
          <reference field="0" count="1" selected="0">
            <x v="579"/>
          </reference>
          <reference field="5" count="1">
            <x v="112"/>
          </reference>
        </references>
      </pivotArea>
    </format>
    <format dxfId="104">
      <pivotArea dataOnly="0" labelOnly="1" outline="0" fieldPosition="0">
        <references count="2">
          <reference field="0" count="1" selected="0">
            <x v="580"/>
          </reference>
          <reference field="5" count="1">
            <x v="50"/>
          </reference>
        </references>
      </pivotArea>
    </format>
    <format dxfId="103">
      <pivotArea dataOnly="0" labelOnly="1" outline="0" fieldPosition="0">
        <references count="2">
          <reference field="0" count="1" selected="0">
            <x v="581"/>
          </reference>
          <reference field="5" count="1">
            <x v="72"/>
          </reference>
        </references>
      </pivotArea>
    </format>
    <format dxfId="102">
      <pivotArea dataOnly="0" labelOnly="1" outline="0" fieldPosition="0">
        <references count="2">
          <reference field="0" count="1" selected="0">
            <x v="582"/>
          </reference>
          <reference field="5" count="2">
            <x v="138"/>
            <x v="229"/>
          </reference>
        </references>
      </pivotArea>
    </format>
    <format dxfId="101">
      <pivotArea dataOnly="0" labelOnly="1" outline="0" fieldPosition="0">
        <references count="2">
          <reference field="0" count="1" selected="0">
            <x v="583"/>
          </reference>
          <reference field="5" count="2">
            <x v="82"/>
            <x v="229"/>
          </reference>
        </references>
      </pivotArea>
    </format>
    <format dxfId="100">
      <pivotArea dataOnly="0" labelOnly="1" outline="0" fieldPosition="0">
        <references count="2">
          <reference field="0" count="1" selected="0">
            <x v="584"/>
          </reference>
          <reference field="5" count="1">
            <x v="75"/>
          </reference>
        </references>
      </pivotArea>
    </format>
    <format dxfId="99">
      <pivotArea dataOnly="0" labelOnly="1" outline="0" fieldPosition="0">
        <references count="2">
          <reference field="0" count="1" selected="0">
            <x v="585"/>
          </reference>
          <reference field="5" count="1">
            <x v="230"/>
          </reference>
        </references>
      </pivotArea>
    </format>
    <format dxfId="98">
      <pivotArea dataOnly="0" labelOnly="1" outline="0" fieldPosition="0">
        <references count="2">
          <reference field="0" count="1" selected="0">
            <x v="586"/>
          </reference>
          <reference field="5" count="1">
            <x v="72"/>
          </reference>
        </references>
      </pivotArea>
    </format>
    <format dxfId="97">
      <pivotArea dataOnly="0" labelOnly="1" outline="0" fieldPosition="0">
        <references count="2">
          <reference field="0" count="1" selected="0">
            <x v="587"/>
          </reference>
          <reference field="5" count="2">
            <x v="137"/>
            <x v="229"/>
          </reference>
        </references>
      </pivotArea>
    </format>
    <format dxfId="96">
      <pivotArea dataOnly="0" labelOnly="1" outline="0" fieldPosition="0">
        <references count="2">
          <reference field="0" count="1" selected="0">
            <x v="588"/>
          </reference>
          <reference field="5" count="1">
            <x v="128"/>
          </reference>
        </references>
      </pivotArea>
    </format>
    <format dxfId="95">
      <pivotArea dataOnly="0" labelOnly="1" outline="0" fieldPosition="0">
        <references count="2">
          <reference field="0" count="1" selected="0">
            <x v="589"/>
          </reference>
          <reference field="5" count="1">
            <x v="126"/>
          </reference>
        </references>
      </pivotArea>
    </format>
    <format dxfId="94">
      <pivotArea dataOnly="0" labelOnly="1" outline="0" fieldPosition="0">
        <references count="2">
          <reference field="0" count="1" selected="0">
            <x v="590"/>
          </reference>
          <reference field="5" count="1">
            <x v="230"/>
          </reference>
        </references>
      </pivotArea>
    </format>
    <format dxfId="93">
      <pivotArea dataOnly="0" labelOnly="1" outline="0" fieldPosition="0">
        <references count="2">
          <reference field="0" count="1" selected="0">
            <x v="591"/>
          </reference>
          <reference field="5" count="1">
            <x v="230"/>
          </reference>
        </references>
      </pivotArea>
    </format>
    <format dxfId="92">
      <pivotArea dataOnly="0" labelOnly="1" outline="0" fieldPosition="0">
        <references count="2">
          <reference field="0" count="1" selected="0">
            <x v="592"/>
          </reference>
          <reference field="5" count="1">
            <x v="230"/>
          </reference>
        </references>
      </pivotArea>
    </format>
    <format dxfId="91">
      <pivotArea dataOnly="0" labelOnly="1" outline="0" fieldPosition="0">
        <references count="2">
          <reference field="0" count="1" selected="0">
            <x v="593"/>
          </reference>
          <reference field="5" count="1">
            <x v="55"/>
          </reference>
        </references>
      </pivotArea>
    </format>
    <format dxfId="90">
      <pivotArea dataOnly="0" labelOnly="1" outline="0" fieldPosition="0">
        <references count="2">
          <reference field="0" count="1" selected="0">
            <x v="594"/>
          </reference>
          <reference field="5" count="1">
            <x v="22"/>
          </reference>
        </references>
      </pivotArea>
    </format>
    <format dxfId="89">
      <pivotArea dataOnly="0" labelOnly="1" outline="0" fieldPosition="0">
        <references count="2">
          <reference field="0" count="1" selected="0">
            <x v="595"/>
          </reference>
          <reference field="5" count="2">
            <x v="115"/>
            <x v="229"/>
          </reference>
        </references>
      </pivotArea>
    </format>
    <format dxfId="88">
      <pivotArea dataOnly="0" labelOnly="1" outline="0" fieldPosition="0">
        <references count="2">
          <reference field="0" count="1" selected="0">
            <x v="596"/>
          </reference>
          <reference field="5" count="1">
            <x v="138"/>
          </reference>
        </references>
      </pivotArea>
    </format>
    <format dxfId="87">
      <pivotArea dataOnly="0" labelOnly="1" outline="0" fieldPosition="0">
        <references count="2">
          <reference field="0" count="1" selected="0">
            <x v="597"/>
          </reference>
          <reference field="5" count="1">
            <x v="145"/>
          </reference>
        </references>
      </pivotArea>
    </format>
    <format dxfId="86">
      <pivotArea dataOnly="0" labelOnly="1" outline="0" fieldPosition="0">
        <references count="2">
          <reference field="0" count="1" selected="0">
            <x v="598"/>
          </reference>
          <reference field="5" count="1">
            <x v="230"/>
          </reference>
        </references>
      </pivotArea>
    </format>
    <format dxfId="85">
      <pivotArea dataOnly="0" labelOnly="1" outline="0" fieldPosition="0">
        <references count="2">
          <reference field="0" count="1" selected="0">
            <x v="599"/>
          </reference>
          <reference field="5" count="1">
            <x v="230"/>
          </reference>
        </references>
      </pivotArea>
    </format>
    <format dxfId="84">
      <pivotArea dataOnly="0" labelOnly="1" outline="0" fieldPosition="0">
        <references count="2">
          <reference field="0" count="1" selected="0">
            <x v="600"/>
          </reference>
          <reference field="5" count="2">
            <x v="132"/>
            <x v="229"/>
          </reference>
        </references>
      </pivotArea>
    </format>
    <format dxfId="83">
      <pivotArea dataOnly="0" labelOnly="1" outline="0" fieldPosition="0">
        <references count="2">
          <reference field="0" count="1" selected="0">
            <x v="601"/>
          </reference>
          <reference field="5" count="2">
            <x v="141"/>
            <x v="229"/>
          </reference>
        </references>
      </pivotArea>
    </format>
    <format dxfId="82">
      <pivotArea dataOnly="0" labelOnly="1" outline="0" fieldPosition="0">
        <references count="2">
          <reference field="0" count="1" selected="0">
            <x v="602"/>
          </reference>
          <reference field="5" count="1">
            <x v="230"/>
          </reference>
        </references>
      </pivotArea>
    </format>
    <format dxfId="81">
      <pivotArea dataOnly="0" labelOnly="1" outline="0" fieldPosition="0">
        <references count="2">
          <reference field="0" count="1" selected="0">
            <x v="603"/>
          </reference>
          <reference field="5" count="1">
            <x v="225"/>
          </reference>
        </references>
      </pivotArea>
    </format>
    <format dxfId="80">
      <pivotArea dataOnly="0" labelOnly="1" outline="0" fieldPosition="0">
        <references count="2">
          <reference field="0" count="1" selected="0">
            <x v="604"/>
          </reference>
          <reference field="5" count="1">
            <x v="230"/>
          </reference>
        </references>
      </pivotArea>
    </format>
    <format dxfId="79">
      <pivotArea dataOnly="0" labelOnly="1" outline="0" fieldPosition="0">
        <references count="2">
          <reference field="0" count="1" selected="0">
            <x v="605"/>
          </reference>
          <reference field="5" count="1">
            <x v="141"/>
          </reference>
        </references>
      </pivotArea>
    </format>
    <format dxfId="78">
      <pivotArea dataOnly="0" labelOnly="1" outline="0" fieldPosition="0">
        <references count="2">
          <reference field="0" count="1" selected="0">
            <x v="606"/>
          </reference>
          <reference field="5" count="2">
            <x v="192"/>
            <x v="229"/>
          </reference>
        </references>
      </pivotArea>
    </format>
    <format dxfId="77">
      <pivotArea dataOnly="0" labelOnly="1" outline="0" fieldPosition="0">
        <references count="2">
          <reference field="0" count="1" selected="0">
            <x v="607"/>
          </reference>
          <reference field="5" count="1">
            <x v="217"/>
          </reference>
        </references>
      </pivotArea>
    </format>
    <format dxfId="76">
      <pivotArea dataOnly="0" labelOnly="1" outline="0" fieldPosition="0">
        <references count="2">
          <reference field="0" count="1" selected="0">
            <x v="608"/>
          </reference>
          <reference field="5" count="2">
            <x v="197"/>
            <x v="229"/>
          </reference>
        </references>
      </pivotArea>
    </format>
    <format dxfId="75">
      <pivotArea dataOnly="0" labelOnly="1" outline="0" fieldPosition="0">
        <references count="2">
          <reference field="0" count="1" selected="0">
            <x v="609"/>
          </reference>
          <reference field="5" count="1">
            <x v="134"/>
          </reference>
        </references>
      </pivotArea>
    </format>
    <format dxfId="74">
      <pivotArea dataOnly="0" labelOnly="1" outline="0" fieldPosition="0">
        <references count="2">
          <reference field="0" count="1" selected="0">
            <x v="610"/>
          </reference>
          <reference field="5" count="1">
            <x v="22"/>
          </reference>
        </references>
      </pivotArea>
    </format>
    <format dxfId="73">
      <pivotArea dataOnly="0" labelOnly="1" outline="0" fieldPosition="0">
        <references count="2">
          <reference field="0" count="1" selected="0">
            <x v="611"/>
          </reference>
          <reference field="5" count="1">
            <x v="134"/>
          </reference>
        </references>
      </pivotArea>
    </format>
    <format dxfId="72">
      <pivotArea dataOnly="0" labelOnly="1" outline="0" fieldPosition="0">
        <references count="2">
          <reference field="0" count="1" selected="0">
            <x v="612"/>
          </reference>
          <reference field="5" count="1">
            <x v="169"/>
          </reference>
        </references>
      </pivotArea>
    </format>
    <format dxfId="71">
      <pivotArea dataOnly="0" labelOnly="1" outline="0" fieldPosition="0">
        <references count="2">
          <reference field="0" count="1" selected="0">
            <x v="613"/>
          </reference>
          <reference field="5" count="2">
            <x v="196"/>
            <x v="229"/>
          </reference>
        </references>
      </pivotArea>
    </format>
    <format dxfId="70">
      <pivotArea dataOnly="0" labelOnly="1" outline="0" fieldPosition="0">
        <references count="2">
          <reference field="0" count="1" selected="0">
            <x v="614"/>
          </reference>
          <reference field="5" count="1">
            <x v="169"/>
          </reference>
        </references>
      </pivotArea>
    </format>
    <format dxfId="69">
      <pivotArea dataOnly="0" labelOnly="1" outline="0" fieldPosition="0">
        <references count="2">
          <reference field="0" count="1" selected="0">
            <x v="615"/>
          </reference>
          <reference field="5" count="1">
            <x v="135"/>
          </reference>
        </references>
      </pivotArea>
    </format>
    <format dxfId="68">
      <pivotArea dataOnly="0" labelOnly="1" outline="0" fieldPosition="0">
        <references count="2">
          <reference field="0" count="1" selected="0">
            <x v="616"/>
          </reference>
          <reference field="5" count="1">
            <x v="139"/>
          </reference>
        </references>
      </pivotArea>
    </format>
    <format dxfId="67">
      <pivotArea dataOnly="0" labelOnly="1" outline="0" fieldPosition="0">
        <references count="2">
          <reference field="0" count="1" selected="0">
            <x v="617"/>
          </reference>
          <reference field="5" count="1">
            <x v="159"/>
          </reference>
        </references>
      </pivotArea>
    </format>
    <format dxfId="66">
      <pivotArea dataOnly="0" labelOnly="1" outline="0" fieldPosition="0">
        <references count="2">
          <reference field="0" count="1" selected="0">
            <x v="618"/>
          </reference>
          <reference field="5" count="1">
            <x v="157"/>
          </reference>
        </references>
      </pivotArea>
    </format>
    <format dxfId="65">
      <pivotArea dataOnly="0" labelOnly="1" outline="0" fieldPosition="0">
        <references count="2">
          <reference field="0" count="1" selected="0">
            <x v="619"/>
          </reference>
          <reference field="5" count="2">
            <x v="195"/>
            <x v="229"/>
          </reference>
        </references>
      </pivotArea>
    </format>
    <format dxfId="64">
      <pivotArea dataOnly="0" labelOnly="1" outline="0" fieldPosition="0">
        <references count="2">
          <reference field="0" count="1" selected="0">
            <x v="620"/>
          </reference>
          <reference field="5" count="1">
            <x v="206"/>
          </reference>
        </references>
      </pivotArea>
    </format>
    <format dxfId="63">
      <pivotArea dataOnly="0" labelOnly="1" outline="0" fieldPosition="0">
        <references count="2">
          <reference field="0" count="1" selected="0">
            <x v="621"/>
          </reference>
          <reference field="5" count="2">
            <x v="169"/>
            <x v="229"/>
          </reference>
        </references>
      </pivotArea>
    </format>
    <format dxfId="62">
      <pivotArea dataOnly="0" labelOnly="1" outline="0" fieldPosition="0">
        <references count="2">
          <reference field="0" count="1" selected="0">
            <x v="622"/>
          </reference>
          <reference field="5" count="2">
            <x v="192"/>
            <x v="229"/>
          </reference>
        </references>
      </pivotArea>
    </format>
    <format dxfId="61">
      <pivotArea dataOnly="0" labelOnly="1" outline="0" fieldPosition="0">
        <references count="2">
          <reference field="0" count="1" selected="0">
            <x v="623"/>
          </reference>
          <reference field="5" count="2">
            <x v="206"/>
            <x v="229"/>
          </reference>
        </references>
      </pivotArea>
    </format>
    <format dxfId="60">
      <pivotArea dataOnly="0" labelOnly="1" outline="0" fieldPosition="0">
        <references count="2">
          <reference field="0" count="1" selected="0">
            <x v="624"/>
          </reference>
          <reference field="5" count="2">
            <x v="217"/>
            <x v="229"/>
          </reference>
        </references>
      </pivotArea>
    </format>
    <format dxfId="59">
      <pivotArea dataOnly="0" labelOnly="1" outline="0" fieldPosition="0">
        <references count="2">
          <reference field="0" count="1" selected="0">
            <x v="625"/>
          </reference>
          <reference field="5" count="1">
            <x v="127"/>
          </reference>
        </references>
      </pivotArea>
    </format>
    <format dxfId="58">
      <pivotArea dataOnly="0" labelOnly="1" outline="0" fieldPosition="0">
        <references count="2">
          <reference field="0" count="1" selected="0">
            <x v="626"/>
          </reference>
          <reference field="5" count="1">
            <x v="59"/>
          </reference>
        </references>
      </pivotArea>
    </format>
    <format dxfId="57">
      <pivotArea dataOnly="0" labelOnly="1" outline="0" fieldPosition="0">
        <references count="2">
          <reference field="0" count="1" selected="0">
            <x v="627"/>
          </reference>
          <reference field="5" count="1">
            <x v="230"/>
          </reference>
        </references>
      </pivotArea>
    </format>
    <format dxfId="56">
      <pivotArea dataOnly="0" labelOnly="1" outline="0" fieldPosition="0">
        <references count="2">
          <reference field="0" count="1" selected="0">
            <x v="628"/>
          </reference>
          <reference field="5" count="1">
            <x v="201"/>
          </reference>
        </references>
      </pivotArea>
    </format>
    <format dxfId="55">
      <pivotArea dataOnly="0" labelOnly="1" outline="0" fieldPosition="0">
        <references count="2">
          <reference field="0" count="1" selected="0">
            <x v="629"/>
          </reference>
          <reference field="5" count="2">
            <x v="137"/>
            <x v="229"/>
          </reference>
        </references>
      </pivotArea>
    </format>
    <format dxfId="54">
      <pivotArea dataOnly="0" labelOnly="1" outline="0" fieldPosition="0">
        <references count="2">
          <reference field="0" count="1" selected="0">
            <x v="630"/>
          </reference>
          <reference field="5" count="1">
            <x v="106"/>
          </reference>
        </references>
      </pivotArea>
    </format>
    <format dxfId="53">
      <pivotArea dataOnly="0" labelOnly="1" outline="0" fieldPosition="0">
        <references count="2">
          <reference field="0" count="1" selected="0">
            <x v="631"/>
          </reference>
          <reference field="5" count="1">
            <x v="148"/>
          </reference>
        </references>
      </pivotArea>
    </format>
    <format dxfId="52">
      <pivotArea dataOnly="0" labelOnly="1" outline="0" fieldPosition="0">
        <references count="2">
          <reference field="0" count="1" selected="0">
            <x v="632"/>
          </reference>
          <reference field="5" count="1">
            <x v="230"/>
          </reference>
        </references>
      </pivotArea>
    </format>
    <format dxfId="51">
      <pivotArea dataOnly="0" labelOnly="1" outline="0" fieldPosition="0">
        <references count="2">
          <reference field="0" count="1" selected="0">
            <x v="633"/>
          </reference>
          <reference field="5" count="2">
            <x v="193"/>
            <x v="229"/>
          </reference>
        </references>
      </pivotArea>
    </format>
    <format dxfId="50">
      <pivotArea dataOnly="0" labelOnly="1" outline="0" fieldPosition="0">
        <references count="2">
          <reference field="0" count="1" selected="0">
            <x v="634"/>
          </reference>
          <reference field="5" count="2">
            <x v="49"/>
            <x v="229"/>
          </reference>
        </references>
      </pivotArea>
    </format>
    <format dxfId="49">
      <pivotArea dataOnly="0" labelOnly="1" outline="0" fieldPosition="0">
        <references count="2">
          <reference field="0" count="1" selected="0">
            <x v="635"/>
          </reference>
          <reference field="5" count="1">
            <x v="120"/>
          </reference>
        </references>
      </pivotArea>
    </format>
    <format dxfId="48">
      <pivotArea dataOnly="0" labelOnly="1" outline="0" fieldPosition="0">
        <references count="2">
          <reference field="0" count="1" selected="0">
            <x v="636"/>
          </reference>
          <reference field="5" count="2">
            <x v="100"/>
            <x v="229"/>
          </reference>
        </references>
      </pivotArea>
    </format>
    <format dxfId="47">
      <pivotArea dataOnly="0" labelOnly="1" outline="0" fieldPosition="0">
        <references count="2">
          <reference field="0" count="1" selected="0">
            <x v="637"/>
          </reference>
          <reference field="5" count="1">
            <x v="115"/>
          </reference>
        </references>
      </pivotArea>
    </format>
    <format dxfId="46">
      <pivotArea dataOnly="0" labelOnly="1" outline="0" fieldPosition="0">
        <references count="2">
          <reference field="0" count="1" selected="0">
            <x v="638"/>
          </reference>
          <reference field="5" count="1">
            <x v="112"/>
          </reference>
        </references>
      </pivotArea>
    </format>
    <format dxfId="45">
      <pivotArea dataOnly="0" labelOnly="1" outline="0" fieldPosition="0">
        <references count="2">
          <reference field="0" count="1" selected="0">
            <x v="639"/>
          </reference>
          <reference field="5" count="1">
            <x v="162"/>
          </reference>
        </references>
      </pivotArea>
    </format>
    <format dxfId="44">
      <pivotArea dataOnly="0" labelOnly="1" outline="0" fieldPosition="0">
        <references count="2">
          <reference field="0" count="1" selected="0">
            <x v="640"/>
          </reference>
          <reference field="5" count="1">
            <x v="150"/>
          </reference>
        </references>
      </pivotArea>
    </format>
    <format dxfId="43">
      <pivotArea dataOnly="0" labelOnly="1" outline="0" fieldPosition="0">
        <references count="2">
          <reference field="0" count="1" selected="0">
            <x v="641"/>
          </reference>
          <reference field="5" count="2">
            <x v="154"/>
            <x v="229"/>
          </reference>
        </references>
      </pivotArea>
    </format>
    <format dxfId="42">
      <pivotArea dataOnly="0" labelOnly="1" outline="0" fieldPosition="0">
        <references count="2">
          <reference field="0" count="1" selected="0">
            <x v="642"/>
          </reference>
          <reference field="5" count="1">
            <x v="168"/>
          </reference>
        </references>
      </pivotArea>
    </format>
    <format dxfId="41">
      <pivotArea dataOnly="0" labelOnly="1" outline="0" fieldPosition="0">
        <references count="2">
          <reference field="0" count="1" selected="0">
            <x v="643"/>
          </reference>
          <reference field="5" count="1">
            <x v="138"/>
          </reference>
        </references>
      </pivotArea>
    </format>
    <format dxfId="40">
      <pivotArea dataOnly="0" labelOnly="1" outline="0" fieldPosition="0">
        <references count="2">
          <reference field="0" count="1" selected="0">
            <x v="644"/>
          </reference>
          <reference field="5" count="1">
            <x v="230"/>
          </reference>
        </references>
      </pivotArea>
    </format>
    <format dxfId="39">
      <pivotArea dataOnly="0" labelOnly="1" outline="0" fieldPosition="0">
        <references count="2">
          <reference field="0" count="1" selected="0">
            <x v="645"/>
          </reference>
          <reference field="5" count="1">
            <x v="225"/>
          </reference>
        </references>
      </pivotArea>
    </format>
    <format dxfId="38">
      <pivotArea dataOnly="0" labelOnly="1" outline="0" fieldPosition="0">
        <references count="2">
          <reference field="0" count="1" selected="0">
            <x v="646"/>
          </reference>
          <reference field="5" count="2">
            <x v="82"/>
            <x v="229"/>
          </reference>
        </references>
      </pivotArea>
    </format>
    <format dxfId="37">
      <pivotArea dataOnly="0" labelOnly="1" outline="0" fieldPosition="0">
        <references count="2">
          <reference field="0" count="1" selected="0">
            <x v="647"/>
          </reference>
          <reference field="5" count="1">
            <x v="2"/>
          </reference>
        </references>
      </pivotArea>
    </format>
    <format dxfId="36">
      <pivotArea dataOnly="0" labelOnly="1" outline="0" fieldPosition="0">
        <references count="2">
          <reference field="0" count="1" selected="0">
            <x v="648"/>
          </reference>
          <reference field="5" count="2">
            <x v="131"/>
            <x v="229"/>
          </reference>
        </references>
      </pivotArea>
    </format>
    <format dxfId="35">
      <pivotArea dataOnly="0" labelOnly="1" outline="0" fieldPosition="0">
        <references count="2">
          <reference field="0" count="1" selected="0">
            <x v="649"/>
          </reference>
          <reference field="5" count="1">
            <x v="170"/>
          </reference>
        </references>
      </pivotArea>
    </format>
    <format dxfId="34">
      <pivotArea dataOnly="0" labelOnly="1" outline="0" fieldPosition="0">
        <references count="2">
          <reference field="0" count="1" selected="0">
            <x v="650"/>
          </reference>
          <reference field="5" count="1">
            <x v="164"/>
          </reference>
        </references>
      </pivotArea>
    </format>
    <format dxfId="33">
      <pivotArea dataOnly="0" labelOnly="1" outline="0" fieldPosition="0">
        <references count="2">
          <reference field="0" count="1" selected="0">
            <x v="651"/>
          </reference>
          <reference field="5" count="2">
            <x v="229"/>
            <x v="230"/>
          </reference>
        </references>
      </pivotArea>
    </format>
    <format dxfId="32">
      <pivotArea dataOnly="0" labelOnly="1" outline="0" fieldPosition="0">
        <references count="2">
          <reference field="0" count="1" selected="0">
            <x v="652"/>
          </reference>
          <reference field="5" count="1">
            <x v="140"/>
          </reference>
        </references>
      </pivotArea>
    </format>
    <format dxfId="31">
      <pivotArea dataOnly="0" labelOnly="1" outline="0" fieldPosition="0">
        <references count="2">
          <reference field="0" count="1" selected="0">
            <x v="653"/>
          </reference>
          <reference field="5" count="2">
            <x v="201"/>
            <x v="229"/>
          </reference>
        </references>
      </pivotArea>
    </format>
    <format dxfId="30">
      <pivotArea dataOnly="0" labelOnly="1" outline="0" fieldPosition="0">
        <references count="2">
          <reference field="0" count="1" selected="0">
            <x v="654"/>
          </reference>
          <reference field="5" count="1">
            <x v="206"/>
          </reference>
        </references>
      </pivotArea>
    </format>
    <format dxfId="29">
      <pivotArea dataOnly="0" labelOnly="1" outline="0" fieldPosition="0">
        <references count="2">
          <reference field="0" count="1" selected="0">
            <x v="655"/>
          </reference>
          <reference field="5" count="2">
            <x v="123"/>
            <x v="229"/>
          </reference>
        </references>
      </pivotArea>
    </format>
    <format dxfId="28">
      <pivotArea dataOnly="0" labelOnly="1" outline="0" fieldPosition="0">
        <references count="2">
          <reference field="0" count="1" selected="0">
            <x v="656"/>
          </reference>
          <reference field="5" count="2">
            <x v="129"/>
            <x v="229"/>
          </reference>
        </references>
      </pivotArea>
    </format>
    <format dxfId="27">
      <pivotArea dataOnly="0" labelOnly="1" outline="0" fieldPosition="0">
        <references count="2">
          <reference field="0" count="1" selected="0">
            <x v="657"/>
          </reference>
          <reference field="5" count="1">
            <x v="191"/>
          </reference>
        </references>
      </pivotArea>
    </format>
    <format dxfId="26">
      <pivotArea dataOnly="0" labelOnly="1" outline="0" fieldPosition="0">
        <references count="2">
          <reference field="0" count="1" selected="0">
            <x v="658"/>
          </reference>
          <reference field="5" count="2">
            <x v="47"/>
            <x v="229"/>
          </reference>
        </references>
      </pivotArea>
    </format>
    <format dxfId="25">
      <pivotArea dataOnly="0" labelOnly="1" outline="0" fieldPosition="0">
        <references count="2">
          <reference field="0" count="1" selected="0">
            <x v="659"/>
          </reference>
          <reference field="5" count="2">
            <x v="137"/>
            <x v="229"/>
          </reference>
        </references>
      </pivotArea>
    </format>
    <format dxfId="24">
      <pivotArea dataOnly="0" labelOnly="1" outline="0" fieldPosition="0">
        <references count="2">
          <reference field="0" count="1" selected="0">
            <x v="660"/>
          </reference>
          <reference field="5" count="2">
            <x v="177"/>
            <x v="229"/>
          </reference>
        </references>
      </pivotArea>
    </format>
    <format dxfId="23">
      <pivotArea dataOnly="0" labelOnly="1" outline="0" fieldPosition="0">
        <references count="2">
          <reference field="0" count="1" selected="0">
            <x v="661"/>
          </reference>
          <reference field="5" count="1">
            <x v="230"/>
          </reference>
        </references>
      </pivotArea>
    </format>
    <format dxfId="22">
      <pivotArea dataOnly="0" labelOnly="1" outline="0" fieldPosition="0">
        <references count="2">
          <reference field="0" count="1" selected="0">
            <x v="662"/>
          </reference>
          <reference field="5" count="2">
            <x v="201"/>
            <x v="229"/>
          </reference>
        </references>
      </pivotArea>
    </format>
    <format dxfId="21">
      <pivotArea dataOnly="0" labelOnly="1" outline="0" fieldPosition="0">
        <references count="2">
          <reference field="0" count="1" selected="0">
            <x v="663"/>
          </reference>
          <reference field="5" count="1">
            <x v="230"/>
          </reference>
        </references>
      </pivotArea>
    </format>
    <format dxfId="20">
      <pivotArea dataOnly="0" labelOnly="1" outline="0" fieldPosition="0">
        <references count="2">
          <reference field="0" count="1" selected="0">
            <x v="664"/>
          </reference>
          <reference field="5" count="1">
            <x v="230"/>
          </reference>
        </references>
      </pivotArea>
    </format>
    <format dxfId="19">
      <pivotArea dataOnly="0" labelOnly="1" outline="0" fieldPosition="0">
        <references count="2">
          <reference field="0" count="1" selected="0">
            <x v="665"/>
          </reference>
          <reference field="5" count="1">
            <x v="230"/>
          </reference>
        </references>
      </pivotArea>
    </format>
    <format dxfId="18">
      <pivotArea dataOnly="0" labelOnly="1" outline="0" fieldPosition="0">
        <references count="2">
          <reference field="0" count="1" selected="0">
            <x v="666"/>
          </reference>
          <reference field="5" count="1">
            <x v="53"/>
          </reference>
        </references>
      </pivotArea>
    </format>
    <format dxfId="17">
      <pivotArea dataOnly="0" labelOnly="1" outline="0" fieldPosition="0">
        <references count="2">
          <reference field="0" count="1" selected="0">
            <x v="667"/>
          </reference>
          <reference field="5" count="1">
            <x v="119"/>
          </reference>
        </references>
      </pivotArea>
    </format>
    <format dxfId="16">
      <pivotArea dataOnly="0" labelOnly="1" outline="0" fieldPosition="0">
        <references count="2">
          <reference field="0" count="1" selected="0">
            <x v="668"/>
          </reference>
          <reference field="5" count="1">
            <x v="156"/>
          </reference>
        </references>
      </pivotArea>
    </format>
    <format dxfId="15">
      <pivotArea dataOnly="0" labelOnly="1" outline="0" fieldPosition="0">
        <references count="2">
          <reference field="0" count="1" selected="0">
            <x v="669"/>
          </reference>
          <reference field="5" count="1">
            <x v="115"/>
          </reference>
        </references>
      </pivotArea>
    </format>
    <format dxfId="14">
      <pivotArea dataOnly="0" labelOnly="1" outline="0" fieldPosition="0">
        <references count="2">
          <reference field="0" count="1" selected="0">
            <x v="670"/>
          </reference>
          <reference field="5" count="1">
            <x v="58"/>
          </reference>
        </references>
      </pivotArea>
    </format>
    <format dxfId="13">
      <pivotArea dataOnly="0" labelOnly="1" outline="0" fieldPosition="0">
        <references count="2">
          <reference field="0" count="1" selected="0">
            <x v="671"/>
          </reference>
          <reference field="5" count="1">
            <x v="78"/>
          </reference>
        </references>
      </pivotArea>
    </format>
    <format dxfId="12">
      <pivotArea dataOnly="0" labelOnly="1" outline="0" fieldPosition="0">
        <references count="2">
          <reference field="0" count="1" selected="0">
            <x v="672"/>
          </reference>
          <reference field="5" count="2">
            <x v="71"/>
            <x v="229"/>
          </reference>
        </references>
      </pivotArea>
    </format>
    <format dxfId="11">
      <pivotArea dataOnly="0" labelOnly="1" outline="0" fieldPosition="0">
        <references count="2">
          <reference field="0" count="1" selected="0">
            <x v="673"/>
          </reference>
          <reference field="5" count="1">
            <x v="230"/>
          </reference>
        </references>
      </pivotArea>
    </format>
    <format dxfId="10">
      <pivotArea dataOnly="0" labelOnly="1" outline="0" fieldPosition="0">
        <references count="2">
          <reference field="0" count="1" selected="0">
            <x v="674"/>
          </reference>
          <reference field="5" count="1">
            <x v="19"/>
          </reference>
        </references>
      </pivotArea>
    </format>
    <format dxfId="9">
      <pivotArea dataOnly="0" labelOnly="1" outline="0" fieldPosition="0">
        <references count="2">
          <reference field="0" count="1" selected="0">
            <x v="675"/>
          </reference>
          <reference field="5" count="1">
            <x v="30"/>
          </reference>
        </references>
      </pivotArea>
    </format>
    <format dxfId="8">
      <pivotArea dataOnly="0" labelOnly="1" outline="0" fieldPosition="0">
        <references count="2">
          <reference field="0" count="1" selected="0">
            <x v="676"/>
          </reference>
          <reference field="5" count="1">
            <x v="230"/>
          </reference>
        </references>
      </pivotArea>
    </format>
    <format dxfId="7">
      <pivotArea dataOnly="0" labelOnly="1" outline="0" fieldPosition="0">
        <references count="2">
          <reference field="0" count="1" selected="0">
            <x v="677"/>
          </reference>
          <reference field="5" count="1">
            <x v="230"/>
          </reference>
        </references>
      </pivotArea>
    </format>
    <format dxfId="6">
      <pivotArea dataOnly="0" labelOnly="1" outline="0" fieldPosition="0">
        <references count="2">
          <reference field="0" count="1" selected="0">
            <x v="678"/>
          </reference>
          <reference field="5" count="1">
            <x v="230"/>
          </reference>
        </references>
      </pivotArea>
    </format>
    <format dxfId="5">
      <pivotArea dataOnly="0" labelOnly="1" outline="0" fieldPosition="0">
        <references count="2">
          <reference field="0" count="1" selected="0">
            <x v="679"/>
          </reference>
          <reference field="5" count="1">
            <x v="30"/>
          </reference>
        </references>
      </pivotArea>
    </format>
    <format dxfId="4">
      <pivotArea dataOnly="0" labelOnly="1" outline="0" fieldPosition="0">
        <references count="2">
          <reference field="0" count="1" selected="0">
            <x v="680"/>
          </reference>
          <reference field="5" count="1">
            <x v="230"/>
          </reference>
        </references>
      </pivotArea>
    </format>
    <format dxfId="3">
      <pivotArea dataOnly="0" labelOnly="1" outline="0" fieldPosition="0">
        <references count="2">
          <reference field="0" count="1" selected="0">
            <x v="681"/>
          </reference>
          <reference field="5" count="1">
            <x v="230"/>
          </reference>
        </references>
      </pivotArea>
    </format>
    <format dxfId="2">
      <pivotArea dataOnly="0" labelOnly="1" outline="0" fieldPosition="0">
        <references count="2">
          <reference field="0" count="1" selected="0">
            <x v="682"/>
          </reference>
          <reference field="5" count="1">
            <x v="112"/>
          </reference>
        </references>
      </pivotArea>
    </format>
    <format dxfId="1">
      <pivotArea dataOnly="0" labelOnly="1" outline="0" fieldPosition="0">
        <references count="2">
          <reference field="0" count="1" selected="0">
            <x v="683"/>
          </reference>
          <reference field="5" count="2">
            <x v="154"/>
            <x v="229"/>
          </reference>
        </references>
      </pivotArea>
    </format>
    <format dxfId="0">
      <pivotArea dataOnly="0" labelOnly="1" outline="0" fieldPosition="0">
        <references count="2">
          <reference field="0" count="1" selected="0">
            <x v="684"/>
          </reference>
          <reference field="5" count="1">
            <x v="230"/>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F263" firstHeaderRow="1" firstDataRow="1" firstDataCol="6"/>
  <pivotFields count="11">
    <pivotField compact="0" outline="0" showAll="0"/>
    <pivotField compact="0" numFmtId="14" outline="0" showAll="0"/>
    <pivotField compact="0" outline="0" showAll="0"/>
    <pivotField axis="axisRow" compact="0" outline="0" showAll="0" defaultSubtotal="0">
      <items count="233">
        <item x="128"/>
        <item x="121"/>
        <item x="42"/>
        <item x="49"/>
        <item x="61"/>
        <item x="116"/>
        <item x="77"/>
        <item x="127"/>
        <item x="91"/>
        <item x="99"/>
        <item x="47"/>
        <item x="168"/>
        <item x="226"/>
        <item x="227"/>
        <item x="41"/>
        <item x="16"/>
        <item x="143"/>
        <item x="7"/>
        <item x="190"/>
        <item x="75"/>
        <item x="152"/>
        <item x="45"/>
        <item x="50"/>
        <item x="5"/>
        <item x="145"/>
        <item x="117"/>
        <item x="31"/>
        <item x="214"/>
        <item x="130"/>
        <item x="120"/>
        <item x="94"/>
        <item x="221"/>
        <item x="81"/>
        <item x="144"/>
        <item x="96"/>
        <item x="101"/>
        <item x="56"/>
        <item x="107"/>
        <item x="131"/>
        <item x="58"/>
        <item x="134"/>
        <item x="210"/>
        <item x="110"/>
        <item x="100"/>
        <item x="33"/>
        <item x="111"/>
        <item x="39"/>
        <item x="53"/>
        <item x="206"/>
        <item x="180"/>
        <item x="137"/>
        <item x="124"/>
        <item x="92"/>
        <item x="25"/>
        <item x="228"/>
        <item x="179"/>
        <item x="97"/>
        <item x="203"/>
        <item x="225"/>
        <item x="224"/>
        <item x="109"/>
        <item x="118"/>
        <item x="102"/>
        <item x="158"/>
        <item x="46"/>
        <item x="209"/>
        <item x="2"/>
        <item x="198"/>
        <item x="55"/>
        <item x="6"/>
        <item x="80"/>
        <item x="142"/>
        <item x="186"/>
        <item x="35"/>
        <item x="85"/>
        <item x="17"/>
        <item x="62"/>
        <item x="29"/>
        <item x="74"/>
        <item x="199"/>
        <item x="72"/>
        <item x="14"/>
        <item x="86"/>
        <item x="132"/>
        <item x="205"/>
        <item x="215"/>
        <item x="4"/>
        <item x="207"/>
        <item x="138"/>
        <item x="52"/>
        <item x="166"/>
        <item x="89"/>
        <item x="19"/>
        <item x="38"/>
        <item x="28"/>
        <item x="10"/>
        <item x="188"/>
        <item x="30"/>
        <item x="103"/>
        <item x="98"/>
        <item x="171"/>
        <item x="40"/>
        <item x="172"/>
        <item x="70"/>
        <item x="125"/>
        <item x="88"/>
        <item x="220"/>
        <item x="37"/>
        <item x="162"/>
        <item x="178"/>
        <item x="165"/>
        <item x="27"/>
        <item x="139"/>
        <item x="181"/>
        <item x="68"/>
        <item x="175"/>
        <item x="150"/>
        <item x="64"/>
        <item x="123"/>
        <item x="189"/>
        <item x="156"/>
        <item x="218"/>
        <item x="136"/>
        <item x="202"/>
        <item x="105"/>
        <item x="193"/>
        <item x="191"/>
        <item x="60"/>
        <item x="219"/>
        <item x="67"/>
        <item x="204"/>
        <item x="196"/>
        <item x="174"/>
        <item x="93"/>
        <item x="192"/>
        <item x="78"/>
        <item x="13"/>
        <item x="164"/>
        <item x="34"/>
        <item x="108"/>
        <item x="0"/>
        <item x="147"/>
        <item x="211"/>
        <item x="222"/>
        <item x="15"/>
        <item x="155"/>
        <item x="90"/>
        <item x="208"/>
        <item x="146"/>
        <item x="32"/>
        <item x="83"/>
        <item x="195"/>
        <item x="65"/>
        <item x="20"/>
        <item x="126"/>
        <item x="69"/>
        <item x="112"/>
        <item x="212"/>
        <item x="176"/>
        <item x="87"/>
        <item x="184"/>
        <item x="232"/>
        <item x="217"/>
        <item x="133"/>
        <item x="48"/>
        <item x="167"/>
        <item x="9"/>
        <item x="57"/>
        <item x="216"/>
        <item x="135"/>
        <item x="183"/>
        <item x="177"/>
        <item x="12"/>
        <item x="230"/>
        <item x="140"/>
        <item x="51"/>
        <item x="59"/>
        <item x="43"/>
        <item x="163"/>
        <item x="149"/>
        <item x="82"/>
        <item x="187"/>
        <item x="73"/>
        <item x="26"/>
        <item x="200"/>
        <item x="8"/>
        <item x="23"/>
        <item x="173"/>
        <item x="22"/>
        <item x="21"/>
        <item x="141"/>
        <item x="201"/>
        <item x="129"/>
        <item x="229"/>
        <item x="63"/>
        <item x="160"/>
        <item x="170"/>
        <item x="95"/>
        <item x="182"/>
        <item x="66"/>
        <item x="71"/>
        <item x="106"/>
        <item x="161"/>
        <item x="185"/>
        <item x="11"/>
        <item x="114"/>
        <item x="154"/>
        <item x="231"/>
        <item x="44"/>
        <item x="122"/>
        <item x="148"/>
        <item x="119"/>
        <item x="169"/>
        <item x="113"/>
        <item x="79"/>
        <item x="194"/>
        <item x="115"/>
        <item x="104"/>
        <item x="159"/>
        <item x="54"/>
        <item x="223"/>
        <item x="76"/>
        <item x="84"/>
        <item x="197"/>
        <item x="36"/>
        <item x="18"/>
        <item x="1"/>
        <item x="157"/>
        <item x="3"/>
        <item x="151"/>
        <item x="24"/>
        <item x="153"/>
        <item x="213"/>
      </items>
    </pivotField>
    <pivotField axis="axisRow" compact="0" outline="0" showAll="0" defaultSubtotal="0">
      <items count="233">
        <item x="0"/>
        <item x="27"/>
        <item x="65"/>
        <item x="18"/>
        <item x="15"/>
        <item x="54"/>
        <item x="13"/>
        <item x="1"/>
        <item x="17"/>
        <item x="75"/>
        <item x="56"/>
        <item x="43"/>
        <item x="22"/>
        <item x="149"/>
        <item x="45"/>
        <item x="2"/>
        <item x="8"/>
        <item x="3"/>
        <item x="4"/>
        <item x="12"/>
        <item x="155"/>
        <item x="91"/>
        <item x="5"/>
        <item x="6"/>
        <item x="10"/>
        <item x="9"/>
        <item x="183"/>
        <item x="16"/>
        <item x="7"/>
        <item x="31"/>
        <item x="179"/>
        <item x="14"/>
        <item x="19"/>
        <item x="11"/>
        <item x="107"/>
        <item x="28"/>
        <item x="26"/>
        <item x="33"/>
        <item x="53"/>
        <item x="23"/>
        <item x="21"/>
        <item x="169"/>
        <item x="24"/>
        <item x="62"/>
        <item x="38"/>
        <item x="34"/>
        <item x="47"/>
        <item x="124"/>
        <item x="25"/>
        <item x="80"/>
        <item x="35"/>
        <item x="29"/>
        <item x="188"/>
        <item x="30"/>
        <item x="181"/>
        <item x="32"/>
        <item x="129"/>
        <item x="231"/>
        <item x="159"/>
        <item x="201"/>
        <item x="226"/>
        <item x="42"/>
        <item x="49"/>
        <item x="99"/>
        <item x="41"/>
        <item x="134"/>
        <item x="39"/>
        <item x="46"/>
        <item x="72"/>
        <item x="52"/>
        <item x="89"/>
        <item x="40"/>
        <item x="37"/>
        <item x="67"/>
        <item x="20"/>
        <item x="69"/>
        <item x="48"/>
        <item x="51"/>
        <item x="71"/>
        <item x="44"/>
        <item x="61"/>
        <item x="50"/>
        <item x="117"/>
        <item x="81"/>
        <item x="58"/>
        <item x="110"/>
        <item x="100"/>
        <item x="92"/>
        <item x="109"/>
        <item x="55"/>
        <item x="94"/>
        <item x="85"/>
        <item x="103"/>
        <item x="70"/>
        <item x="88"/>
        <item x="68"/>
        <item x="64"/>
        <item x="93"/>
        <item x="164"/>
        <item x="83"/>
        <item x="57"/>
        <item x="230"/>
        <item x="59"/>
        <item x="82"/>
        <item x="73"/>
        <item x="141"/>
        <item x="63"/>
        <item x="66"/>
        <item x="79"/>
        <item x="104"/>
        <item x="76"/>
        <item x="84"/>
        <item x="36"/>
        <item x="153"/>
        <item x="122"/>
        <item x="128"/>
        <item x="116"/>
        <item x="127"/>
        <item x="152"/>
        <item x="130"/>
        <item x="96"/>
        <item x="101"/>
        <item x="111"/>
        <item x="137"/>
        <item x="97"/>
        <item x="225"/>
        <item x="224"/>
        <item x="74"/>
        <item x="86"/>
        <item x="132"/>
        <item x="98"/>
        <item x="178"/>
        <item x="156"/>
        <item x="136"/>
        <item x="60"/>
        <item x="192"/>
        <item x="78"/>
        <item x="108"/>
        <item x="90"/>
        <item x="112"/>
        <item x="176"/>
        <item x="87"/>
        <item x="135"/>
        <item x="160"/>
        <item x="95"/>
        <item x="161"/>
        <item x="114"/>
        <item x="154"/>
        <item x="119"/>
        <item x="115"/>
        <item x="123"/>
        <item x="167"/>
        <item x="121"/>
        <item x="143"/>
        <item x="145"/>
        <item x="120"/>
        <item x="131"/>
        <item x="228"/>
        <item x="118"/>
        <item x="102"/>
        <item x="142"/>
        <item x="205"/>
        <item x="138"/>
        <item x="166"/>
        <item x="171"/>
        <item x="172"/>
        <item x="125"/>
        <item x="162"/>
        <item x="165"/>
        <item x="139"/>
        <item x="175"/>
        <item x="150"/>
        <item x="189"/>
        <item x="202"/>
        <item x="196"/>
        <item x="147"/>
        <item x="195"/>
        <item x="126"/>
        <item x="184"/>
        <item x="177"/>
        <item x="140"/>
        <item x="173"/>
        <item x="182"/>
        <item x="106"/>
        <item x="148"/>
        <item x="113"/>
        <item x="157"/>
        <item x="151"/>
        <item x="199"/>
        <item x="163"/>
        <item x="77"/>
        <item x="168"/>
        <item x="190"/>
        <item x="144"/>
        <item x="210"/>
        <item x="158"/>
        <item x="186"/>
        <item x="105"/>
        <item x="193"/>
        <item x="191"/>
        <item x="219"/>
        <item x="212"/>
        <item x="217"/>
        <item x="216"/>
        <item x="200"/>
        <item x="170"/>
        <item x="185"/>
        <item x="180"/>
        <item x="218"/>
        <item x="211"/>
        <item x="208"/>
        <item x="146"/>
        <item x="232"/>
        <item x="213"/>
        <item x="174"/>
        <item x="214"/>
        <item x="206"/>
        <item x="209"/>
        <item x="198"/>
        <item x="133"/>
        <item x="194"/>
        <item x="197"/>
        <item x="221"/>
        <item x="203"/>
        <item x="215"/>
        <item x="207"/>
        <item x="220"/>
        <item x="204"/>
        <item x="222"/>
        <item x="229"/>
        <item x="223"/>
        <item x="187"/>
        <item x="227"/>
      </items>
    </pivotField>
    <pivotField compact="0" outline="0" showAll="0"/>
    <pivotField compact="0" outline="0" showAll="0"/>
    <pivotField axis="axisRow" compact="0" outline="0" showAll="0" defaultSubtotal="0">
      <items count="28">
        <item x="8"/>
        <item x="4"/>
        <item x="26"/>
        <item x="18"/>
        <item x="9"/>
        <item x="3"/>
        <item x="16"/>
        <item x="14"/>
        <item x="13"/>
        <item x="15"/>
        <item x="11"/>
        <item x="12"/>
        <item x="20"/>
        <item x="10"/>
        <item x="2"/>
        <item x="6"/>
        <item x="25"/>
        <item x="23"/>
        <item x="21"/>
        <item x="22"/>
        <item x="19"/>
        <item x="17"/>
        <item x="5"/>
        <item x="7"/>
        <item x="24"/>
        <item x="27"/>
        <item x="1"/>
        <item x="0"/>
      </items>
    </pivotField>
    <pivotField axis="axisRow" compact="0" outline="0" showAll="0" defaultSubtotal="0">
      <items count="88">
        <item x="73"/>
        <item x="27"/>
        <item x="26"/>
        <item x="46"/>
        <item x="28"/>
        <item x="74"/>
        <item x="76"/>
        <item x="84"/>
        <item x="40"/>
        <item x="82"/>
        <item x="3"/>
        <item x="36"/>
        <item x="29"/>
        <item x="8"/>
        <item x="70"/>
        <item x="16"/>
        <item x="66"/>
        <item x="17"/>
        <item x="59"/>
        <item x="23"/>
        <item x="45"/>
        <item x="44"/>
        <item x="65"/>
        <item x="31"/>
        <item x="63"/>
        <item x="86"/>
        <item x="38"/>
        <item x="33"/>
        <item x="49"/>
        <item x="78"/>
        <item x="53"/>
        <item x="43"/>
        <item x="50"/>
        <item x="39"/>
        <item x="7"/>
        <item x="72"/>
        <item x="58"/>
        <item x="77"/>
        <item x="83"/>
        <item x="34"/>
        <item x="1"/>
        <item x="13"/>
        <item x="67"/>
        <item x="71"/>
        <item x="19"/>
        <item x="11"/>
        <item x="68"/>
        <item x="22"/>
        <item x="80"/>
        <item x="21"/>
        <item x="87"/>
        <item x="24"/>
        <item x="64"/>
        <item x="32"/>
        <item x="75"/>
        <item x="0"/>
        <item x="48"/>
        <item x="25"/>
        <item x="20"/>
        <item x="5"/>
        <item x="55"/>
        <item x="51"/>
        <item x="79"/>
        <item x="14"/>
        <item x="52"/>
        <item x="41"/>
        <item x="61"/>
        <item x="85"/>
        <item x="69"/>
        <item x="62"/>
        <item x="2"/>
        <item x="35"/>
        <item x="56"/>
        <item x="60"/>
        <item x="6"/>
        <item x="57"/>
        <item x="37"/>
        <item x="42"/>
        <item x="30"/>
        <item x="81"/>
        <item x="54"/>
        <item x="9"/>
        <item x="4"/>
        <item x="10"/>
        <item x="47"/>
        <item x="15"/>
        <item x="12"/>
        <item x="18"/>
      </items>
    </pivotField>
    <pivotField axis="axisRow" compact="0" outline="0" showAll="0" defaultSubtotal="0">
      <items count="23">
        <item x="0"/>
        <item x="12"/>
        <item x="8"/>
        <item x="7"/>
        <item x="1"/>
        <item x="10"/>
        <item x="20"/>
        <item x="16"/>
        <item x="2"/>
        <item x="3"/>
        <item x="4"/>
        <item x="5"/>
        <item x="6"/>
        <item x="9"/>
        <item x="13"/>
        <item x="11"/>
        <item x="15"/>
        <item x="14"/>
        <item x="17"/>
        <item x="18"/>
        <item x="21"/>
        <item x="19"/>
        <item x="22"/>
      </items>
    </pivotField>
    <pivotField axis="axisRow" compact="0" outline="0" showAll="0" defaultSubtotal="0">
      <items count="9">
        <item x="5"/>
        <item x="1"/>
        <item x="8"/>
        <item x="4"/>
        <item x="7"/>
        <item x="3"/>
        <item x="2"/>
        <item x="0"/>
        <item x="6"/>
      </items>
    </pivotField>
  </pivotFields>
  <rowFields count="6">
    <field x="4"/>
    <field x="3"/>
    <field x="10"/>
    <field x="7"/>
    <field x="8"/>
    <field x="9"/>
  </rowFields>
  <rowItems count="260">
    <i>
      <x/>
      <x v="140"/>
      <x v="7"/>
      <x v="27"/>
      <x v="55"/>
      <x/>
    </i>
    <i>
      <x v="1"/>
      <x v="111"/>
      <x v="3"/>
      <x v="22"/>
      <x v="15"/>
      <x v="1"/>
    </i>
    <i>
      <x v="2"/>
      <x v="152"/>
      <x v="3"/>
      <x v="27"/>
      <x v="34"/>
      <x v="2"/>
    </i>
    <i>
      <x v="3"/>
      <x v="225"/>
      <x v="6"/>
      <x v="27"/>
      <x v="86"/>
      <x v="2"/>
    </i>
    <i>
      <x v="4"/>
      <x v="144"/>
      <x v="6"/>
      <x v="27"/>
      <x v="13"/>
      <x v="3"/>
    </i>
    <i>
      <x v="5"/>
      <x v="219"/>
      <x v="7"/>
      <x v="23"/>
      <x v="4"/>
      <x v="3"/>
    </i>
    <i>
      <x v="6"/>
      <x v="136"/>
      <x v="3"/>
      <x v="27"/>
      <x v="13"/>
      <x v="4"/>
    </i>
    <i>
      <x v="7"/>
      <x v="226"/>
      <x v="1"/>
      <x v="26"/>
      <x v="40"/>
      <x v="4"/>
    </i>
    <i>
      <x v="8"/>
      <x v="75"/>
      <x v="3"/>
      <x v="1"/>
      <x v="45"/>
      <x v="4"/>
    </i>
    <i r="5">
      <x v="22"/>
    </i>
    <i>
      <x v="9"/>
      <x v="19"/>
      <x v="5"/>
      <x v="27"/>
      <x v="55"/>
      <x v="5"/>
    </i>
    <i>
      <x v="10"/>
      <x v="36"/>
      <x/>
      <x v="27"/>
      <x v="23"/>
      <x v="5"/>
    </i>
    <i>
      <x v="11"/>
      <x v="177"/>
      <x v="6"/>
      <x v="27"/>
      <x v="13"/>
      <x v="5"/>
    </i>
    <i>
      <x v="12"/>
      <x v="188"/>
      <x v="6"/>
      <x v="27"/>
      <x v="41"/>
      <x v="5"/>
    </i>
    <i>
      <x v="13"/>
      <x v="179"/>
      <x/>
      <x v="27"/>
      <x v="17"/>
      <x v="18"/>
    </i>
    <i>
      <x v="14"/>
      <x v="21"/>
      <x v="6"/>
      <x v="27"/>
      <x v="17"/>
      <x v="7"/>
    </i>
    <i r="5">
      <x v="18"/>
    </i>
    <i>
      <x v="15"/>
      <x v="66"/>
      <x v="6"/>
      <x v="27"/>
      <x v="70"/>
      <x v="8"/>
    </i>
    <i>
      <x v="16"/>
      <x v="185"/>
      <x v="1"/>
      <x v="27"/>
      <x v="34"/>
      <x v="8"/>
    </i>
    <i>
      <x v="17"/>
      <x v="228"/>
      <x v="6"/>
      <x v="27"/>
      <x v="10"/>
      <x v="8"/>
    </i>
    <i>
      <x v="18"/>
      <x v="86"/>
      <x v="5"/>
      <x v="27"/>
      <x v="55"/>
      <x v="9"/>
    </i>
    <i>
      <x v="19"/>
      <x v="172"/>
      <x/>
      <x v="27"/>
      <x v="13"/>
      <x v="9"/>
    </i>
    <i>
      <x v="20"/>
      <x v="145"/>
      <x v="6"/>
      <x v="27"/>
      <x v="70"/>
      <x v="9"/>
    </i>
    <i>
      <x v="21"/>
      <x v="8"/>
      <x v="6"/>
      <x v="27"/>
      <x v="10"/>
      <x v="9"/>
    </i>
    <i r="5">
      <x v="12"/>
    </i>
    <i>
      <x v="22"/>
      <x v="23"/>
      <x v="3"/>
      <x v="27"/>
      <x v="82"/>
      <x v="10"/>
    </i>
    <i>
      <x v="23"/>
      <x v="69"/>
      <x v="3"/>
      <x v="27"/>
      <x v="59"/>
      <x v="10"/>
    </i>
    <i>
      <x v="24"/>
      <x v="95"/>
      <x v="6"/>
      <x v="14"/>
      <x v="81"/>
      <x v="10"/>
    </i>
    <i>
      <x v="25"/>
      <x v="166"/>
      <x v="3"/>
      <x v="27"/>
      <x v="13"/>
      <x v="10"/>
    </i>
    <i>
      <x v="26"/>
      <x v="170"/>
      <x v="1"/>
      <x v="27"/>
      <x v="13"/>
      <x v="10"/>
    </i>
    <i>
      <x v="27"/>
      <x v="15"/>
      <x/>
      <x v="27"/>
      <x v="10"/>
      <x v="11"/>
    </i>
    <i>
      <x v="28"/>
      <x v="17"/>
      <x v="5"/>
      <x v="27"/>
      <x v="70"/>
      <x v="13"/>
    </i>
    <i r="4">
      <x v="74"/>
      <x v="11"/>
    </i>
    <i r="5">
      <x v="12"/>
    </i>
    <i>
      <x v="29"/>
      <x v="26"/>
      <x v="1"/>
      <x v="27"/>
      <x v="44"/>
      <x v="11"/>
    </i>
    <i>
      <x v="30"/>
      <x v="55"/>
      <x v="6"/>
      <x v="27"/>
      <x v="54"/>
      <x v="18"/>
    </i>
    <i>
      <x v="31"/>
      <x v="81"/>
      <x v="6"/>
      <x v="5"/>
      <x v="83"/>
      <x v="11"/>
    </i>
    <i>
      <x v="32"/>
      <x v="92"/>
      <x v="6"/>
      <x v="27"/>
      <x v="82"/>
      <x v="11"/>
    </i>
    <i>
      <x v="33"/>
      <x v="204"/>
      <x v="6"/>
      <x v="27"/>
      <x v="13"/>
      <x v="11"/>
    </i>
    <i>
      <x v="34"/>
      <x v="37"/>
      <x/>
      <x v="27"/>
      <x v="56"/>
      <x v="13"/>
    </i>
    <i r="5">
      <x v="16"/>
    </i>
    <i r="5">
      <x v="17"/>
    </i>
    <i r="5">
      <x v="19"/>
    </i>
    <i>
      <x v="35"/>
      <x v="94"/>
      <x v="7"/>
      <x v="27"/>
      <x v="55"/>
      <x v="12"/>
    </i>
    <i>
      <x v="36"/>
      <x v="183"/>
      <x v="3"/>
      <x v="27"/>
      <x v="55"/>
      <x v="12"/>
    </i>
    <i>
      <x v="37"/>
      <x v="44"/>
      <x v="3"/>
      <x v="27"/>
      <x v="49"/>
      <x v="13"/>
    </i>
    <i>
      <x v="38"/>
      <x v="47"/>
      <x v="6"/>
      <x v="5"/>
      <x v="12"/>
      <x v="13"/>
    </i>
    <i>
      <x v="39"/>
      <x v="186"/>
      <x v="3"/>
      <x v="27"/>
      <x v="70"/>
      <x v="13"/>
    </i>
    <i r="5">
      <x v="21"/>
    </i>
    <i>
      <x v="40"/>
      <x v="189"/>
      <x v="7"/>
      <x v="27"/>
      <x v="70"/>
      <x v="13"/>
    </i>
    <i>
      <x v="41"/>
      <x v="212"/>
      <x v="6"/>
      <x v="27"/>
      <x v="74"/>
      <x v="13"/>
    </i>
    <i>
      <x v="42"/>
      <x v="230"/>
      <x v="6"/>
      <x v="27"/>
      <x v="63"/>
      <x v="13"/>
    </i>
    <i>
      <x v="43"/>
      <x v="76"/>
      <x v="6"/>
      <x v="27"/>
      <x v="39"/>
      <x v="14"/>
    </i>
    <i>
      <x v="44"/>
      <x v="93"/>
      <x v="6"/>
      <x v="27"/>
      <x v="19"/>
      <x v="14"/>
    </i>
    <i>
      <x v="45"/>
      <x v="138"/>
      <x v="1"/>
      <x v="27"/>
      <x v="47"/>
      <x v="14"/>
    </i>
    <i>
      <x v="46"/>
      <x v="10"/>
      <x v="6"/>
      <x v="26"/>
      <x v="40"/>
      <x v="15"/>
    </i>
    <i>
      <x v="47"/>
      <x v="51"/>
      <x v="3"/>
      <x v="9"/>
      <x v="60"/>
      <x v="15"/>
    </i>
    <i>
      <x v="48"/>
      <x v="53"/>
      <x v="3"/>
      <x v="5"/>
      <x v="85"/>
      <x v="15"/>
    </i>
    <i>
      <x v="49"/>
      <x v="70"/>
      <x v="5"/>
      <x v="23"/>
      <x v="4"/>
      <x v="15"/>
    </i>
    <i>
      <x v="50"/>
      <x v="73"/>
      <x v="6"/>
      <x v="27"/>
      <x v="13"/>
      <x v="15"/>
    </i>
    <i>
      <x v="51"/>
      <x v="77"/>
      <x v="5"/>
      <x v="27"/>
      <x v="17"/>
      <x v="15"/>
    </i>
    <i>
      <x v="52"/>
      <x v="96"/>
      <x v="7"/>
      <x v="27"/>
      <x v="41"/>
      <x v="15"/>
    </i>
    <i>
      <x v="53"/>
      <x v="97"/>
      <x v="1"/>
      <x v="27"/>
      <x v="87"/>
      <x v="15"/>
    </i>
    <i>
      <x v="54"/>
      <x v="113"/>
      <x v="5"/>
      <x v="5"/>
      <x v="57"/>
      <x v="20"/>
    </i>
    <i>
      <x v="55"/>
      <x v="149"/>
      <x/>
      <x v="27"/>
      <x v="58"/>
      <x v="15"/>
    </i>
    <i>
      <x v="56"/>
      <x v="192"/>
      <x v="6"/>
      <x v="27"/>
      <x v="13"/>
      <x v="15"/>
    </i>
    <i>
      <x v="57"/>
      <x v="207"/>
      <x v="5"/>
      <x v="27"/>
      <x v="55"/>
      <x v="15"/>
    </i>
    <i>
      <x v="58"/>
      <x v="218"/>
      <x v="6"/>
      <x v="27"/>
      <x v="68"/>
      <x v="15"/>
    </i>
    <i>
      <x v="59"/>
      <x v="191"/>
      <x v="3"/>
      <x v="24"/>
      <x v="79"/>
      <x v="15"/>
    </i>
    <i r="5">
      <x v="21"/>
    </i>
    <i>
      <x v="60"/>
      <x v="12"/>
      <x v="3"/>
      <x v="24"/>
      <x v="79"/>
      <x v="4"/>
    </i>
    <i>
      <x v="61"/>
      <x v="2"/>
      <x v="3"/>
      <x v="27"/>
      <x v="55"/>
      <x v="16"/>
    </i>
    <i>
      <x v="62"/>
      <x v="3"/>
      <x v="6"/>
      <x v="27"/>
      <x v="2"/>
      <x v="16"/>
    </i>
    <i>
      <x v="63"/>
      <x v="9"/>
      <x v="1"/>
      <x v="26"/>
      <x v="40"/>
      <x v="16"/>
    </i>
    <i>
      <x v="64"/>
      <x v="14"/>
      <x v="5"/>
      <x v="27"/>
      <x v="13"/>
      <x v="16"/>
    </i>
    <i>
      <x v="65"/>
      <x v="40"/>
      <x v="3"/>
      <x v="27"/>
      <x v="36"/>
      <x v="6"/>
    </i>
    <i r="5">
      <x v="19"/>
    </i>
    <i>
      <x v="66"/>
      <x v="46"/>
      <x v="3"/>
      <x v="27"/>
      <x v="13"/>
      <x v="16"/>
    </i>
    <i>
      <x v="67"/>
      <x v="64"/>
      <x v="3"/>
      <x v="27"/>
      <x v="55"/>
      <x v="16"/>
    </i>
    <i>
      <x v="68"/>
      <x v="80"/>
      <x v="3"/>
      <x v="27"/>
      <x v="41"/>
      <x v="16"/>
    </i>
    <i>
      <x v="69"/>
      <x v="89"/>
      <x v="5"/>
      <x v="27"/>
      <x v="55"/>
      <x v="16"/>
    </i>
    <i>
      <x v="70"/>
      <x v="91"/>
      <x v="3"/>
      <x v="27"/>
      <x v="13"/>
      <x v="16"/>
    </i>
    <i>
      <x v="71"/>
      <x v="101"/>
      <x v="3"/>
      <x v="15"/>
      <x v="51"/>
      <x v="16"/>
    </i>
    <i>
      <x v="72"/>
      <x v="107"/>
      <x v="8"/>
      <x v="27"/>
      <x v="55"/>
      <x v="16"/>
    </i>
    <i>
      <x v="73"/>
      <x v="129"/>
      <x v="3"/>
      <x/>
      <x v="11"/>
      <x v="16"/>
    </i>
    <i>
      <x v="74"/>
      <x v="153"/>
      <x/>
      <x v="26"/>
      <x v="40"/>
      <x v="8"/>
    </i>
    <i>
      <x v="75"/>
      <x v="155"/>
      <x v="8"/>
      <x v="27"/>
      <x v="13"/>
      <x v="16"/>
    </i>
    <i>
      <x v="76"/>
      <x v="164"/>
      <x v="7"/>
      <x v="27"/>
      <x v="70"/>
      <x v="16"/>
    </i>
    <i>
      <x v="77"/>
      <x v="175"/>
      <x v="6"/>
      <x v="23"/>
      <x v="4"/>
      <x v="16"/>
    </i>
    <i>
      <x v="78"/>
      <x v="200"/>
      <x v="3"/>
      <x v="27"/>
      <x v="13"/>
      <x v="16"/>
    </i>
    <i>
      <x v="79"/>
      <x v="208"/>
      <x v="6"/>
      <x v="5"/>
      <x v="57"/>
      <x v="16"/>
    </i>
    <i>
      <x v="80"/>
      <x v="4"/>
      <x v="7"/>
      <x v="27"/>
      <x v="27"/>
      <x v="17"/>
    </i>
    <i>
      <x v="81"/>
      <x v="22"/>
      <x v="6"/>
      <x v="27"/>
      <x v="1"/>
      <x v="17"/>
    </i>
    <i>
      <x v="82"/>
      <x v="25"/>
      <x v="5"/>
      <x v="27"/>
      <x v="70"/>
      <x v="16"/>
    </i>
    <i>
      <x v="83"/>
      <x v="32"/>
      <x v="7"/>
      <x v="27"/>
      <x v="55"/>
      <x v="17"/>
    </i>
    <i>
      <x v="84"/>
      <x v="39"/>
      <x v="6"/>
      <x v="27"/>
      <x v="53"/>
      <x v="17"/>
    </i>
    <i>
      <x v="85"/>
      <x v="42"/>
      <x v="3"/>
      <x v="26"/>
      <x v="40"/>
      <x v="17"/>
    </i>
    <i>
      <x v="86"/>
      <x v="43"/>
      <x v="3"/>
      <x v="27"/>
      <x v="34"/>
      <x v="17"/>
    </i>
    <i>
      <x v="87"/>
      <x v="52"/>
      <x v="3"/>
      <x v="27"/>
      <x v="13"/>
      <x v="17"/>
    </i>
    <i>
      <x v="88"/>
      <x v="60"/>
      <x v="6"/>
      <x v="27"/>
      <x v="32"/>
      <x v="17"/>
    </i>
    <i>
      <x v="89"/>
      <x v="68"/>
      <x v="1"/>
      <x v="27"/>
      <x v="78"/>
      <x v="17"/>
    </i>
    <i>
      <x v="90"/>
      <x v="30"/>
      <x v="3"/>
      <x v="27"/>
      <x v="59"/>
      <x v="17"/>
    </i>
    <i>
      <x v="91"/>
      <x v="74"/>
      <x v="3"/>
      <x v="27"/>
      <x v="55"/>
      <x v="17"/>
    </i>
    <i>
      <x v="92"/>
      <x v="98"/>
      <x v="5"/>
      <x v="11"/>
      <x v="31"/>
      <x v="17"/>
    </i>
    <i>
      <x v="93"/>
      <x v="103"/>
      <x v="7"/>
      <x v="27"/>
      <x v="70"/>
      <x v="17"/>
    </i>
    <i>
      <x v="94"/>
      <x v="105"/>
      <x v="1"/>
      <x v="27"/>
      <x v="77"/>
      <x v="17"/>
    </i>
    <i>
      <x v="95"/>
      <x v="114"/>
      <x v="5"/>
      <x v="27"/>
      <x v="55"/>
      <x v="17"/>
    </i>
    <i>
      <x v="96"/>
      <x v="117"/>
      <x v="5"/>
      <x v="27"/>
      <x v="71"/>
      <x v="17"/>
    </i>
    <i>
      <x v="97"/>
      <x v="133"/>
      <x v="5"/>
      <x v="27"/>
      <x v="70"/>
      <x v="17"/>
    </i>
    <i>
      <x v="98"/>
      <x v="137"/>
      <x v="3"/>
      <x v="10"/>
      <x v="8"/>
      <x v="17"/>
    </i>
    <i>
      <x v="99"/>
      <x v="150"/>
      <x/>
      <x v="27"/>
      <x v="55"/>
      <x v="17"/>
    </i>
    <i>
      <x v="100"/>
      <x v="167"/>
      <x v="3"/>
      <x v="15"/>
      <x v="51"/>
      <x v="17"/>
    </i>
    <i>
      <x v="101"/>
      <x v="173"/>
      <x v="7"/>
      <x v="26"/>
      <x v="40"/>
      <x v="17"/>
    </i>
    <i>
      <x v="102"/>
      <x v="176"/>
      <x v="7"/>
      <x v="27"/>
      <x v="70"/>
      <x v="17"/>
    </i>
    <i>
      <x v="103"/>
      <x v="180"/>
      <x v="6"/>
      <x v="27"/>
      <x v="55"/>
      <x v="17"/>
    </i>
    <i>
      <x v="104"/>
      <x v="182"/>
      <x v="3"/>
      <x v="4"/>
      <x v="76"/>
      <x v="17"/>
    </i>
    <i>
      <x v="105"/>
      <x v="190"/>
      <x v="5"/>
      <x v="27"/>
      <x v="13"/>
      <x v="18"/>
    </i>
    <i>
      <x v="106"/>
      <x v="194"/>
      <x v="3"/>
      <x v="27"/>
      <x v="55"/>
      <x v="17"/>
    </i>
    <i>
      <x v="107"/>
      <x v="199"/>
      <x v="4"/>
      <x v="27"/>
      <x v="19"/>
      <x v="17"/>
    </i>
    <i>
      <x v="108"/>
      <x v="214"/>
      <x v="5"/>
      <x v="27"/>
      <x v="70"/>
      <x v="17"/>
    </i>
    <i>
      <x v="109"/>
      <x v="217"/>
      <x v="1"/>
      <x v="27"/>
      <x v="20"/>
      <x v="17"/>
    </i>
    <i>
      <x v="110"/>
      <x v="221"/>
      <x v="3"/>
      <x v="27"/>
      <x v="33"/>
      <x v="17"/>
    </i>
    <i>
      <x v="111"/>
      <x v="222"/>
      <x v="5"/>
      <x v="27"/>
      <x v="55"/>
      <x v="17"/>
    </i>
    <i>
      <x v="112"/>
      <x v="224"/>
      <x v="6"/>
      <x v="27"/>
      <x v="87"/>
      <x v="17"/>
    </i>
    <i>
      <x v="113"/>
      <x v="231"/>
      <x v="5"/>
      <x v="27"/>
      <x v="22"/>
      <x v="17"/>
    </i>
    <i>
      <x v="114"/>
      <x v="209"/>
      <x v="3"/>
      <x v="27"/>
      <x v="55"/>
      <x v="17"/>
    </i>
    <i r="5">
      <x v="21"/>
    </i>
    <i>
      <x v="115"/>
      <x/>
      <x v="5"/>
      <x v="27"/>
      <x v="13"/>
      <x v="18"/>
    </i>
    <i>
      <x v="116"/>
      <x v="5"/>
      <x v="3"/>
      <x v="27"/>
      <x v="55"/>
      <x v="18"/>
    </i>
    <i r="5">
      <x v="20"/>
    </i>
    <i>
      <x v="117"/>
      <x v="7"/>
      <x v="6"/>
      <x v="27"/>
      <x v="55"/>
      <x v="18"/>
    </i>
    <i>
      <x v="118"/>
      <x v="20"/>
      <x v="1"/>
      <x v="5"/>
      <x v="57"/>
      <x v="18"/>
    </i>
    <i>
      <x v="119"/>
      <x v="28"/>
      <x v="3"/>
      <x v="9"/>
      <x v="60"/>
      <x v="18"/>
    </i>
    <i r="5">
      <x v="19"/>
    </i>
    <i>
      <x v="120"/>
      <x v="34"/>
      <x v="3"/>
      <x v="27"/>
      <x v="55"/>
      <x v="18"/>
    </i>
    <i>
      <x v="121"/>
      <x v="35"/>
      <x v="7"/>
      <x v="27"/>
      <x v="70"/>
      <x v="18"/>
    </i>
    <i>
      <x v="122"/>
      <x v="45"/>
      <x v="6"/>
      <x v="27"/>
      <x v="55"/>
      <x v="18"/>
    </i>
    <i>
      <x v="123"/>
      <x v="50"/>
      <x v="3"/>
      <x v="27"/>
      <x v="41"/>
      <x v="18"/>
    </i>
    <i>
      <x v="124"/>
      <x v="56"/>
      <x v="1"/>
      <x v="27"/>
      <x v="55"/>
      <x v="12"/>
    </i>
    <i r="5">
      <x v="18"/>
    </i>
    <i>
      <x v="125"/>
      <x v="58"/>
      <x v="8"/>
      <x v="27"/>
      <x v="50"/>
      <x v="19"/>
    </i>
    <i>
      <x v="126"/>
      <x v="59"/>
      <x v="5"/>
      <x v="26"/>
      <x v="40"/>
      <x v="18"/>
    </i>
    <i>
      <x v="127"/>
      <x v="78"/>
      <x v="8"/>
      <x v="13"/>
      <x v="26"/>
      <x v="18"/>
    </i>
    <i>
      <x v="128"/>
      <x v="82"/>
      <x v="1"/>
      <x v="27"/>
      <x v="87"/>
      <x v="18"/>
    </i>
    <i>
      <x v="129"/>
      <x v="83"/>
      <x v="5"/>
      <x v="27"/>
      <x v="70"/>
      <x v="18"/>
    </i>
    <i>
      <x v="130"/>
      <x v="99"/>
      <x v="7"/>
      <x v="11"/>
      <x v="31"/>
      <x v="18"/>
    </i>
    <i>
      <x v="131"/>
      <x v="109"/>
      <x v="5"/>
      <x v="27"/>
      <x v="82"/>
      <x v="18"/>
    </i>
    <i>
      <x v="132"/>
      <x v="120"/>
      <x v="5"/>
      <x v="26"/>
      <x v="40"/>
      <x v="18"/>
    </i>
    <i>
      <x v="133"/>
      <x v="122"/>
      <x v="5"/>
      <x v="27"/>
      <x v="55"/>
      <x v="18"/>
    </i>
    <i>
      <x v="134"/>
      <x v="127"/>
      <x v="3"/>
      <x v="27"/>
      <x v="55"/>
      <x v="17"/>
    </i>
    <i>
      <x v="135"/>
      <x v="134"/>
      <x v="1"/>
      <x v="27"/>
      <x v="62"/>
      <x v="18"/>
    </i>
    <i>
      <x v="136"/>
      <x v="135"/>
      <x v="6"/>
      <x v="10"/>
      <x v="8"/>
      <x v="18"/>
    </i>
    <i>
      <x v="137"/>
      <x v="139"/>
      <x v="5"/>
      <x v="23"/>
      <x v="28"/>
      <x v="18"/>
    </i>
    <i>
      <x v="138"/>
      <x v="146"/>
      <x v="3"/>
      <x v="27"/>
      <x v="70"/>
      <x v="18"/>
    </i>
    <i>
      <x v="139"/>
      <x v="156"/>
      <x v="7"/>
      <x v="27"/>
      <x v="59"/>
      <x v="18"/>
    </i>
    <i>
      <x v="140"/>
      <x v="158"/>
      <x v="3"/>
      <x v="26"/>
      <x v="5"/>
      <x v="18"/>
    </i>
    <i>
      <x v="141"/>
      <x v="159"/>
      <x v="6"/>
      <x v="15"/>
      <x v="65"/>
      <x v="18"/>
    </i>
    <i>
      <x v="142"/>
      <x v="169"/>
      <x v="3"/>
      <x v="26"/>
      <x v="40"/>
      <x v="18"/>
    </i>
    <i>
      <x v="143"/>
      <x v="195"/>
      <x v="3"/>
      <x v="27"/>
      <x v="10"/>
      <x v="18"/>
    </i>
    <i>
      <x v="144"/>
      <x v="197"/>
      <x v="1"/>
      <x v="27"/>
      <x v="13"/>
      <x v="18"/>
    </i>
    <i>
      <x v="145"/>
      <x v="202"/>
      <x v="8"/>
      <x v="8"/>
      <x v="21"/>
      <x v="18"/>
    </i>
    <i>
      <x v="146"/>
      <x v="205"/>
      <x v="6"/>
      <x v="13"/>
      <x v="26"/>
      <x v="18"/>
    </i>
    <i>
      <x v="147"/>
      <x v="206"/>
      <x v="3"/>
      <x v="12"/>
      <x v="16"/>
      <x v="18"/>
    </i>
    <i>
      <x v="148"/>
      <x v="211"/>
      <x v="6"/>
      <x v="27"/>
      <x v="55"/>
      <x v="18"/>
    </i>
    <i>
      <x v="149"/>
      <x v="216"/>
      <x v="6"/>
      <x v="27"/>
      <x v="61"/>
      <x v="18"/>
    </i>
    <i>
      <x v="150"/>
      <x v="118"/>
      <x v="3"/>
      <x v="1"/>
      <x v="80"/>
      <x v="17"/>
    </i>
    <i r="5">
      <x v="18"/>
    </i>
    <i>
      <x v="151"/>
      <x v="165"/>
      <x v="3"/>
      <x v="27"/>
      <x v="35"/>
      <x v="18"/>
    </i>
    <i>
      <x v="152"/>
      <x v="1"/>
      <x v="5"/>
      <x v="10"/>
      <x v="30"/>
      <x v="19"/>
    </i>
    <i>
      <x v="153"/>
      <x v="16"/>
      <x/>
      <x v="27"/>
      <x v="69"/>
      <x v="19"/>
    </i>
    <i>
      <x v="154"/>
      <x v="24"/>
      <x v="8"/>
      <x v="27"/>
      <x v="24"/>
      <x v="19"/>
    </i>
    <i>
      <x v="155"/>
      <x v="29"/>
      <x v="6"/>
      <x v="5"/>
      <x v="83"/>
      <x v="13"/>
    </i>
    <i>
      <x v="156"/>
      <x v="38"/>
      <x v="3"/>
      <x v="27"/>
      <x v="70"/>
      <x v="19"/>
    </i>
    <i>
      <x v="157"/>
      <x v="54"/>
      <x v="3"/>
      <x v="17"/>
      <x v="48"/>
      <x v="19"/>
    </i>
    <i>
      <x v="158"/>
      <x v="61"/>
      <x v="7"/>
      <x v="7"/>
      <x v="64"/>
      <x v="19"/>
    </i>
    <i>
      <x v="159"/>
      <x v="62"/>
      <x v="3"/>
      <x v="8"/>
      <x v="21"/>
      <x v="18"/>
    </i>
    <i r="5">
      <x v="19"/>
    </i>
    <i>
      <x v="160"/>
      <x v="71"/>
      <x v="3"/>
      <x v="26"/>
      <x v="40"/>
      <x v="19"/>
    </i>
    <i r="5">
      <x v="21"/>
    </i>
    <i>
      <x v="161"/>
      <x v="84"/>
      <x v="3"/>
      <x v="27"/>
      <x v="10"/>
      <x v="19"/>
    </i>
    <i>
      <x v="162"/>
      <x v="88"/>
      <x v="6"/>
      <x v="27"/>
      <x v="18"/>
      <x v="19"/>
    </i>
    <i>
      <x v="163"/>
      <x v="90"/>
      <x v="1"/>
      <x v="27"/>
      <x v="43"/>
      <x v="19"/>
    </i>
    <i>
      <x v="164"/>
      <x v="100"/>
      <x v="3"/>
      <x v="27"/>
      <x v="70"/>
      <x v="19"/>
    </i>
    <i>
      <x v="165"/>
      <x v="102"/>
      <x v="1"/>
      <x v="27"/>
      <x v="55"/>
      <x v="19"/>
    </i>
    <i>
      <x v="166"/>
      <x v="104"/>
      <x v="1"/>
      <x v="27"/>
      <x v="70"/>
      <x v="19"/>
    </i>
    <i>
      <x v="167"/>
      <x v="108"/>
      <x v="5"/>
      <x v="27"/>
      <x v="10"/>
      <x v="19"/>
    </i>
    <i>
      <x v="168"/>
      <x v="110"/>
      <x v="7"/>
      <x v="5"/>
      <x v="85"/>
      <x v="19"/>
    </i>
    <i>
      <x v="169"/>
      <x v="112"/>
      <x v="3"/>
      <x v="3"/>
      <x v="73"/>
      <x v="19"/>
    </i>
    <i>
      <x v="170"/>
      <x v="115"/>
      <x v="3"/>
      <x v="14"/>
      <x v="81"/>
      <x v="19"/>
    </i>
    <i>
      <x v="171"/>
      <x v="116"/>
      <x v="5"/>
      <x v="27"/>
      <x v="55"/>
      <x v="19"/>
    </i>
    <i>
      <x v="172"/>
      <x v="119"/>
      <x v="5"/>
      <x v="27"/>
      <x v="55"/>
      <x v="19"/>
    </i>
    <i>
      <x v="173"/>
      <x v="123"/>
      <x v="3"/>
      <x v="27"/>
      <x v="82"/>
      <x v="19"/>
    </i>
    <i>
      <x v="174"/>
      <x v="131"/>
      <x v="3"/>
      <x v="17"/>
      <x v="48"/>
      <x v="19"/>
    </i>
    <i>
      <x v="175"/>
      <x v="141"/>
      <x v="5"/>
      <x v="26"/>
      <x v="40"/>
      <x v="19"/>
    </i>
    <i>
      <x v="176"/>
      <x v="151"/>
      <x v="2"/>
      <x v="27"/>
      <x v="13"/>
      <x v="19"/>
    </i>
    <i>
      <x v="177"/>
      <x v="154"/>
      <x v="5"/>
      <x v="6"/>
      <x v="72"/>
      <x v="19"/>
    </i>
    <i>
      <x v="178"/>
      <x v="160"/>
      <x v="1"/>
      <x v="27"/>
      <x v="6"/>
      <x v="19"/>
    </i>
    <i>
      <x v="179"/>
      <x v="171"/>
      <x v="1"/>
      <x v="27"/>
      <x v="49"/>
      <x v="19"/>
    </i>
    <i>
      <x v="180"/>
      <x v="174"/>
      <x v="5"/>
      <x v="27"/>
      <x v="66"/>
      <x v="19"/>
    </i>
    <i>
      <x v="181"/>
      <x v="187"/>
      <x v="7"/>
      <x v="27"/>
      <x v="70"/>
      <x v="19"/>
    </i>
    <i>
      <x v="182"/>
      <x v="198"/>
      <x v="3"/>
      <x v="27"/>
      <x v="13"/>
      <x v="20"/>
    </i>
    <i>
      <x v="183"/>
      <x v="201"/>
      <x v="3"/>
      <x v="27"/>
      <x v="84"/>
      <x v="19"/>
    </i>
    <i>
      <x v="184"/>
      <x v="210"/>
      <x v="3"/>
      <x v="5"/>
      <x v="85"/>
      <x v="19"/>
    </i>
    <i>
      <x v="185"/>
      <x v="213"/>
      <x v="7"/>
      <x v="27"/>
      <x v="55"/>
      <x v="19"/>
    </i>
    <i>
      <x v="186"/>
      <x v="227"/>
      <x v="5"/>
      <x v="27"/>
      <x v="42"/>
      <x v="19"/>
    </i>
    <i>
      <x v="187"/>
      <x v="229"/>
      <x v="5"/>
      <x v="20"/>
      <x v="52"/>
      <x v="19"/>
    </i>
    <i>
      <x v="188"/>
      <x v="79"/>
      <x v="8"/>
      <x v="27"/>
      <x v="41"/>
      <x v="19"/>
    </i>
    <i>
      <x v="189"/>
      <x v="178"/>
      <x v="6"/>
      <x v="26"/>
      <x v="14"/>
      <x v="19"/>
    </i>
    <i>
      <x v="190"/>
      <x v="6"/>
      <x v="1"/>
      <x v="27"/>
      <x v="55"/>
      <x v="16"/>
    </i>
    <i>
      <x v="191"/>
      <x v="11"/>
      <x v="3"/>
      <x v="27"/>
      <x v="17"/>
      <x v="20"/>
    </i>
    <i>
      <x v="192"/>
      <x v="18"/>
      <x v="6"/>
      <x v="26"/>
      <x v="40"/>
      <x v="20"/>
    </i>
    <i>
      <x v="193"/>
      <x v="33"/>
      <x v="5"/>
      <x v="26"/>
      <x v="40"/>
      <x v="17"/>
    </i>
    <i r="5">
      <x v="20"/>
    </i>
    <i>
      <x v="194"/>
      <x v="41"/>
      <x v="3"/>
      <x v="27"/>
      <x v="55"/>
      <x v="20"/>
    </i>
    <i>
      <x v="195"/>
      <x v="63"/>
      <x v="8"/>
      <x v="27"/>
      <x v="46"/>
      <x v="20"/>
    </i>
    <i>
      <x v="196"/>
      <x v="72"/>
      <x v="3"/>
      <x v="27"/>
      <x v="17"/>
      <x v="19"/>
    </i>
    <i r="5">
      <x v="20"/>
    </i>
    <i>
      <x v="197"/>
      <x v="124"/>
      <x v="6"/>
      <x v="27"/>
      <x v="3"/>
      <x v="17"/>
    </i>
    <i>
      <x v="198"/>
      <x v="125"/>
      <x v="1"/>
      <x v="27"/>
      <x v="70"/>
      <x v="18"/>
    </i>
    <i>
      <x v="199"/>
      <x v="126"/>
      <x v="5"/>
      <x v="27"/>
      <x v="29"/>
      <x v="20"/>
    </i>
    <i>
      <x v="200"/>
      <x v="128"/>
      <x v="3"/>
      <x v="21"/>
      <x v="75"/>
      <x v="20"/>
    </i>
    <i>
      <x v="201"/>
      <x v="157"/>
      <x v="3"/>
      <x v="27"/>
      <x v="14"/>
      <x v="20"/>
    </i>
    <i>
      <x v="202"/>
      <x v="162"/>
      <x v="7"/>
      <x v="2"/>
      <x v="67"/>
      <x v="20"/>
    </i>
    <i>
      <x v="203"/>
      <x v="168"/>
      <x v="6"/>
      <x v="27"/>
      <x v="7"/>
      <x v="20"/>
    </i>
    <i>
      <x v="204"/>
      <x v="184"/>
      <x v="1"/>
      <x v="27"/>
      <x v="36"/>
      <x v="20"/>
    </i>
    <i>
      <x v="205"/>
      <x v="196"/>
      <x v="5"/>
      <x v="27"/>
      <x v="55"/>
      <x v="20"/>
    </i>
    <i>
      <x v="206"/>
      <x v="203"/>
      <x v="6"/>
      <x v="10"/>
      <x v="8"/>
      <x v="20"/>
    </i>
    <i>
      <x v="207"/>
      <x v="49"/>
      <x v="3"/>
      <x v="27"/>
      <x v="70"/>
      <x v="20"/>
    </i>
    <i>
      <x v="208"/>
      <x v="121"/>
      <x v="5"/>
      <x v="25"/>
      <x v="25"/>
      <x v="20"/>
    </i>
    <i r="5">
      <x v="21"/>
    </i>
    <i>
      <x v="209"/>
      <x v="142"/>
      <x v="2"/>
      <x v="26"/>
      <x v="40"/>
      <x v="20"/>
    </i>
    <i r="5">
      <x v="21"/>
    </i>
    <i>
      <x v="210"/>
      <x v="147"/>
      <x v="7"/>
      <x v="26"/>
      <x v="40"/>
      <x v="18"/>
    </i>
    <i r="5">
      <x v="20"/>
    </i>
    <i r="5">
      <x v="21"/>
    </i>
    <i>
      <x v="211"/>
      <x v="148"/>
      <x v="5"/>
      <x v="26"/>
      <x v="40"/>
      <x v="12"/>
    </i>
    <i>
      <x v="212"/>
      <x v="161"/>
      <x v="6"/>
      <x v="23"/>
      <x v="4"/>
      <x v="17"/>
    </i>
    <i>
      <x v="213"/>
      <x v="232"/>
      <x v="5"/>
      <x v="20"/>
      <x v="52"/>
      <x v="21"/>
    </i>
    <i>
      <x v="214"/>
      <x v="132"/>
      <x v="3"/>
      <x v="18"/>
      <x/>
      <x v="18"/>
    </i>
    <i>
      <x v="215"/>
      <x v="27"/>
      <x v="5"/>
      <x v="16"/>
      <x v="38"/>
      <x v="21"/>
    </i>
    <i>
      <x v="216"/>
      <x v="48"/>
      <x v="6"/>
      <x v="10"/>
      <x v="9"/>
      <x v="21"/>
    </i>
    <i>
      <x v="217"/>
      <x v="65"/>
      <x v="7"/>
      <x v="9"/>
      <x v="60"/>
      <x v="21"/>
    </i>
    <i>
      <x v="218"/>
      <x v="67"/>
      <x v="6"/>
      <x v="27"/>
      <x v="35"/>
      <x v="19"/>
    </i>
    <i r="5">
      <x v="21"/>
    </i>
    <i>
      <x v="219"/>
      <x v="163"/>
      <x v="3"/>
      <x v="21"/>
      <x v="75"/>
      <x v="21"/>
    </i>
    <i>
      <x v="220"/>
      <x v="215"/>
      <x v="3"/>
      <x v="27"/>
      <x v="55"/>
      <x v="21"/>
    </i>
    <i>
      <x v="221"/>
      <x v="223"/>
      <x v="7"/>
      <x v="27"/>
      <x v="29"/>
      <x v="21"/>
    </i>
    <i>
      <x v="222"/>
      <x v="31"/>
      <x v="6"/>
      <x v="27"/>
      <x v="13"/>
      <x v="15"/>
    </i>
    <i>
      <x v="223"/>
      <x v="57"/>
      <x v="5"/>
      <x v="27"/>
      <x v="70"/>
      <x v="18"/>
    </i>
    <i r="5">
      <x v="21"/>
    </i>
    <i>
      <x v="224"/>
      <x v="85"/>
      <x v="1"/>
      <x v="27"/>
      <x v="13"/>
      <x v="21"/>
    </i>
    <i>
      <x v="225"/>
      <x v="87"/>
      <x v="6"/>
      <x v="27"/>
      <x v="13"/>
      <x v="20"/>
    </i>
    <i>
      <x v="226"/>
      <x v="106"/>
      <x v="6"/>
      <x v="26"/>
      <x v="40"/>
      <x v="20"/>
    </i>
    <i>
      <x v="227"/>
      <x v="130"/>
      <x v="1"/>
      <x v="27"/>
      <x v="70"/>
      <x v="13"/>
    </i>
    <i>
      <x v="228"/>
      <x v="143"/>
      <x v="6"/>
      <x v="27"/>
      <x v="55"/>
      <x v="21"/>
    </i>
    <i>
      <x v="229"/>
      <x v="193"/>
      <x v="6"/>
      <x v="26"/>
      <x v="40"/>
      <x v="21"/>
    </i>
    <i>
      <x v="230"/>
      <x v="220"/>
      <x v="2"/>
      <x v="26"/>
      <x v="40"/>
      <x v="18"/>
    </i>
    <i>
      <x v="231"/>
      <x v="181"/>
      <x v="6"/>
      <x v="19"/>
      <x v="37"/>
      <x v="19"/>
    </i>
    <i>
      <x v="232"/>
      <x v="13"/>
      <x v="6"/>
      <x v="27"/>
      <x v="70"/>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wevorce.com/" TargetMode="External"/><Relationship Id="rId299" Type="http://schemas.openxmlformats.org/officeDocument/2006/relationships/hyperlink" Target="https://www.veritone.com/" TargetMode="External"/><Relationship Id="rId303" Type="http://schemas.openxmlformats.org/officeDocument/2006/relationships/hyperlink" Target="https://thoughtriver.com/" TargetMode="External"/><Relationship Id="rId21" Type="http://schemas.openxmlformats.org/officeDocument/2006/relationships/hyperlink" Target="https://www.bigtime.net/" TargetMode="External"/><Relationship Id="rId42" Type="http://schemas.openxmlformats.org/officeDocument/2006/relationships/hyperlink" Target="https://www.cellbreaker.com/" TargetMode="External"/><Relationship Id="rId63" Type="http://schemas.openxmlformats.org/officeDocument/2006/relationships/hyperlink" Target="http://manzama.com/" TargetMode="External"/><Relationship Id="rId84" Type="http://schemas.openxmlformats.org/officeDocument/2006/relationships/hyperlink" Target="https://www.pacerpro.com/" TargetMode="External"/><Relationship Id="rId138" Type="http://schemas.openxmlformats.org/officeDocument/2006/relationships/hyperlink" Target="https://www.crunchbase.com/organization/congo" TargetMode="External"/><Relationship Id="rId159" Type="http://schemas.openxmlformats.org/officeDocument/2006/relationships/hyperlink" Target="https://www.advocado.de/startseite.html" TargetMode="External"/><Relationship Id="rId324" Type="http://schemas.openxmlformats.org/officeDocument/2006/relationships/hyperlink" Target="https://qdiscovery.com/" TargetMode="External"/><Relationship Id="rId345" Type="http://schemas.openxmlformats.org/officeDocument/2006/relationships/printerSettings" Target="../printerSettings/printerSettings1.bin"/><Relationship Id="rId170" Type="http://schemas.openxmlformats.org/officeDocument/2006/relationships/hyperlink" Target="https://www.immuta.com/" TargetMode="External"/><Relationship Id="rId191" Type="http://schemas.openxmlformats.org/officeDocument/2006/relationships/hyperlink" Target="https://www.linkedin.com/company/trustatom/" TargetMode="External"/><Relationship Id="rId205" Type="http://schemas.openxmlformats.org/officeDocument/2006/relationships/hyperlink" Target="https://allegorylaw.com/" TargetMode="External"/><Relationship Id="rId226" Type="http://schemas.openxmlformats.org/officeDocument/2006/relationships/hyperlink" Target="https://doxly.com/" TargetMode="External"/><Relationship Id="rId247" Type="http://schemas.openxmlformats.org/officeDocument/2006/relationships/hyperlink" Target="https://onfido.com/" TargetMode="External"/><Relationship Id="rId107" Type="http://schemas.openxmlformats.org/officeDocument/2006/relationships/hyperlink" Target="https://www.mark43.com/" TargetMode="External"/><Relationship Id="rId268" Type="http://schemas.openxmlformats.org/officeDocument/2006/relationships/hyperlink" Target="http://www.aqmetrics.com/" TargetMode="External"/><Relationship Id="rId289" Type="http://schemas.openxmlformats.org/officeDocument/2006/relationships/hyperlink" Target="http://kmstandards.com/index.html" TargetMode="External"/><Relationship Id="rId11" Type="http://schemas.openxmlformats.org/officeDocument/2006/relationships/hyperlink" Target="https://www.legalzoom.com/country/au" TargetMode="External"/><Relationship Id="rId32" Type="http://schemas.openxmlformats.org/officeDocument/2006/relationships/hyperlink" Target="https://www.bottomline.com/us/solutions/cyber-fraud-and-risk-management/" TargetMode="External"/><Relationship Id="rId53" Type="http://schemas.openxmlformats.org/officeDocument/2006/relationships/hyperlink" Target="https://lexmachina.com/about/" TargetMode="External"/><Relationship Id="rId74" Type="http://schemas.openxmlformats.org/officeDocument/2006/relationships/hyperlink" Target="https://www.clerky.com/" TargetMode="External"/><Relationship Id="rId128" Type="http://schemas.openxmlformats.org/officeDocument/2006/relationships/hyperlink" Target="https://casetext.com/features" TargetMode="External"/><Relationship Id="rId149" Type="http://schemas.openxmlformats.org/officeDocument/2006/relationships/hyperlink" Target="https://www.linkedin.com/company/planned-departure-pvt-lts/" TargetMode="External"/><Relationship Id="rId314" Type="http://schemas.openxmlformats.org/officeDocument/2006/relationships/hyperlink" Target="https://www.legalraasta.com/" TargetMode="External"/><Relationship Id="rId335" Type="http://schemas.openxmlformats.org/officeDocument/2006/relationships/hyperlink" Target="https://visabot.co/" TargetMode="External"/><Relationship Id="rId5" Type="http://schemas.openxmlformats.org/officeDocument/2006/relationships/hyperlink" Target="https://www.linkedin.com/company/microsystems/" TargetMode="External"/><Relationship Id="rId95" Type="http://schemas.openxmlformats.org/officeDocument/2006/relationships/hyperlink" Target="http://www.contractroom.com/" TargetMode="External"/><Relationship Id="rId160" Type="http://schemas.openxmlformats.org/officeDocument/2006/relationships/hyperlink" Target="http://audvi.com/" TargetMode="External"/><Relationship Id="rId181" Type="http://schemas.openxmlformats.org/officeDocument/2006/relationships/hyperlink" Target="https://www.legalix.com/" TargetMode="External"/><Relationship Id="rId216" Type="http://schemas.openxmlformats.org/officeDocument/2006/relationships/hyperlink" Target="https://www.timebyping.com/" TargetMode="External"/><Relationship Id="rId237" Type="http://schemas.openxmlformats.org/officeDocument/2006/relationships/hyperlink" Target="http://waymark.tech/" TargetMode="External"/><Relationship Id="rId258" Type="http://schemas.openxmlformats.org/officeDocument/2006/relationships/hyperlink" Target="https://www.privitar.com/" TargetMode="External"/><Relationship Id="rId279" Type="http://schemas.openxmlformats.org/officeDocument/2006/relationships/hyperlink" Target="https://www.omada.net/" TargetMode="External"/><Relationship Id="rId22" Type="http://schemas.openxmlformats.org/officeDocument/2006/relationships/hyperlink" Target="https://www.docusign.com.au/" TargetMode="External"/><Relationship Id="rId43" Type="http://schemas.openxmlformats.org/officeDocument/2006/relationships/hyperlink" Target="https://www.intelligize.com/" TargetMode="External"/><Relationship Id="rId64" Type="http://schemas.openxmlformats.org/officeDocument/2006/relationships/hyperlink" Target="https://www.seal-software.com/platforms" TargetMode="External"/><Relationship Id="rId118" Type="http://schemas.openxmlformats.org/officeDocument/2006/relationships/hyperlink" Target="http://wirelawyer.herokuapp.com/" TargetMode="External"/><Relationship Id="rId139" Type="http://schemas.openxmlformats.org/officeDocument/2006/relationships/hyperlink" Target="https://www.linkedin.com/company/lawyerfair/" TargetMode="External"/><Relationship Id="rId290" Type="http://schemas.openxmlformats.org/officeDocument/2006/relationships/hyperlink" Target="https://apttus.com/" TargetMode="External"/><Relationship Id="rId304" Type="http://schemas.openxmlformats.org/officeDocument/2006/relationships/hyperlink" Target="https://www.autto.io/" TargetMode="External"/><Relationship Id="rId325" Type="http://schemas.openxmlformats.org/officeDocument/2006/relationships/hyperlink" Target="https://edepoze.com/" TargetMode="External"/><Relationship Id="rId346" Type="http://schemas.openxmlformats.org/officeDocument/2006/relationships/vmlDrawing" Target="../drawings/vmlDrawing1.vml"/><Relationship Id="rId85" Type="http://schemas.openxmlformats.org/officeDocument/2006/relationships/hyperlink" Target="http://quolaw.com/" TargetMode="External"/><Relationship Id="rId150" Type="http://schemas.openxmlformats.org/officeDocument/2006/relationships/hyperlink" Target="https://www.shoobx.com/" TargetMode="External"/><Relationship Id="rId171" Type="http://schemas.openxmlformats.org/officeDocument/2006/relationships/hyperlink" Target="https://ironcladapp.com/" TargetMode="External"/><Relationship Id="rId192" Type="http://schemas.openxmlformats.org/officeDocument/2006/relationships/hyperlink" Target="https://www.tycherisk.co/" TargetMode="External"/><Relationship Id="rId206" Type="http://schemas.openxmlformats.org/officeDocument/2006/relationships/hyperlink" Target="https://www.ascentregtech.com/" TargetMode="External"/><Relationship Id="rId227" Type="http://schemas.openxmlformats.org/officeDocument/2006/relationships/hyperlink" Target="https://otonomos.com/" TargetMode="External"/><Relationship Id="rId248" Type="http://schemas.openxmlformats.org/officeDocument/2006/relationships/hyperlink" Target="https://www.elliptic.co/" TargetMode="External"/><Relationship Id="rId269" Type="http://schemas.openxmlformats.org/officeDocument/2006/relationships/hyperlink" Target="http://corlytics.com/" TargetMode="External"/><Relationship Id="rId12" Type="http://schemas.openxmlformats.org/officeDocument/2006/relationships/hyperlink" Target="https://www.workshare.com/product" TargetMode="External"/><Relationship Id="rId33" Type="http://schemas.openxmlformats.org/officeDocument/2006/relationships/hyperlink" Target="http://www.pbworks.com/legal.html" TargetMode="External"/><Relationship Id="rId108" Type="http://schemas.openxmlformats.org/officeDocument/2006/relationships/hyperlink" Target="https://www.linkedin.com/company/peppercorn-it/" TargetMode="External"/><Relationship Id="rId129" Type="http://schemas.openxmlformats.org/officeDocument/2006/relationships/hyperlink" Target="https://clearviewsocial.com/" TargetMode="External"/><Relationship Id="rId280" Type="http://schemas.openxmlformats.org/officeDocument/2006/relationships/hyperlink" Target="https://www.m-files.com/en" TargetMode="External"/><Relationship Id="rId315" Type="http://schemas.openxmlformats.org/officeDocument/2006/relationships/hyperlink" Target="https://www.cloudlex.com/" TargetMode="External"/><Relationship Id="rId336" Type="http://schemas.openxmlformats.org/officeDocument/2006/relationships/hyperlink" Target="https://www.bookitlegal.com/" TargetMode="External"/><Relationship Id="rId54" Type="http://schemas.openxmlformats.org/officeDocument/2006/relationships/hyperlink" Target="https://www.arachnys.com/" TargetMode="External"/><Relationship Id="rId75" Type="http://schemas.openxmlformats.org/officeDocument/2006/relationships/hyperlink" Target="https://www.linkedin.com/company/docracy/?originalSubdomain=au" TargetMode="External"/><Relationship Id="rId96" Type="http://schemas.openxmlformats.org/officeDocument/2006/relationships/hyperlink" Target="https://www.csdisco.com/" TargetMode="External"/><Relationship Id="rId140" Type="http://schemas.openxmlformats.org/officeDocument/2006/relationships/hyperlink" Target="https://www.linkedin.com/company/legal-hero-llc/" TargetMode="External"/><Relationship Id="rId161" Type="http://schemas.openxmlformats.org/officeDocument/2006/relationships/hyperlink" Target="http://brav.org/" TargetMode="External"/><Relationship Id="rId182" Type="http://schemas.openxmlformats.org/officeDocument/2006/relationships/hyperlink" Target="https://www.lexoo.co.uk/" TargetMode="External"/><Relationship Id="rId217" Type="http://schemas.openxmlformats.org/officeDocument/2006/relationships/hyperlink" Target="https://www.riskgenius.com/" TargetMode="External"/><Relationship Id="rId6" Type="http://schemas.openxmlformats.org/officeDocument/2006/relationships/hyperlink" Target="http://www.workproducts.com/" TargetMode="External"/><Relationship Id="rId238" Type="http://schemas.openxmlformats.org/officeDocument/2006/relationships/hyperlink" Target="https://www.crunchbase.com/organization/resis" TargetMode="External"/><Relationship Id="rId259" Type="http://schemas.openxmlformats.org/officeDocument/2006/relationships/hyperlink" Target="https://www.behavox.com/index" TargetMode="External"/><Relationship Id="rId23" Type="http://schemas.openxmlformats.org/officeDocument/2006/relationships/hyperlink" Target="https://www.crunchbase.com/organization/xmlaw" TargetMode="External"/><Relationship Id="rId119" Type="http://schemas.openxmlformats.org/officeDocument/2006/relationships/hyperlink" Target="https://www.wordrake.com/" TargetMode="External"/><Relationship Id="rId270" Type="http://schemas.openxmlformats.org/officeDocument/2006/relationships/hyperlink" Target="https://www.fenergo.com/" TargetMode="External"/><Relationship Id="rId291" Type="http://schemas.openxmlformats.org/officeDocument/2006/relationships/hyperlink" Target="http://www.surukam.com/" TargetMode="External"/><Relationship Id="rId305" Type="http://schemas.openxmlformats.org/officeDocument/2006/relationships/hyperlink" Target="https://www.springcm.com/" TargetMode="External"/><Relationship Id="rId326" Type="http://schemas.openxmlformats.org/officeDocument/2006/relationships/hyperlink" Target="http://www.accessdata.com/" TargetMode="External"/><Relationship Id="rId347" Type="http://schemas.openxmlformats.org/officeDocument/2006/relationships/comments" Target="../comments1.xml"/><Relationship Id="rId44" Type="http://schemas.openxmlformats.org/officeDocument/2006/relationships/hyperlink" Target="https://www.crunchbase.com/organization/rightsflow" TargetMode="External"/><Relationship Id="rId65" Type="http://schemas.openxmlformats.org/officeDocument/2006/relationships/hyperlink" Target="https://www.theexpertinstitute.com/" TargetMode="External"/><Relationship Id="rId86" Type="http://schemas.openxmlformats.org/officeDocument/2006/relationships/hyperlink" Target="https://supportpay.com/product/how-it-works/" TargetMode="External"/><Relationship Id="rId130" Type="http://schemas.openxmlformats.org/officeDocument/2006/relationships/hyperlink" Target="https://www.linkedin.com/company/contract-cloud-inc/" TargetMode="External"/><Relationship Id="rId151" Type="http://schemas.openxmlformats.org/officeDocument/2006/relationships/hyperlink" Target="https://www.simplelegal.com/" TargetMode="External"/><Relationship Id="rId172" Type="http://schemas.openxmlformats.org/officeDocument/2006/relationships/hyperlink" Target="https://www.crunchbase.com/organization/jeugene" TargetMode="External"/><Relationship Id="rId193" Type="http://schemas.openxmlformats.org/officeDocument/2006/relationships/hyperlink" Target="http://www.thefamilycommunity.com/" TargetMode="External"/><Relationship Id="rId207" Type="http://schemas.openxmlformats.org/officeDocument/2006/relationships/hyperlink" Target="https://avvoka.com/" TargetMode="External"/><Relationship Id="rId228" Type="http://schemas.openxmlformats.org/officeDocument/2006/relationships/hyperlink" Target="https://www.upsolve.org/" TargetMode="External"/><Relationship Id="rId249" Type="http://schemas.openxmlformats.org/officeDocument/2006/relationships/hyperlink" Target="https://complyadvantage.com/" TargetMode="External"/><Relationship Id="rId13" Type="http://schemas.openxmlformats.org/officeDocument/2006/relationships/hyperlink" Target="https://www.workshare.com/" TargetMode="External"/><Relationship Id="rId109" Type="http://schemas.openxmlformats.org/officeDocument/2006/relationships/hyperlink" Target="https://www.qodeo.com/" TargetMode="External"/><Relationship Id="rId260" Type="http://schemas.openxmlformats.org/officeDocument/2006/relationships/hyperlink" Target="http://www.covianalytics.com/" TargetMode="External"/><Relationship Id="rId281" Type="http://schemas.openxmlformats.org/officeDocument/2006/relationships/hyperlink" Target="https://www.avedos.com/en/" TargetMode="External"/><Relationship Id="rId316" Type="http://schemas.openxmlformats.org/officeDocument/2006/relationships/hyperlink" Target="https://www.practicepanther.com/" TargetMode="External"/><Relationship Id="rId337" Type="http://schemas.openxmlformats.org/officeDocument/2006/relationships/hyperlink" Target="https://www.lawyaw.com/video/" TargetMode="External"/><Relationship Id="rId34" Type="http://schemas.openxmlformats.org/officeDocument/2006/relationships/hyperlink" Target="https://www.pramata.com/" TargetMode="External"/><Relationship Id="rId55" Type="http://schemas.openxmlformats.org/officeDocument/2006/relationships/hyperlink" Target="https://www.linkedin.com/company/witchbird_contract_live/" TargetMode="External"/><Relationship Id="rId76" Type="http://schemas.openxmlformats.org/officeDocument/2006/relationships/hyperlink" Target="https://www.crunchbase.com/organization/findmysong" TargetMode="External"/><Relationship Id="rId97" Type="http://schemas.openxmlformats.org/officeDocument/2006/relationships/hyperlink" Target="https://ebrevia.com/" TargetMode="External"/><Relationship Id="rId120" Type="http://schemas.openxmlformats.org/officeDocument/2006/relationships/hyperlink" Target="https://www.crunchbase.com/organization/cloudlaw--zeekbeek-" TargetMode="External"/><Relationship Id="rId141" Type="http://schemas.openxmlformats.org/officeDocument/2006/relationships/hyperlink" Target="https://www.crunchbase.com/organization/legalcrunch" TargetMode="External"/><Relationship Id="rId7" Type="http://schemas.openxmlformats.org/officeDocument/2006/relationships/hyperlink" Target="https://www.businesswire.com/news/home/20090720005730/en/Microsoft-WorkProducts-Partner-Deliver-MatterSpace-ELM-eDiscovery" TargetMode="External"/><Relationship Id="rId162" Type="http://schemas.openxmlformats.org/officeDocument/2006/relationships/hyperlink" Target="https://www.crunchbase.com/organization/captureit" TargetMode="External"/><Relationship Id="rId183" Type="http://schemas.openxmlformats.org/officeDocument/2006/relationships/hyperlink" Target="https://coinspectapp.com/" TargetMode="External"/><Relationship Id="rId218" Type="http://schemas.openxmlformats.org/officeDocument/2006/relationships/hyperlink" Target="https://synergist.io/" TargetMode="External"/><Relationship Id="rId239" Type="http://schemas.openxmlformats.org/officeDocument/2006/relationships/hyperlink" Target="https://www.atrium.co/" TargetMode="External"/><Relationship Id="rId250" Type="http://schemas.openxmlformats.org/officeDocument/2006/relationships/hyperlink" Target="https://www.regnosys.com/" TargetMode="External"/><Relationship Id="rId271" Type="http://schemas.openxmlformats.org/officeDocument/2006/relationships/hyperlink" Target="http://www.geckogovernance.com/" TargetMode="External"/><Relationship Id="rId292" Type="http://schemas.openxmlformats.org/officeDocument/2006/relationships/hyperlink" Target="https://www.brightflag.com/" TargetMode="External"/><Relationship Id="rId306" Type="http://schemas.openxmlformats.org/officeDocument/2006/relationships/hyperlink" Target="https://www.icertis.com/" TargetMode="External"/><Relationship Id="rId24" Type="http://schemas.openxmlformats.org/officeDocument/2006/relationships/hyperlink" Target="https://www.crunchbase.com/organization/riverglass-inc" TargetMode="External"/><Relationship Id="rId45" Type="http://schemas.openxmlformats.org/officeDocument/2006/relationships/hyperlink" Target="https://www.crunchbase.com/organization/clearpath-immigration" TargetMode="External"/><Relationship Id="rId66" Type="http://schemas.openxmlformats.org/officeDocument/2006/relationships/hyperlink" Target="https://www.virtualviewbox.com/home.html" TargetMode="External"/><Relationship Id="rId87" Type="http://schemas.openxmlformats.org/officeDocument/2006/relationships/hyperlink" Target="https://www.titanfile.com/" TargetMode="External"/><Relationship Id="rId110" Type="http://schemas.openxmlformats.org/officeDocument/2006/relationships/hyperlink" Target="http://ravellaw.com/" TargetMode="External"/><Relationship Id="rId131" Type="http://schemas.openxmlformats.org/officeDocument/2006/relationships/hyperlink" Target="http://counselytics.com/" TargetMode="External"/><Relationship Id="rId327" Type="http://schemas.openxmlformats.org/officeDocument/2006/relationships/hyperlink" Target="https://www.page-vault.com/" TargetMode="External"/><Relationship Id="rId152" Type="http://schemas.openxmlformats.org/officeDocument/2006/relationships/hyperlink" Target="https://swiftcourt.com/en/how-it-works" TargetMode="External"/><Relationship Id="rId173" Type="http://schemas.openxmlformats.org/officeDocument/2006/relationships/hyperlink" Target="https://www.compliance.ai/" TargetMode="External"/><Relationship Id="rId194" Type="http://schemas.openxmlformats.org/officeDocument/2006/relationships/hyperlink" Target="http://yuristiya.com/" TargetMode="External"/><Relationship Id="rId208" Type="http://schemas.openxmlformats.org/officeDocument/2006/relationships/hyperlink" Target="http://clause.io/" TargetMode="External"/><Relationship Id="rId229" Type="http://schemas.openxmlformats.org/officeDocument/2006/relationships/hyperlink" Target="http://www.witnex.com/home" TargetMode="External"/><Relationship Id="rId240" Type="http://schemas.openxmlformats.org/officeDocument/2006/relationships/hyperlink" Target="https://www.railsbank.com/" TargetMode="External"/><Relationship Id="rId261" Type="http://schemas.openxmlformats.org/officeDocument/2006/relationships/hyperlink" Target="https://vatbox.com/" TargetMode="External"/><Relationship Id="rId14" Type="http://schemas.openxmlformats.org/officeDocument/2006/relationships/hyperlink" Target="https://www.exari.com/" TargetMode="External"/><Relationship Id="rId35" Type="http://schemas.openxmlformats.org/officeDocument/2006/relationships/hyperlink" Target="https://www.crunchbase.com/organization/audiocasefiles" TargetMode="External"/><Relationship Id="rId56" Type="http://schemas.openxmlformats.org/officeDocument/2006/relationships/hyperlink" Target="https://www.linkedin.com/company/contractually/" TargetMode="External"/><Relationship Id="rId77" Type="http://schemas.openxmlformats.org/officeDocument/2006/relationships/hyperlink" Target="https://hireanesquire.com/" TargetMode="External"/><Relationship Id="rId100" Type="http://schemas.openxmlformats.org/officeDocument/2006/relationships/hyperlink" Target="https://www.ipnexus.com/" TargetMode="External"/><Relationship Id="rId282" Type="http://schemas.openxmlformats.org/officeDocument/2006/relationships/hyperlink" Target="https://www.kompany.com/" TargetMode="External"/><Relationship Id="rId317" Type="http://schemas.openxmlformats.org/officeDocument/2006/relationships/hyperlink" Target="https://www.determine.com/" TargetMode="External"/><Relationship Id="rId338" Type="http://schemas.openxmlformats.org/officeDocument/2006/relationships/hyperlink" Target="https://www.linkedin.com/company/social-evidence/" TargetMode="External"/><Relationship Id="rId8" Type="http://schemas.openxmlformats.org/officeDocument/2006/relationships/hyperlink" Target="https://www.computerworld.com/article/2501427/cloud-computing/symantec-acquires-cloud-storage-vendor-liveoffice.html" TargetMode="External"/><Relationship Id="rId98" Type="http://schemas.openxmlformats.org/officeDocument/2006/relationships/hyperlink" Target="https://carta.com/" TargetMode="External"/><Relationship Id="rId121" Type="http://schemas.openxmlformats.org/officeDocument/2006/relationships/hyperlink" Target="https://www.trademarknow.com/" TargetMode="External"/><Relationship Id="rId142" Type="http://schemas.openxmlformats.org/officeDocument/2006/relationships/hyperlink" Target="https://www.legalsifter.com/legalsifter-product" TargetMode="External"/><Relationship Id="rId163" Type="http://schemas.openxmlformats.org/officeDocument/2006/relationships/hyperlink" Target="https://checkr.com/product/" TargetMode="External"/><Relationship Id="rId184" Type="http://schemas.openxmlformats.org/officeDocument/2006/relationships/hyperlink" Target="https://www.misabogados.com/" TargetMode="External"/><Relationship Id="rId219" Type="http://schemas.openxmlformats.org/officeDocument/2006/relationships/hyperlink" Target="https://www.concordnow.com/" TargetMode="External"/><Relationship Id="rId230" Type="http://schemas.openxmlformats.org/officeDocument/2006/relationships/hyperlink" Target="https://case.one/" TargetMode="External"/><Relationship Id="rId251" Type="http://schemas.openxmlformats.org/officeDocument/2006/relationships/hyperlink" Target="https://www.northrow.com/" TargetMode="External"/><Relationship Id="rId25" Type="http://schemas.openxmlformats.org/officeDocument/2006/relationships/hyperlink" Target="https://gust.com/" TargetMode="External"/><Relationship Id="rId46" Type="http://schemas.openxmlformats.org/officeDocument/2006/relationships/hyperlink" Target="https://www.clio.com/" TargetMode="External"/><Relationship Id="rId67" Type="http://schemas.openxmlformats.org/officeDocument/2006/relationships/hyperlink" Target="https://www.scrive.com/" TargetMode="External"/><Relationship Id="rId116" Type="http://schemas.openxmlformats.org/officeDocument/2006/relationships/hyperlink" Target="https://www.viewabill.com/pages/home" TargetMode="External"/><Relationship Id="rId137" Type="http://schemas.openxmlformats.org/officeDocument/2006/relationships/hyperlink" Target="https://www.crunchbase.com/organization/ipselex" TargetMode="External"/><Relationship Id="rId158" Type="http://schemas.openxmlformats.org/officeDocument/2006/relationships/hyperlink" Target="https://www.pactsafe.com/features" TargetMode="External"/><Relationship Id="rId272" Type="http://schemas.openxmlformats.org/officeDocument/2006/relationships/hyperlink" Target="https://governance.com/" TargetMode="External"/><Relationship Id="rId293" Type="http://schemas.openxmlformats.org/officeDocument/2006/relationships/hyperlink" Target="https://www.gavelytics.com/" TargetMode="External"/><Relationship Id="rId302" Type="http://schemas.openxmlformats.org/officeDocument/2006/relationships/hyperlink" Target="https://www.linksquares.com/" TargetMode="External"/><Relationship Id="rId307" Type="http://schemas.openxmlformats.org/officeDocument/2006/relationships/hyperlink" Target="https://forensiclogic.com/" TargetMode="External"/><Relationship Id="rId323" Type="http://schemas.openxmlformats.org/officeDocument/2006/relationships/hyperlink" Target="https://www.kldiscovery.com/" TargetMode="External"/><Relationship Id="rId328" Type="http://schemas.openxmlformats.org/officeDocument/2006/relationships/hyperlink" Target="https://www.pepperminttechnology.co.uk/" TargetMode="External"/><Relationship Id="rId344" Type="http://schemas.openxmlformats.org/officeDocument/2006/relationships/hyperlink" Target="http://www.filefacets.com/" TargetMode="External"/><Relationship Id="rId20" Type="http://schemas.openxmlformats.org/officeDocument/2006/relationships/hyperlink" Target="https://www.relativity.com/" TargetMode="External"/><Relationship Id="rId41" Type="http://schemas.openxmlformats.org/officeDocument/2006/relationships/hyperlink" Target="http://www.teampatent.com/" TargetMode="External"/><Relationship Id="rId62" Type="http://schemas.openxmlformats.org/officeDocument/2006/relationships/hyperlink" Target="http://www.lawbooth.ca/" TargetMode="External"/><Relationship Id="rId83" Type="http://schemas.openxmlformats.org/officeDocument/2006/relationships/hyperlink" Target="https://www.tylertech.com/solutions-products/modria" TargetMode="External"/><Relationship Id="rId88" Type="http://schemas.openxmlformats.org/officeDocument/2006/relationships/hyperlink" Target="http://www.aipatents.com/" TargetMode="External"/><Relationship Id="rId111" Type="http://schemas.openxmlformats.org/officeDocument/2006/relationships/hyperlink" Target="https://reorg-research.com/home" TargetMode="External"/><Relationship Id="rId132" Type="http://schemas.openxmlformats.org/officeDocument/2006/relationships/hyperlink" Target="https://getmatterhorn.com/" TargetMode="External"/><Relationship Id="rId153" Type="http://schemas.openxmlformats.org/officeDocument/2006/relationships/hyperlink" Target="https://www.tenderscout.com/" TargetMode="External"/><Relationship Id="rId174" Type="http://schemas.openxmlformats.org/officeDocument/2006/relationships/hyperlink" Target="https://www.crunchbase.com/organization/justiserv" TargetMode="External"/><Relationship Id="rId179" Type="http://schemas.openxmlformats.org/officeDocument/2006/relationships/hyperlink" Target="https://www.lawtrades.com/" TargetMode="External"/><Relationship Id="rId195" Type="http://schemas.openxmlformats.org/officeDocument/2006/relationships/hyperlink" Target="https://www.fairclaims.com/how_it_works" TargetMode="External"/><Relationship Id="rId209" Type="http://schemas.openxmlformats.org/officeDocument/2006/relationships/hyperlink" Target="https://www.crunchbase.com/organization/divorcesecure" TargetMode="External"/><Relationship Id="rId190" Type="http://schemas.openxmlformats.org/officeDocument/2006/relationships/hyperlink" Target="https://www.suralink.com/" TargetMode="External"/><Relationship Id="rId204" Type="http://schemas.openxmlformats.org/officeDocument/2006/relationships/hyperlink" Target="https://www.linkedin.com/company/reduse/" TargetMode="External"/><Relationship Id="rId220" Type="http://schemas.openxmlformats.org/officeDocument/2006/relationships/hyperlink" Target="https://libryo.com/" TargetMode="External"/><Relationship Id="rId225" Type="http://schemas.openxmlformats.org/officeDocument/2006/relationships/hyperlink" Target="https://www.doctrine.fr/" TargetMode="External"/><Relationship Id="rId241" Type="http://schemas.openxmlformats.org/officeDocument/2006/relationships/hyperlink" Target="https://voxsmart.com/" TargetMode="External"/><Relationship Id="rId246" Type="http://schemas.openxmlformats.org/officeDocument/2006/relationships/hyperlink" Target="https://opengamma.com/" TargetMode="External"/><Relationship Id="rId267" Type="http://schemas.openxmlformats.org/officeDocument/2006/relationships/hyperlink" Target="https://cloudmargin.com/" TargetMode="External"/><Relationship Id="rId288" Type="http://schemas.openxmlformats.org/officeDocument/2006/relationships/hyperlink" Target="https://www.tis.biz/" TargetMode="External"/><Relationship Id="rId15" Type="http://schemas.openxmlformats.org/officeDocument/2006/relationships/hyperlink" Target="https://www.axiomlaw.com/solutions/diligence-integration-support" TargetMode="External"/><Relationship Id="rId36" Type="http://schemas.openxmlformats.org/officeDocument/2006/relationships/hyperlink" Target="https://www.avvo.com/" TargetMode="External"/><Relationship Id="rId57" Type="http://schemas.openxmlformats.org/officeDocument/2006/relationships/hyperlink" Target="https://www.elabogado.com/" TargetMode="External"/><Relationship Id="rId106" Type="http://schemas.openxmlformats.org/officeDocument/2006/relationships/hyperlink" Target="https://www.leverton.ai/" TargetMode="External"/><Relationship Id="rId127" Type="http://schemas.openxmlformats.org/officeDocument/2006/relationships/hyperlink" Target="https://www.linkedin.com/company/caserails/" TargetMode="External"/><Relationship Id="rId262" Type="http://schemas.openxmlformats.org/officeDocument/2006/relationships/hyperlink" Target="https://wearehuman.io/" TargetMode="External"/><Relationship Id="rId283" Type="http://schemas.openxmlformats.org/officeDocument/2006/relationships/hyperlink" Target="http://www.qumram.com/products" TargetMode="External"/><Relationship Id="rId313" Type="http://schemas.openxmlformats.org/officeDocument/2006/relationships/hyperlink" Target="https://www.vectorlegalmethod.com/" TargetMode="External"/><Relationship Id="rId318" Type="http://schemas.openxmlformats.org/officeDocument/2006/relationships/hyperlink" Target="http://www.mitratech.com/" TargetMode="External"/><Relationship Id="rId339" Type="http://schemas.openxmlformats.org/officeDocument/2006/relationships/hyperlink" Target="http://www.projectcallisto.org/" TargetMode="External"/><Relationship Id="rId10" Type="http://schemas.openxmlformats.org/officeDocument/2006/relationships/hyperlink" Target="https://vlex.com/" TargetMode="External"/><Relationship Id="rId31" Type="http://schemas.openxmlformats.org/officeDocument/2006/relationships/hyperlink" Target="https://acrobat.adobe.com/au/en/sign.html" TargetMode="External"/><Relationship Id="rId52" Type="http://schemas.openxmlformats.org/officeDocument/2006/relationships/hyperlink" Target="http://www.intake123.com/" TargetMode="External"/><Relationship Id="rId73" Type="http://schemas.openxmlformats.org/officeDocument/2006/relationships/hyperlink" Target="http://claimkit.com/" TargetMode="External"/><Relationship Id="rId78" Type="http://schemas.openxmlformats.org/officeDocument/2006/relationships/hyperlink" Target="http://infinote.com/" TargetMode="External"/><Relationship Id="rId94" Type="http://schemas.openxmlformats.org/officeDocument/2006/relationships/hyperlink" Target="https://www.crunchbase.com/organization/clearcontract" TargetMode="External"/><Relationship Id="rId99" Type="http://schemas.openxmlformats.org/officeDocument/2006/relationships/hyperlink" Target="https://www.everplans.com/" TargetMode="External"/><Relationship Id="rId101" Type="http://schemas.openxmlformats.org/officeDocument/2006/relationships/hyperlink" Target="https://www.judicata.com/" TargetMode="External"/><Relationship Id="rId122" Type="http://schemas.openxmlformats.org/officeDocument/2006/relationships/hyperlink" Target="https://www.linkedin.com/company/advisehub/" TargetMode="External"/><Relationship Id="rId143" Type="http://schemas.openxmlformats.org/officeDocument/2006/relationships/hyperlink" Target="https://legaltrek.com/" TargetMode="External"/><Relationship Id="rId148" Type="http://schemas.openxmlformats.org/officeDocument/2006/relationships/hyperlink" Target="https://www.netlexweb.com/" TargetMode="External"/><Relationship Id="rId164" Type="http://schemas.openxmlformats.org/officeDocument/2006/relationships/hyperlink" Target="https://www.crunchbase.com/organization/contratosapp" TargetMode="External"/><Relationship Id="rId169" Type="http://schemas.openxmlformats.org/officeDocument/2006/relationships/hyperlink" Target="https://www.heurekasoftware.com/" TargetMode="External"/><Relationship Id="rId185" Type="http://schemas.openxmlformats.org/officeDocument/2006/relationships/hyperlink" Target="https://www.crunchbase.com/organization/nventi" TargetMode="External"/><Relationship Id="rId334" Type="http://schemas.openxmlformats.org/officeDocument/2006/relationships/hyperlink" Target="https://avtal24.se/" TargetMode="External"/><Relationship Id="rId4" Type="http://schemas.openxmlformats.org/officeDocument/2006/relationships/hyperlink" Target="https://www.litera.com/products/legal/" TargetMode="External"/><Relationship Id="rId9" Type="http://schemas.openxmlformats.org/officeDocument/2006/relationships/hyperlink" Target="https://www.crunchbase.com/organization/liveoffice" TargetMode="External"/><Relationship Id="rId180" Type="http://schemas.openxmlformats.org/officeDocument/2006/relationships/hyperlink" Target="https://legalinc.com/" TargetMode="External"/><Relationship Id="rId210" Type="http://schemas.openxmlformats.org/officeDocument/2006/relationships/hyperlink" Target="http://www.esquify.com/" TargetMode="External"/><Relationship Id="rId215" Type="http://schemas.openxmlformats.org/officeDocument/2006/relationships/hyperlink" Target="https://openlaws.com/home" TargetMode="External"/><Relationship Id="rId236" Type="http://schemas.openxmlformats.org/officeDocument/2006/relationships/hyperlink" Target="https://seedlegals.com/" TargetMode="External"/><Relationship Id="rId257" Type="http://schemas.openxmlformats.org/officeDocument/2006/relationships/hyperlink" Target="http://www.coinfirm.io/" TargetMode="External"/><Relationship Id="rId278" Type="http://schemas.openxmlformats.org/officeDocument/2006/relationships/hyperlink" Target="https://newbanking.com/" TargetMode="External"/><Relationship Id="rId26" Type="http://schemas.openxmlformats.org/officeDocument/2006/relationships/hyperlink" Target="https://www.ibm.com/cloud/automation-software/enterprise-content-management" TargetMode="External"/><Relationship Id="rId231" Type="http://schemas.openxmlformats.org/officeDocument/2006/relationships/hyperlink" Target="http://granthika.co/" TargetMode="External"/><Relationship Id="rId252" Type="http://schemas.openxmlformats.org/officeDocument/2006/relationships/hyperlink" Target="https://www.creditbenchmark.com/" TargetMode="External"/><Relationship Id="rId273" Type="http://schemas.openxmlformats.org/officeDocument/2006/relationships/hyperlink" Target="http://themarketstrust.com/" TargetMode="External"/><Relationship Id="rId294" Type="http://schemas.openxmlformats.org/officeDocument/2006/relationships/hyperlink" Target="https://www.skoposlabs.com/about" TargetMode="External"/><Relationship Id="rId308" Type="http://schemas.openxmlformats.org/officeDocument/2006/relationships/hyperlink" Target="https://www.heretik.com/" TargetMode="External"/><Relationship Id="rId329" Type="http://schemas.openxmlformats.org/officeDocument/2006/relationships/hyperlink" Target="https://app.lawcanvas.com/" TargetMode="External"/><Relationship Id="rId47" Type="http://schemas.openxmlformats.org/officeDocument/2006/relationships/hyperlink" Target="https://www.rocketlawyer.com/" TargetMode="External"/><Relationship Id="rId68" Type="http://schemas.openxmlformats.org/officeDocument/2006/relationships/hyperlink" Target="https://assently.com/" TargetMode="External"/><Relationship Id="rId89" Type="http://schemas.openxmlformats.org/officeDocument/2006/relationships/hyperlink" Target="https://www.crunchbase.com/organization/bleuacre-systems" TargetMode="External"/><Relationship Id="rId112" Type="http://schemas.openxmlformats.org/officeDocument/2006/relationships/hyperlink" Target="https://www.retidoc.com/" TargetMode="External"/><Relationship Id="rId133" Type="http://schemas.openxmlformats.org/officeDocument/2006/relationships/hyperlink" Target="https://www.crowdjustice.com/" TargetMode="External"/><Relationship Id="rId154" Type="http://schemas.openxmlformats.org/officeDocument/2006/relationships/hyperlink" Target="https://www.crunchbase.com/organization/termsheet-io" TargetMode="External"/><Relationship Id="rId175" Type="http://schemas.openxmlformats.org/officeDocument/2006/relationships/hyperlink" Target="http://knomos.law/" TargetMode="External"/><Relationship Id="rId340" Type="http://schemas.openxmlformats.org/officeDocument/2006/relationships/hyperlink" Target="https://www.cognitionip.com/" TargetMode="External"/><Relationship Id="rId196" Type="http://schemas.openxmlformats.org/officeDocument/2006/relationships/hyperlink" Target="http://casehub.com/" TargetMode="External"/><Relationship Id="rId200" Type="http://schemas.openxmlformats.org/officeDocument/2006/relationships/hyperlink" Target="https://www.crunchbase.com/organization/mainlaws-ltd-" TargetMode="External"/><Relationship Id="rId16" Type="http://schemas.openxmlformats.org/officeDocument/2006/relationships/hyperlink" Target="https://www.axiomlaw.com/" TargetMode="External"/><Relationship Id="rId221" Type="http://schemas.openxmlformats.org/officeDocument/2006/relationships/hyperlink" Target="https://www.luminance.com/technology/" TargetMode="External"/><Relationship Id="rId242" Type="http://schemas.openxmlformats.org/officeDocument/2006/relationships/hyperlink" Target="http://rsrchxchange.com/" TargetMode="External"/><Relationship Id="rId263" Type="http://schemas.openxmlformats.org/officeDocument/2006/relationships/hyperlink" Target="https://www.duedil.com/" TargetMode="External"/><Relationship Id="rId284" Type="http://schemas.openxmlformats.org/officeDocument/2006/relationships/hyperlink" Target="https://www.riskified.com/" TargetMode="External"/><Relationship Id="rId319" Type="http://schemas.openxmlformats.org/officeDocument/2006/relationships/hyperlink" Target="https://www.exterro.com/" TargetMode="External"/><Relationship Id="rId37" Type="http://schemas.openxmlformats.org/officeDocument/2006/relationships/hyperlink" Target="http://www.brightleaf.com/" TargetMode="External"/><Relationship Id="rId58" Type="http://schemas.openxmlformats.org/officeDocument/2006/relationships/hyperlink" Target="https://www.everlaw.com/" TargetMode="External"/><Relationship Id="rId79" Type="http://schemas.openxmlformats.org/officeDocument/2006/relationships/hyperlink" Target="https://www.iubenda.com/en/" TargetMode="External"/><Relationship Id="rId102" Type="http://schemas.openxmlformats.org/officeDocument/2006/relationships/hyperlink" Target="https://www.juristat.com/" TargetMode="External"/><Relationship Id="rId123" Type="http://schemas.openxmlformats.org/officeDocument/2006/relationships/hyperlink" Target="https://www.airhelp.com/en/" TargetMode="External"/><Relationship Id="rId144" Type="http://schemas.openxmlformats.org/officeDocument/2006/relationships/hyperlink" Target="https://www.linkedin.com/company/lexdir/" TargetMode="External"/><Relationship Id="rId330" Type="http://schemas.openxmlformats.org/officeDocument/2006/relationships/hyperlink" Target="https://www.notarize.com/" TargetMode="External"/><Relationship Id="rId90" Type="http://schemas.openxmlformats.org/officeDocument/2006/relationships/hyperlink" Target="https://www.bridge.us/" TargetMode="External"/><Relationship Id="rId165" Type="http://schemas.openxmlformats.org/officeDocument/2006/relationships/hyperlink" Target="https://www.crunchbase.com/organization/daty" TargetMode="External"/><Relationship Id="rId186" Type="http://schemas.openxmlformats.org/officeDocument/2006/relationships/hyperlink" Target="https://www.premonition.ai/" TargetMode="External"/><Relationship Id="rId211" Type="http://schemas.openxmlformats.org/officeDocument/2006/relationships/hyperlink" Target="https://www.legallogs.com/" TargetMode="External"/><Relationship Id="rId232" Type="http://schemas.openxmlformats.org/officeDocument/2006/relationships/hyperlink" Target="https://headnote.com/" TargetMode="External"/><Relationship Id="rId253" Type="http://schemas.openxmlformats.org/officeDocument/2006/relationships/hyperlink" Target="https://www.algodynamix.com/" TargetMode="External"/><Relationship Id="rId274" Type="http://schemas.openxmlformats.org/officeDocument/2006/relationships/hyperlink" Target="https://intix.eu/" TargetMode="External"/><Relationship Id="rId295" Type="http://schemas.openxmlformats.org/officeDocument/2006/relationships/hyperlink" Target="https://www.advanceddiscovery.com/" TargetMode="External"/><Relationship Id="rId309" Type="http://schemas.openxmlformats.org/officeDocument/2006/relationships/hyperlink" Target="https://www.iamip.com/features" TargetMode="External"/><Relationship Id="rId27" Type="http://schemas.openxmlformats.org/officeDocument/2006/relationships/hyperlink" Target="https://www.crunchbase.com/organization/pss-systems" TargetMode="External"/><Relationship Id="rId48" Type="http://schemas.openxmlformats.org/officeDocument/2006/relationships/hyperlink" Target="https://www.rpxcorp.com/about-rpx/" TargetMode="External"/><Relationship Id="rId69" Type="http://schemas.openxmlformats.org/officeDocument/2006/relationships/hyperlink" Target="http://www.aftersteps.com/" TargetMode="External"/><Relationship Id="rId113" Type="http://schemas.openxmlformats.org/officeDocument/2006/relationships/hyperlink" Target="https://www.linkedin.com/company/rsvp-law/" TargetMode="External"/><Relationship Id="rId134" Type="http://schemas.openxmlformats.org/officeDocument/2006/relationships/hyperlink" Target="http://fairandsquare.ie/" TargetMode="External"/><Relationship Id="rId320" Type="http://schemas.openxmlformats.org/officeDocument/2006/relationships/hyperlink" Target="http://www.webtms.com/" TargetMode="External"/><Relationship Id="rId80" Type="http://schemas.openxmlformats.org/officeDocument/2006/relationships/hyperlink" Target="http://justicebox.net/" TargetMode="External"/><Relationship Id="rId155" Type="http://schemas.openxmlformats.org/officeDocument/2006/relationships/hyperlink" Target="https://www.tunnelx.com/" TargetMode="External"/><Relationship Id="rId176" Type="http://schemas.openxmlformats.org/officeDocument/2006/relationships/hyperlink" Target="http://www.lar21.com/" TargetMode="External"/><Relationship Id="rId197" Type="http://schemas.openxmlformats.org/officeDocument/2006/relationships/hyperlink" Target="https://www.legalclick.com/" TargetMode="External"/><Relationship Id="rId341" Type="http://schemas.openxmlformats.org/officeDocument/2006/relationships/hyperlink" Target="https://www.legatics.com/" TargetMode="External"/><Relationship Id="rId201" Type="http://schemas.openxmlformats.org/officeDocument/2006/relationships/hyperlink" Target="https://www.burgielaw.com/" TargetMode="External"/><Relationship Id="rId222" Type="http://schemas.openxmlformats.org/officeDocument/2006/relationships/hyperlink" Target="https://onna.com/" TargetMode="External"/><Relationship Id="rId243" Type="http://schemas.openxmlformats.org/officeDocument/2006/relationships/hyperlink" Target="https://www.tessian.com/platform" TargetMode="External"/><Relationship Id="rId264" Type="http://schemas.openxmlformats.org/officeDocument/2006/relationships/hyperlink" Target="https://www.quantemplate.com/" TargetMode="External"/><Relationship Id="rId285" Type="http://schemas.openxmlformats.org/officeDocument/2006/relationships/hyperlink" Target="https://squirro.com/" TargetMode="External"/><Relationship Id="rId17" Type="http://schemas.openxmlformats.org/officeDocument/2006/relationships/hyperlink" Target="https://catalystsecure.com/" TargetMode="External"/><Relationship Id="rId38" Type="http://schemas.openxmlformats.org/officeDocument/2006/relationships/hyperlink" Target="https://canada.cosmolex.com/" TargetMode="External"/><Relationship Id="rId59" Type="http://schemas.openxmlformats.org/officeDocument/2006/relationships/hyperlink" Target="http://expertbids.com/" TargetMode="External"/><Relationship Id="rId103" Type="http://schemas.openxmlformats.org/officeDocument/2006/relationships/hyperlink" Target="https://www.lawdingo.com/" TargetMode="External"/><Relationship Id="rId124" Type="http://schemas.openxmlformats.org/officeDocument/2006/relationships/hyperlink" Target="https://www.altlegal.com/" TargetMode="External"/><Relationship Id="rId310" Type="http://schemas.openxmlformats.org/officeDocument/2006/relationships/hyperlink" Target="https://www.muso.com/" TargetMode="External"/><Relationship Id="rId70" Type="http://schemas.openxmlformats.org/officeDocument/2006/relationships/hyperlink" Target="https://www.agilelaw.com/" TargetMode="External"/><Relationship Id="rId91" Type="http://schemas.openxmlformats.org/officeDocument/2006/relationships/hyperlink" Target="https://www.g2crowd.com/categories/legal-case-management" TargetMode="External"/><Relationship Id="rId145" Type="http://schemas.openxmlformats.org/officeDocument/2006/relationships/hyperlink" Target="https://loudr.fm/" TargetMode="External"/><Relationship Id="rId166" Type="http://schemas.openxmlformats.org/officeDocument/2006/relationships/hyperlink" Target="https://www.crunchbase.com/organization/dealcircle" TargetMode="External"/><Relationship Id="rId187" Type="http://schemas.openxmlformats.org/officeDocument/2006/relationships/hyperlink" Target="https://www.linkedin.com/company/quick-legal/" TargetMode="External"/><Relationship Id="rId331" Type="http://schemas.openxmlformats.org/officeDocument/2006/relationships/hyperlink" Target="https://www.legistify.com/" TargetMode="External"/><Relationship Id="rId1" Type="http://schemas.openxmlformats.org/officeDocument/2006/relationships/hyperlink" Target="https://www.lexisnexis.com/en-us/gateway.page" TargetMode="External"/><Relationship Id="rId212" Type="http://schemas.openxmlformats.org/officeDocument/2006/relationships/hyperlink" Target="https://www.legalrobot.com/" TargetMode="External"/><Relationship Id="rId233" Type="http://schemas.openxmlformats.org/officeDocument/2006/relationships/hyperlink" Target="https://juro.com/" TargetMode="External"/><Relationship Id="rId254" Type="http://schemas.openxmlformats.org/officeDocument/2006/relationships/hyperlink" Target="https://www.linkedin.com/company/erudine/" TargetMode="External"/><Relationship Id="rId28" Type="http://schemas.openxmlformats.org/officeDocument/2006/relationships/hyperlink" Target="https://logikcull.com/" TargetMode="External"/><Relationship Id="rId49" Type="http://schemas.openxmlformats.org/officeDocument/2006/relationships/hyperlink" Target="https://www.zapproved.com/about-us/company/" TargetMode="External"/><Relationship Id="rId114" Type="http://schemas.openxmlformats.org/officeDocument/2006/relationships/hyperlink" Target="http://www.shakelaw.com/" TargetMode="External"/><Relationship Id="rId275" Type="http://schemas.openxmlformats.org/officeDocument/2006/relationships/hyperlink" Target="https://settlemint.com/solutions/governmint" TargetMode="External"/><Relationship Id="rId296" Type="http://schemas.openxmlformats.org/officeDocument/2006/relationships/hyperlink" Target="https://www.nexlp.com/" TargetMode="External"/><Relationship Id="rId300" Type="http://schemas.openxmlformats.org/officeDocument/2006/relationships/hyperlink" Target="https://www.attorneyio.com/" TargetMode="External"/><Relationship Id="rId60" Type="http://schemas.openxmlformats.org/officeDocument/2006/relationships/hyperlink" Target="https://www.ipshark.com/" TargetMode="External"/><Relationship Id="rId81" Type="http://schemas.openxmlformats.org/officeDocument/2006/relationships/hyperlink" Target="https://legalfacil.com/en/" TargetMode="External"/><Relationship Id="rId135" Type="http://schemas.openxmlformats.org/officeDocument/2006/relationships/hyperlink" Target="https://fiscalnote.com/" TargetMode="External"/><Relationship Id="rId156" Type="http://schemas.openxmlformats.org/officeDocument/2006/relationships/hyperlink" Target="https://www.crunchbase.com/organization/verinvest-corporation" TargetMode="External"/><Relationship Id="rId177" Type="http://schemas.openxmlformats.org/officeDocument/2006/relationships/hyperlink" Target="https://www.lawgeex.com/" TargetMode="External"/><Relationship Id="rId198" Type="http://schemas.openxmlformats.org/officeDocument/2006/relationships/hyperlink" Target="https://www.linkedin.com/company/should-i-sign-inc-/" TargetMode="External"/><Relationship Id="rId321" Type="http://schemas.openxmlformats.org/officeDocument/2006/relationships/hyperlink" Target="https://www.notarycam.com/" TargetMode="External"/><Relationship Id="rId342" Type="http://schemas.openxmlformats.org/officeDocument/2006/relationships/hyperlink" Target="https://www.opus2.com/software.html" TargetMode="External"/><Relationship Id="rId202" Type="http://schemas.openxmlformats.org/officeDocument/2006/relationships/hyperlink" Target="https://www.courtbuddy.com/" TargetMode="External"/><Relationship Id="rId223" Type="http://schemas.openxmlformats.org/officeDocument/2006/relationships/hyperlink" Target="https://www.legalmatters.com/" TargetMode="External"/><Relationship Id="rId244" Type="http://schemas.openxmlformats.org/officeDocument/2006/relationships/hyperlink" Target="https://www.tessian.com/platform" TargetMode="External"/><Relationship Id="rId18" Type="http://schemas.openxmlformats.org/officeDocument/2006/relationships/hyperlink" Target="https://www.crunchbase.com/organization/realpractice" TargetMode="External"/><Relationship Id="rId39" Type="http://schemas.openxmlformats.org/officeDocument/2006/relationships/hyperlink" Target="https://www.firmex.com/virtual-data-room/" TargetMode="External"/><Relationship Id="rId265" Type="http://schemas.openxmlformats.org/officeDocument/2006/relationships/hyperlink" Target="http://www.encompasscorporation.com/" TargetMode="External"/><Relationship Id="rId286" Type="http://schemas.openxmlformats.org/officeDocument/2006/relationships/hyperlink" Target="https://www.alyne.com/en/" TargetMode="External"/><Relationship Id="rId50" Type="http://schemas.openxmlformats.org/officeDocument/2006/relationships/hyperlink" Target="https://turbopatent.com/" TargetMode="External"/><Relationship Id="rId104" Type="http://schemas.openxmlformats.org/officeDocument/2006/relationships/hyperlink" Target="https://www.linkedin.com/company/lawkick/" TargetMode="External"/><Relationship Id="rId125" Type="http://schemas.openxmlformats.org/officeDocument/2006/relationships/hyperlink" Target="https://www.beagle.ai/" TargetMode="External"/><Relationship Id="rId146" Type="http://schemas.openxmlformats.org/officeDocument/2006/relationships/hyperlink" Target="https://www.crunchbase.com/organization/modusp" TargetMode="External"/><Relationship Id="rId167" Type="http://schemas.openxmlformats.org/officeDocument/2006/relationships/hyperlink" Target="https://monax.io/features/" TargetMode="External"/><Relationship Id="rId188" Type="http://schemas.openxmlformats.org/officeDocument/2006/relationships/hyperlink" Target="https://rossintelligence.com/" TargetMode="External"/><Relationship Id="rId311" Type="http://schemas.openxmlformats.org/officeDocument/2006/relationships/hyperlink" Target="https://www.hellosign.com/" TargetMode="External"/><Relationship Id="rId332" Type="http://schemas.openxmlformats.org/officeDocument/2006/relationships/hyperlink" Target="https://vakilsearch.com/" TargetMode="External"/><Relationship Id="rId71" Type="http://schemas.openxmlformats.org/officeDocument/2006/relationships/hyperlink" Target="https://www.apperio.com/" TargetMode="External"/><Relationship Id="rId92" Type="http://schemas.openxmlformats.org/officeDocument/2006/relationships/hyperlink" Target="https://cicayda.com/" TargetMode="External"/><Relationship Id="rId213" Type="http://schemas.openxmlformats.org/officeDocument/2006/relationships/hyperlink" Target="https://legalese.com/index" TargetMode="External"/><Relationship Id="rId234" Type="http://schemas.openxmlformats.org/officeDocument/2006/relationships/hyperlink" Target="https://www.legalist.com/" TargetMode="External"/><Relationship Id="rId2" Type="http://schemas.openxmlformats.org/officeDocument/2006/relationships/hyperlink" Target="https://www.lexisnexis.co.za/" TargetMode="External"/><Relationship Id="rId29" Type="http://schemas.openxmlformats.org/officeDocument/2006/relationships/hyperlink" Target="https://www.anaqua.com/" TargetMode="External"/><Relationship Id="rId255" Type="http://schemas.openxmlformats.org/officeDocument/2006/relationships/hyperlink" Target="http://www.quantexa.com/" TargetMode="External"/><Relationship Id="rId276" Type="http://schemas.openxmlformats.org/officeDocument/2006/relationships/hyperlink" Target="http://www.limina.com/" TargetMode="External"/><Relationship Id="rId297" Type="http://schemas.openxmlformats.org/officeDocument/2006/relationships/hyperlink" Target="https://www.opentext.com/" TargetMode="External"/><Relationship Id="rId40" Type="http://schemas.openxmlformats.org/officeDocument/2006/relationships/hyperlink" Target="https://www.innography.com/" TargetMode="External"/><Relationship Id="rId115" Type="http://schemas.openxmlformats.org/officeDocument/2006/relationships/hyperlink" Target="https://www.upcounsel.com/" TargetMode="External"/><Relationship Id="rId136" Type="http://schemas.openxmlformats.org/officeDocument/2006/relationships/hyperlink" Target="https://www.lawgixlaw.com/" TargetMode="External"/><Relationship Id="rId157" Type="http://schemas.openxmlformats.org/officeDocument/2006/relationships/hyperlink" Target="https://lawpath.com.au/" TargetMode="External"/><Relationship Id="rId178" Type="http://schemas.openxmlformats.org/officeDocument/2006/relationships/hyperlink" Target="https://www.crunchbase.com/organization/lawgo" TargetMode="External"/><Relationship Id="rId301" Type="http://schemas.openxmlformats.org/officeDocument/2006/relationships/hyperlink" Target="http://www.eigentech.com/" TargetMode="External"/><Relationship Id="rId322" Type="http://schemas.openxmlformats.org/officeDocument/2006/relationships/hyperlink" Target="http://bloomsbury.ai/" TargetMode="External"/><Relationship Id="rId343" Type="http://schemas.openxmlformats.org/officeDocument/2006/relationships/hyperlink" Target="https://www.vable.com/" TargetMode="External"/><Relationship Id="rId61" Type="http://schemas.openxmlformats.org/officeDocument/2006/relationships/hyperlink" Target="https://www.linkedin.com/company/ip-street/?originalSubdomain=au" TargetMode="External"/><Relationship Id="rId82" Type="http://schemas.openxmlformats.org/officeDocument/2006/relationships/hyperlink" Target="https://www.mimecast.com/" TargetMode="External"/><Relationship Id="rId199" Type="http://schemas.openxmlformats.org/officeDocument/2006/relationships/hyperlink" Target="https://legaladviceme.com/" TargetMode="External"/><Relationship Id="rId203" Type="http://schemas.openxmlformats.org/officeDocument/2006/relationships/hyperlink" Target="https://www.linkedin.com/company/startup-quest/" TargetMode="External"/><Relationship Id="rId19" Type="http://schemas.openxmlformats.org/officeDocument/2006/relationships/hyperlink" Target="https://www.rpost.com/" TargetMode="External"/><Relationship Id="rId224" Type="http://schemas.openxmlformats.org/officeDocument/2006/relationships/hyperlink" Target="https://compensation2go.com/" TargetMode="External"/><Relationship Id="rId245" Type="http://schemas.openxmlformats.org/officeDocument/2006/relationships/hyperlink" Target="https://www.passfort.com/features" TargetMode="External"/><Relationship Id="rId266" Type="http://schemas.openxmlformats.org/officeDocument/2006/relationships/hyperlink" Target="https://www.miracl.com/" TargetMode="External"/><Relationship Id="rId287" Type="http://schemas.openxmlformats.org/officeDocument/2006/relationships/hyperlink" Target="https://www.redwood.com/" TargetMode="External"/><Relationship Id="rId30" Type="http://schemas.openxmlformats.org/officeDocument/2006/relationships/hyperlink" Target="https://www.brainspace.com/" TargetMode="External"/><Relationship Id="rId105" Type="http://schemas.openxmlformats.org/officeDocument/2006/relationships/hyperlink" Target="https://www.legalreach.com/" TargetMode="External"/><Relationship Id="rId126" Type="http://schemas.openxmlformats.org/officeDocument/2006/relationships/hyperlink" Target="https://www.captaincontrat.com/" TargetMode="External"/><Relationship Id="rId147" Type="http://schemas.openxmlformats.org/officeDocument/2006/relationships/hyperlink" Target="https://mydocsafe.com/uk/" TargetMode="External"/><Relationship Id="rId168" Type="http://schemas.openxmlformats.org/officeDocument/2006/relationships/hyperlink" Target="https://leasepilot.co/" TargetMode="External"/><Relationship Id="rId312" Type="http://schemas.openxmlformats.org/officeDocument/2006/relationships/hyperlink" Target="https://timeular.com/" TargetMode="External"/><Relationship Id="rId333" Type="http://schemas.openxmlformats.org/officeDocument/2006/relationships/hyperlink" Target="https://legalvision.com.au/" TargetMode="External"/><Relationship Id="rId51" Type="http://schemas.openxmlformats.org/officeDocument/2006/relationships/hyperlink" Target="https://www.experdocs.com/" TargetMode="External"/><Relationship Id="rId72" Type="http://schemas.openxmlformats.org/officeDocument/2006/relationships/hyperlink" Target="https://www.linkedin.com/company/attorneyfee-com/" TargetMode="External"/><Relationship Id="rId93" Type="http://schemas.openxmlformats.org/officeDocument/2006/relationships/hyperlink" Target="http://www.clausematch.com/" TargetMode="External"/><Relationship Id="rId189" Type="http://schemas.openxmlformats.org/officeDocument/2006/relationships/hyperlink" Target="https://stampery.com/" TargetMode="External"/><Relationship Id="rId3" Type="http://schemas.openxmlformats.org/officeDocument/2006/relationships/hyperlink" Target="https://www.linkedin.com/company/korbitec/?originalSubdomain=au" TargetMode="External"/><Relationship Id="rId214" Type="http://schemas.openxmlformats.org/officeDocument/2006/relationships/hyperlink" Target="https://www.joincake.com/" TargetMode="External"/><Relationship Id="rId235" Type="http://schemas.openxmlformats.org/officeDocument/2006/relationships/hyperlink" Target="https://www.litify.com/product-overview/" TargetMode="External"/><Relationship Id="rId256" Type="http://schemas.openxmlformats.org/officeDocument/2006/relationships/hyperlink" Target="https://www.autologyx.com/" TargetMode="External"/><Relationship Id="rId277" Type="http://schemas.openxmlformats.org/officeDocument/2006/relationships/hyperlink" Target="https://www.behaviosec.com/" TargetMode="External"/><Relationship Id="rId298" Type="http://schemas.openxmlformats.org/officeDocument/2006/relationships/hyperlink" Target="http://www.textiq.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filterMode="1">
    <tabColor rgb="FF00B0F0"/>
  </sheetPr>
  <dimension ref="A1:S342"/>
  <sheetViews>
    <sheetView zoomScale="70" zoomScaleNormal="70" workbookViewId="0">
      <pane xSplit="3" ySplit="3" topLeftCell="F4" activePane="bottomRight" state="frozen"/>
      <selection pane="topRight" activeCell="D1" sqref="D1"/>
      <selection pane="bottomLeft" activeCell="A4" sqref="A4"/>
      <selection pane="bottomRight" activeCell="J239" sqref="J239:O285"/>
    </sheetView>
  </sheetViews>
  <sheetFormatPr defaultColWidth="9" defaultRowHeight="12.75"/>
  <cols>
    <col min="1" max="1" width="3.7109375" style="2" customWidth="1"/>
    <col min="2" max="2" width="13.28515625" style="2" customWidth="1"/>
    <col min="3" max="3" width="23.28515625" style="2" customWidth="1"/>
    <col min="4" max="4" width="29.28515625" style="2" customWidth="1"/>
    <col min="5" max="5" width="13.7109375" style="2" customWidth="1"/>
    <col min="6" max="6" width="21.28515625" style="2" customWidth="1"/>
    <col min="7" max="7" width="10.28515625" style="20" customWidth="1"/>
    <col min="8" max="8" width="21" style="2" customWidth="1"/>
    <col min="9" max="9" width="20.7109375" style="2" customWidth="1"/>
    <col min="10" max="11" width="27.140625" style="2" customWidth="1"/>
    <col min="12" max="12" width="10" style="2" bestFit="1" customWidth="1"/>
    <col min="13" max="13" width="7.28515625" style="2" customWidth="1"/>
    <col min="14" max="14" width="19" style="2" customWidth="1"/>
    <col min="15" max="15" width="19.5703125" style="2" customWidth="1"/>
    <col min="16" max="16" width="20" style="2" customWidth="1"/>
    <col min="17" max="17" width="20.85546875" style="2" customWidth="1"/>
    <col min="18" max="18" width="87.7109375" style="2" customWidth="1"/>
    <col min="19" max="19" width="23.5703125" style="2" customWidth="1"/>
    <col min="20" max="16384" width="9" style="2"/>
  </cols>
  <sheetData>
    <row r="1" spans="1:18">
      <c r="A1" s="1" t="s">
        <v>2581</v>
      </c>
    </row>
    <row r="3" spans="1:18" ht="25.5">
      <c r="B3" s="34" t="s">
        <v>2558</v>
      </c>
      <c r="C3" s="34" t="s">
        <v>25</v>
      </c>
      <c r="D3" s="34" t="s">
        <v>1465</v>
      </c>
      <c r="E3" s="34" t="s">
        <v>26</v>
      </c>
      <c r="F3" s="34" t="s">
        <v>1467</v>
      </c>
      <c r="G3" s="35" t="s">
        <v>2579</v>
      </c>
      <c r="H3" s="34" t="s">
        <v>2578</v>
      </c>
      <c r="I3" s="34" t="s">
        <v>2560</v>
      </c>
      <c r="J3" s="34" t="s">
        <v>2561</v>
      </c>
      <c r="K3" s="34" t="s">
        <v>2561</v>
      </c>
      <c r="L3" s="34" t="s">
        <v>2619</v>
      </c>
      <c r="M3" s="34" t="s">
        <v>2618</v>
      </c>
      <c r="N3" s="34" t="s">
        <v>2562</v>
      </c>
      <c r="O3" s="34" t="s">
        <v>2580</v>
      </c>
      <c r="P3" s="34" t="s">
        <v>2582</v>
      </c>
      <c r="Q3" s="34" t="s">
        <v>2584</v>
      </c>
      <c r="R3" s="36" t="s">
        <v>2583</v>
      </c>
    </row>
    <row r="4" spans="1:18" hidden="1">
      <c r="B4" s="2" t="s">
        <v>774</v>
      </c>
      <c r="C4" s="2" t="s">
        <v>31</v>
      </c>
      <c r="D4" s="2" t="s">
        <v>29</v>
      </c>
      <c r="E4" s="2" t="s">
        <v>30</v>
      </c>
      <c r="F4" s="2" t="s">
        <v>1470</v>
      </c>
      <c r="G4" s="20">
        <v>1973</v>
      </c>
      <c r="H4" s="2" t="s">
        <v>2576</v>
      </c>
      <c r="I4" s="2" t="s">
        <v>29</v>
      </c>
      <c r="J4" s="2" t="s">
        <v>2586</v>
      </c>
      <c r="L4" s="2" t="s">
        <v>2616</v>
      </c>
      <c r="M4" s="2" t="s">
        <v>2617</v>
      </c>
      <c r="N4" s="2" t="s">
        <v>2574</v>
      </c>
      <c r="P4" s="37" t="s">
        <v>2587</v>
      </c>
      <c r="R4" s="2" t="s">
        <v>2588</v>
      </c>
    </row>
    <row r="5" spans="1:18" hidden="1">
      <c r="B5" s="2" t="s">
        <v>775</v>
      </c>
      <c r="C5" s="2" t="s">
        <v>32</v>
      </c>
      <c r="D5" s="2" t="s">
        <v>33</v>
      </c>
      <c r="E5" s="2" t="s">
        <v>34</v>
      </c>
      <c r="F5" s="2" t="s">
        <v>1540</v>
      </c>
      <c r="G5" s="20">
        <v>1976</v>
      </c>
      <c r="H5" s="2" t="s">
        <v>2576</v>
      </c>
      <c r="I5" s="2" t="s">
        <v>2565</v>
      </c>
      <c r="J5" s="2" t="s">
        <v>2586</v>
      </c>
      <c r="L5" s="2" t="s">
        <v>2616</v>
      </c>
      <c r="M5" s="2" t="s">
        <v>2617</v>
      </c>
      <c r="N5" s="2" t="s">
        <v>2574</v>
      </c>
      <c r="O5" s="2">
        <v>3</v>
      </c>
      <c r="P5" s="37" t="s">
        <v>2589</v>
      </c>
      <c r="Q5" s="37" t="s">
        <v>2590</v>
      </c>
      <c r="R5" s="2" t="s">
        <v>2591</v>
      </c>
    </row>
    <row r="6" spans="1:18" hidden="1">
      <c r="B6" s="2" t="s">
        <v>786</v>
      </c>
      <c r="C6" s="2" t="s">
        <v>52</v>
      </c>
      <c r="D6" s="2" t="s">
        <v>33</v>
      </c>
      <c r="E6" s="2" t="s">
        <v>30</v>
      </c>
      <c r="F6" s="2" t="s">
        <v>1493</v>
      </c>
      <c r="G6" s="20">
        <v>1995</v>
      </c>
      <c r="H6" s="2" t="s">
        <v>2576</v>
      </c>
      <c r="I6" s="2" t="s">
        <v>2565</v>
      </c>
      <c r="J6" s="2" t="s">
        <v>2570</v>
      </c>
      <c r="K6" s="2" t="s">
        <v>2568</v>
      </c>
      <c r="L6" s="2" t="s">
        <v>2616</v>
      </c>
      <c r="M6" s="2" t="s">
        <v>2617</v>
      </c>
      <c r="N6" s="2" t="s">
        <v>2574</v>
      </c>
      <c r="P6" s="37" t="s">
        <v>2592</v>
      </c>
      <c r="Q6" s="37" t="s">
        <v>2593</v>
      </c>
      <c r="R6" s="2" t="s">
        <v>2634</v>
      </c>
    </row>
    <row r="7" spans="1:18" hidden="1">
      <c r="B7" s="2" t="s">
        <v>787</v>
      </c>
      <c r="C7" s="2" t="s">
        <v>53</v>
      </c>
      <c r="D7" s="2" t="s">
        <v>44</v>
      </c>
      <c r="E7" s="2" t="s">
        <v>30</v>
      </c>
      <c r="F7" s="2" t="s">
        <v>1528</v>
      </c>
      <c r="G7" s="20">
        <v>1995</v>
      </c>
      <c r="H7" s="2" t="s">
        <v>2576</v>
      </c>
      <c r="I7" s="2" t="s">
        <v>2564</v>
      </c>
      <c r="J7" s="2" t="s">
        <v>2586</v>
      </c>
      <c r="L7" s="2" t="s">
        <v>2617</v>
      </c>
      <c r="M7" s="2" t="s">
        <v>2617</v>
      </c>
      <c r="N7" s="2" t="s">
        <v>2573</v>
      </c>
      <c r="P7" s="37" t="s">
        <v>2594</v>
      </c>
      <c r="Q7" s="37" t="s">
        <v>2595</v>
      </c>
    </row>
    <row r="8" spans="1:18" hidden="1">
      <c r="B8" s="2" t="s">
        <v>793</v>
      </c>
      <c r="C8" s="2" t="s">
        <v>60</v>
      </c>
      <c r="D8" s="2" t="s">
        <v>44</v>
      </c>
      <c r="E8" s="2" t="s">
        <v>30</v>
      </c>
      <c r="F8" s="2" t="s">
        <v>1498</v>
      </c>
      <c r="G8" s="20">
        <v>1998</v>
      </c>
      <c r="H8" s="2" t="s">
        <v>2576</v>
      </c>
      <c r="I8" s="2" t="s">
        <v>2570</v>
      </c>
      <c r="J8" s="2" t="s">
        <v>2564</v>
      </c>
      <c r="L8" s="2" t="s">
        <v>2617</v>
      </c>
      <c r="M8" s="2" t="s">
        <v>2617</v>
      </c>
      <c r="N8" s="2" t="s">
        <v>2573</v>
      </c>
      <c r="P8" s="37" t="s">
        <v>2598</v>
      </c>
      <c r="Q8" s="37" t="s">
        <v>2597</v>
      </c>
      <c r="R8" s="2" t="s">
        <v>2596</v>
      </c>
    </row>
    <row r="9" spans="1:18" hidden="1">
      <c r="B9" s="2" t="s">
        <v>794</v>
      </c>
      <c r="C9" s="2" t="s">
        <v>61</v>
      </c>
      <c r="D9" s="2" t="s">
        <v>29</v>
      </c>
      <c r="E9" s="2" t="s">
        <v>62</v>
      </c>
      <c r="F9" s="2" t="s">
        <v>1581</v>
      </c>
      <c r="G9" s="20">
        <v>1998</v>
      </c>
      <c r="H9" s="2" t="s">
        <v>2576</v>
      </c>
      <c r="I9" s="2" t="s">
        <v>29</v>
      </c>
      <c r="J9" s="2" t="s">
        <v>2570</v>
      </c>
      <c r="L9" s="2" t="s">
        <v>2616</v>
      </c>
      <c r="M9" s="2" t="s">
        <v>2616</v>
      </c>
      <c r="N9" s="2" t="s">
        <v>2573</v>
      </c>
      <c r="P9" s="37" t="s">
        <v>2599</v>
      </c>
    </row>
    <row r="10" spans="1:18" hidden="1">
      <c r="B10" s="2" t="s">
        <v>797</v>
      </c>
      <c r="C10" s="2" t="s">
        <v>65</v>
      </c>
      <c r="D10" s="2" t="s">
        <v>33</v>
      </c>
      <c r="E10" s="2" t="s">
        <v>30</v>
      </c>
      <c r="F10" s="2" t="s">
        <v>1498</v>
      </c>
      <c r="G10" s="20">
        <v>1999</v>
      </c>
      <c r="H10" s="2" t="s">
        <v>2577</v>
      </c>
      <c r="I10" s="2" t="s">
        <v>2565</v>
      </c>
      <c r="J10" s="2" t="s">
        <v>2571</v>
      </c>
      <c r="L10" s="2" t="s">
        <v>2617</v>
      </c>
      <c r="M10" s="2" t="s">
        <v>2617</v>
      </c>
      <c r="N10" s="2" t="s">
        <v>2573</v>
      </c>
      <c r="P10" s="37" t="s">
        <v>2600</v>
      </c>
      <c r="R10" s="2" t="s">
        <v>2601</v>
      </c>
    </row>
    <row r="11" spans="1:18" hidden="1">
      <c r="B11" s="2" t="s">
        <v>799</v>
      </c>
      <c r="C11" s="2" t="s">
        <v>68</v>
      </c>
      <c r="D11" s="2" t="s">
        <v>69</v>
      </c>
      <c r="E11" s="2" t="s">
        <v>50</v>
      </c>
      <c r="F11" s="2" t="s">
        <v>1478</v>
      </c>
      <c r="G11" s="20">
        <v>1999</v>
      </c>
      <c r="H11" s="2" t="s">
        <v>2576</v>
      </c>
      <c r="I11" s="2" t="s">
        <v>2565</v>
      </c>
      <c r="J11" s="2" t="s">
        <v>29</v>
      </c>
      <c r="L11" s="2" t="s">
        <v>2617</v>
      </c>
      <c r="M11" s="2" t="s">
        <v>2617</v>
      </c>
      <c r="N11" s="2" t="s">
        <v>2573</v>
      </c>
      <c r="P11" s="37" t="s">
        <v>2604</v>
      </c>
      <c r="Q11" s="37" t="s">
        <v>2602</v>
      </c>
      <c r="R11" s="2" t="s">
        <v>2603</v>
      </c>
    </row>
    <row r="12" spans="1:18" hidden="1">
      <c r="B12" s="2" t="s">
        <v>800</v>
      </c>
      <c r="C12" s="2" t="s">
        <v>70</v>
      </c>
      <c r="D12" s="2" t="s">
        <v>33</v>
      </c>
      <c r="E12" s="2" t="s">
        <v>71</v>
      </c>
      <c r="F12" s="2" t="s">
        <v>1520</v>
      </c>
      <c r="G12" s="10">
        <v>1999</v>
      </c>
      <c r="H12" s="2" t="s">
        <v>2576</v>
      </c>
      <c r="I12" s="2" t="s">
        <v>2565</v>
      </c>
      <c r="J12" s="2" t="s">
        <v>2586</v>
      </c>
      <c r="L12" s="2" t="s">
        <v>2616</v>
      </c>
      <c r="M12" s="2" t="s">
        <v>2617</v>
      </c>
      <c r="N12" s="2" t="s">
        <v>2574</v>
      </c>
      <c r="P12" s="37" t="s">
        <v>2605</v>
      </c>
      <c r="R12" s="2" t="s">
        <v>2606</v>
      </c>
    </row>
    <row r="13" spans="1:18" hidden="1">
      <c r="B13" s="2" t="s">
        <v>802</v>
      </c>
      <c r="C13" s="2" t="s">
        <v>74</v>
      </c>
      <c r="D13" s="2" t="s">
        <v>47</v>
      </c>
      <c r="E13" s="2" t="s">
        <v>30</v>
      </c>
      <c r="F13" s="2" t="s">
        <v>1470</v>
      </c>
      <c r="G13" s="20">
        <v>2000</v>
      </c>
      <c r="H13" s="2" t="s">
        <v>2576</v>
      </c>
      <c r="I13" s="2" t="s">
        <v>2571</v>
      </c>
      <c r="J13" s="2" t="s">
        <v>2567</v>
      </c>
      <c r="K13" s="2" t="s">
        <v>2566</v>
      </c>
      <c r="L13" s="2" t="s">
        <v>2616</v>
      </c>
      <c r="M13" s="2" t="s">
        <v>2617</v>
      </c>
      <c r="N13" s="2" t="s">
        <v>2574</v>
      </c>
      <c r="P13" s="37" t="s">
        <v>2608</v>
      </c>
      <c r="Q13" s="37" t="s">
        <v>2607</v>
      </c>
    </row>
    <row r="14" spans="1:18" hidden="1">
      <c r="B14" s="2" t="s">
        <v>803</v>
      </c>
      <c r="C14" s="2" t="s">
        <v>75</v>
      </c>
      <c r="D14" s="2" t="s">
        <v>58</v>
      </c>
      <c r="E14" s="2" t="s">
        <v>30</v>
      </c>
      <c r="F14" s="2" t="s">
        <v>1591</v>
      </c>
      <c r="G14" s="20">
        <v>2000</v>
      </c>
      <c r="H14" s="2" t="s">
        <v>2576</v>
      </c>
      <c r="I14" s="2" t="s">
        <v>2564</v>
      </c>
      <c r="J14" s="2" t="s">
        <v>2569</v>
      </c>
      <c r="L14" s="2" t="s">
        <v>2616</v>
      </c>
      <c r="M14" s="2" t="s">
        <v>2617</v>
      </c>
      <c r="N14" s="2" t="s">
        <v>2574</v>
      </c>
      <c r="P14" s="37" t="s">
        <v>2609</v>
      </c>
    </row>
    <row r="15" spans="1:18" hidden="1">
      <c r="B15" s="2" t="s">
        <v>808</v>
      </c>
      <c r="C15" s="2" t="s">
        <v>81</v>
      </c>
      <c r="D15" s="2" t="s">
        <v>44</v>
      </c>
      <c r="E15" s="2" t="s">
        <v>30</v>
      </c>
      <c r="F15" s="2" t="s">
        <v>1498</v>
      </c>
      <c r="G15" s="20">
        <v>2000</v>
      </c>
      <c r="H15" s="2" t="s">
        <v>2576</v>
      </c>
      <c r="I15" s="2" t="s">
        <v>2565</v>
      </c>
      <c r="J15" s="2" t="s">
        <v>2568</v>
      </c>
      <c r="L15" s="2" t="s">
        <v>2617</v>
      </c>
      <c r="M15" s="2" t="s">
        <v>2617</v>
      </c>
      <c r="N15" s="2" t="s">
        <v>2573</v>
      </c>
      <c r="P15" s="37" t="s">
        <v>2610</v>
      </c>
      <c r="R15" s="2" t="s">
        <v>2612</v>
      </c>
    </row>
    <row r="16" spans="1:18" hidden="1">
      <c r="B16" s="2" t="s">
        <v>809</v>
      </c>
      <c r="C16" s="2" t="s">
        <v>82</v>
      </c>
      <c r="D16" s="2" t="s">
        <v>44</v>
      </c>
      <c r="E16" s="2" t="s">
        <v>30</v>
      </c>
      <c r="F16" s="2" t="s">
        <v>1534</v>
      </c>
      <c r="G16" s="20">
        <v>2000</v>
      </c>
      <c r="H16" s="2" t="s">
        <v>2576</v>
      </c>
      <c r="I16" s="2" t="s">
        <v>2565</v>
      </c>
      <c r="J16" s="2" t="s">
        <v>2586</v>
      </c>
      <c r="L16" s="2" t="s">
        <v>2617</v>
      </c>
      <c r="M16" s="2" t="s">
        <v>2617</v>
      </c>
      <c r="N16" s="2" t="s">
        <v>2573</v>
      </c>
      <c r="P16" s="37" t="s">
        <v>2611</v>
      </c>
      <c r="R16" s="2" t="s">
        <v>2613</v>
      </c>
    </row>
    <row r="17" spans="2:18" hidden="1">
      <c r="B17" s="2" t="s">
        <v>813</v>
      </c>
      <c r="C17" s="2" t="s">
        <v>87</v>
      </c>
      <c r="D17" s="2" t="s">
        <v>58</v>
      </c>
      <c r="E17" s="2" t="s">
        <v>30</v>
      </c>
      <c r="F17" s="2" t="s">
        <v>1543</v>
      </c>
      <c r="G17" s="20">
        <v>2013</v>
      </c>
      <c r="H17" s="2" t="s">
        <v>2576</v>
      </c>
      <c r="I17" s="2" t="s">
        <v>2564</v>
      </c>
      <c r="J17" s="2" t="s">
        <v>2586</v>
      </c>
      <c r="L17" s="2" t="s">
        <v>2616</v>
      </c>
      <c r="M17" s="2" t="s">
        <v>2617</v>
      </c>
      <c r="N17" s="2" t="s">
        <v>2573</v>
      </c>
      <c r="P17" s="37" t="s">
        <v>2614</v>
      </c>
    </row>
    <row r="18" spans="2:18" hidden="1">
      <c r="B18" s="2" t="s">
        <v>814</v>
      </c>
      <c r="C18" s="2" t="s">
        <v>88</v>
      </c>
      <c r="D18" s="2" t="s">
        <v>44</v>
      </c>
      <c r="E18" s="2" t="s">
        <v>30</v>
      </c>
      <c r="F18" s="2" t="s">
        <v>1543</v>
      </c>
      <c r="G18" s="20">
        <v>2002</v>
      </c>
      <c r="H18" s="2" t="s">
        <v>2576</v>
      </c>
      <c r="I18" s="2" t="s">
        <v>2569</v>
      </c>
      <c r="J18" s="2" t="s">
        <v>2586</v>
      </c>
      <c r="L18" s="2" t="s">
        <v>2616</v>
      </c>
      <c r="M18" s="2" t="s">
        <v>2617</v>
      </c>
      <c r="N18" s="2" t="s">
        <v>2574</v>
      </c>
      <c r="P18" s="37" t="s">
        <v>2615</v>
      </c>
    </row>
    <row r="19" spans="2:18" hidden="1">
      <c r="B19" s="2" t="s">
        <v>817</v>
      </c>
      <c r="C19" s="2" t="s">
        <v>92</v>
      </c>
      <c r="D19" s="2" t="s">
        <v>44</v>
      </c>
      <c r="E19" s="2" t="s">
        <v>30</v>
      </c>
      <c r="F19" s="2" t="s">
        <v>1482</v>
      </c>
      <c r="G19" s="20">
        <v>2003</v>
      </c>
      <c r="H19" s="2" t="s">
        <v>2576</v>
      </c>
      <c r="I19" s="2" t="s">
        <v>2565</v>
      </c>
      <c r="J19" s="2" t="s">
        <v>2586</v>
      </c>
      <c r="L19" s="2" t="s">
        <v>2617</v>
      </c>
      <c r="M19" s="2" t="s">
        <v>2617</v>
      </c>
      <c r="N19" s="2" t="s">
        <v>2573</v>
      </c>
      <c r="P19" s="37" t="s">
        <v>2620</v>
      </c>
    </row>
    <row r="20" spans="2:18" hidden="1">
      <c r="B20" s="2" t="s">
        <v>822</v>
      </c>
      <c r="C20" s="2" t="s">
        <v>97</v>
      </c>
      <c r="D20" s="2" t="s">
        <v>69</v>
      </c>
      <c r="E20" s="2" t="s">
        <v>30</v>
      </c>
      <c r="F20" s="2" t="s">
        <v>1493</v>
      </c>
      <c r="G20" s="20">
        <v>2003</v>
      </c>
      <c r="H20" s="2" t="s">
        <v>2576</v>
      </c>
      <c r="I20" s="2" t="s">
        <v>2564</v>
      </c>
      <c r="J20" s="2" t="s">
        <v>2586</v>
      </c>
      <c r="L20" s="2" t="s">
        <v>2616</v>
      </c>
      <c r="M20" s="2" t="s">
        <v>2617</v>
      </c>
      <c r="N20" s="2" t="s">
        <v>2573</v>
      </c>
      <c r="P20" s="37" t="s">
        <v>2622</v>
      </c>
      <c r="R20" s="2" t="s">
        <v>2623</v>
      </c>
    </row>
    <row r="21" spans="2:18" hidden="1">
      <c r="B21" s="2" t="s">
        <v>823</v>
      </c>
      <c r="C21" s="2" t="s">
        <v>98</v>
      </c>
      <c r="D21" s="2" t="s">
        <v>44</v>
      </c>
      <c r="E21" s="2" t="s">
        <v>30</v>
      </c>
      <c r="F21" s="2" t="s">
        <v>1483</v>
      </c>
      <c r="G21" s="20">
        <v>2003</v>
      </c>
      <c r="H21" s="2" t="s">
        <v>2576</v>
      </c>
      <c r="I21" s="2" t="s">
        <v>2565</v>
      </c>
      <c r="J21" s="2" t="s">
        <v>2586</v>
      </c>
      <c r="L21" s="2" t="s">
        <v>2617</v>
      </c>
      <c r="M21" s="2" t="s">
        <v>2617</v>
      </c>
      <c r="N21" s="2" t="s">
        <v>2574</v>
      </c>
      <c r="P21" s="37" t="s">
        <v>2621</v>
      </c>
    </row>
    <row r="22" spans="2:18" hidden="1">
      <c r="B22" s="2" t="s">
        <v>825</v>
      </c>
      <c r="C22" s="2" t="s">
        <v>100</v>
      </c>
      <c r="D22" s="2" t="s">
        <v>47</v>
      </c>
      <c r="E22" s="2" t="s">
        <v>30</v>
      </c>
      <c r="F22" s="2" t="s">
        <v>1470</v>
      </c>
      <c r="G22" s="20">
        <v>2004</v>
      </c>
      <c r="H22" s="2" t="s">
        <v>2576</v>
      </c>
      <c r="I22" s="2" t="s">
        <v>2567</v>
      </c>
      <c r="J22" s="2" t="s">
        <v>2585</v>
      </c>
      <c r="L22" s="2" t="s">
        <v>2617</v>
      </c>
      <c r="M22" s="2" t="s">
        <v>2617</v>
      </c>
      <c r="N22" s="2" t="s">
        <v>2574</v>
      </c>
      <c r="P22" s="37" t="s">
        <v>2624</v>
      </c>
      <c r="R22" s="2" t="s">
        <v>2625</v>
      </c>
    </row>
    <row r="23" spans="2:18" hidden="1">
      <c r="B23" s="2" t="s">
        <v>827</v>
      </c>
      <c r="C23" s="2" t="s">
        <v>102</v>
      </c>
      <c r="D23" s="2" t="s">
        <v>58</v>
      </c>
      <c r="E23" s="2" t="s">
        <v>30</v>
      </c>
      <c r="F23" s="2" t="s">
        <v>1498</v>
      </c>
      <c r="G23" s="20">
        <v>2004</v>
      </c>
      <c r="H23" s="2" t="s">
        <v>2576</v>
      </c>
      <c r="I23" s="2" t="s">
        <v>2564</v>
      </c>
      <c r="J23" s="2" t="s">
        <v>2572</v>
      </c>
      <c r="L23" s="2" t="s">
        <v>2617</v>
      </c>
      <c r="M23" s="2" t="s">
        <v>2617</v>
      </c>
      <c r="N23" s="2" t="s">
        <v>2574</v>
      </c>
      <c r="P23" s="37" t="s">
        <v>2626</v>
      </c>
      <c r="Q23" s="37" t="s">
        <v>2627</v>
      </c>
    </row>
    <row r="24" spans="2:18" hidden="1">
      <c r="B24" s="2" t="s">
        <v>829</v>
      </c>
      <c r="C24" s="2" t="s">
        <v>104</v>
      </c>
      <c r="D24" s="2" t="s">
        <v>44</v>
      </c>
      <c r="E24" s="2" t="s">
        <v>30</v>
      </c>
      <c r="F24" s="2" t="s">
        <v>1482</v>
      </c>
      <c r="G24" s="20">
        <v>2004</v>
      </c>
      <c r="H24" s="2" t="s">
        <v>2576</v>
      </c>
      <c r="I24" s="2" t="s">
        <v>2564</v>
      </c>
      <c r="L24" s="2" t="s">
        <v>2616</v>
      </c>
      <c r="M24" s="2" t="s">
        <v>2617</v>
      </c>
      <c r="N24" s="28" t="s">
        <v>2573</v>
      </c>
      <c r="P24" s="37" t="s">
        <v>2628</v>
      </c>
    </row>
    <row r="25" spans="2:18" hidden="1">
      <c r="B25" s="2" t="s">
        <v>830</v>
      </c>
      <c r="C25" s="2" t="s">
        <v>105</v>
      </c>
      <c r="D25" s="2" t="s">
        <v>44</v>
      </c>
      <c r="E25" s="2" t="s">
        <v>30</v>
      </c>
      <c r="F25" s="2" t="s">
        <v>1483</v>
      </c>
      <c r="G25" s="20">
        <v>2004</v>
      </c>
      <c r="H25" s="2" t="s">
        <v>2576</v>
      </c>
      <c r="I25" s="2" t="s">
        <v>2572</v>
      </c>
      <c r="J25" s="2" t="s">
        <v>2586</v>
      </c>
      <c r="L25" s="2" t="s">
        <v>2616</v>
      </c>
      <c r="M25" s="2" t="s">
        <v>2617</v>
      </c>
      <c r="N25" s="2" t="s">
        <v>2574</v>
      </c>
      <c r="P25" s="37" t="s">
        <v>2629</v>
      </c>
    </row>
    <row r="26" spans="2:18" hidden="1">
      <c r="B26" s="2" t="s">
        <v>831</v>
      </c>
      <c r="C26" s="2" t="s">
        <v>106</v>
      </c>
      <c r="D26" s="2" t="s">
        <v>33</v>
      </c>
      <c r="E26" s="2" t="s">
        <v>30</v>
      </c>
      <c r="F26" s="2" t="s">
        <v>1487</v>
      </c>
      <c r="G26" s="20">
        <v>2005</v>
      </c>
      <c r="H26" s="2" t="s">
        <v>2576</v>
      </c>
      <c r="I26" s="2" t="s">
        <v>2564</v>
      </c>
      <c r="L26" s="2" t="s">
        <v>2616</v>
      </c>
      <c r="M26" s="2" t="s">
        <v>2617</v>
      </c>
      <c r="N26" s="2" t="s">
        <v>2573</v>
      </c>
      <c r="P26" s="37" t="s">
        <v>2630</v>
      </c>
    </row>
    <row r="27" spans="2:18" hidden="1">
      <c r="B27" s="2" t="s">
        <v>832</v>
      </c>
      <c r="C27" s="2" t="s">
        <v>107</v>
      </c>
      <c r="D27" s="2" t="s">
        <v>33</v>
      </c>
      <c r="E27" s="2" t="s">
        <v>30</v>
      </c>
      <c r="F27" s="2" t="s">
        <v>1489</v>
      </c>
      <c r="G27" s="20">
        <v>2005</v>
      </c>
      <c r="H27" s="2" t="s">
        <v>2576</v>
      </c>
      <c r="I27" s="2" t="s">
        <v>2565</v>
      </c>
      <c r="L27" s="2" t="s">
        <v>2617</v>
      </c>
      <c r="M27" s="2" t="s">
        <v>2617</v>
      </c>
      <c r="N27" s="2" t="s">
        <v>2573</v>
      </c>
      <c r="P27" s="37" t="s">
        <v>2631</v>
      </c>
    </row>
    <row r="28" spans="2:18" hidden="1">
      <c r="B28" s="2" t="s">
        <v>833</v>
      </c>
      <c r="C28" s="2" t="s">
        <v>108</v>
      </c>
      <c r="D28" s="2" t="s">
        <v>44</v>
      </c>
      <c r="E28" s="2" t="s">
        <v>109</v>
      </c>
      <c r="F28" s="2" t="s">
        <v>1500</v>
      </c>
      <c r="G28" s="20">
        <v>2005</v>
      </c>
      <c r="H28" s="2" t="s">
        <v>2576</v>
      </c>
      <c r="I28" s="2" t="s">
        <v>2585</v>
      </c>
      <c r="L28" s="2" t="s">
        <v>2616</v>
      </c>
      <c r="M28" s="2" t="s">
        <v>2617</v>
      </c>
      <c r="N28" s="2" t="s">
        <v>2573</v>
      </c>
      <c r="P28" s="37" t="s">
        <v>2632</v>
      </c>
      <c r="R28" s="2" t="s">
        <v>2633</v>
      </c>
    </row>
    <row r="29" spans="2:18" hidden="1">
      <c r="B29" s="2" t="s">
        <v>835</v>
      </c>
      <c r="C29" s="2" t="s">
        <v>111</v>
      </c>
      <c r="D29" s="2" t="s">
        <v>33</v>
      </c>
      <c r="E29" s="2" t="s">
        <v>30</v>
      </c>
      <c r="F29" s="2" t="s">
        <v>1498</v>
      </c>
      <c r="G29" s="20">
        <v>2005</v>
      </c>
      <c r="H29" s="2" t="s">
        <v>2576</v>
      </c>
      <c r="I29" s="2" t="s">
        <v>2572</v>
      </c>
      <c r="J29" s="2" t="s">
        <v>2570</v>
      </c>
      <c r="K29" s="2" t="s">
        <v>2586</v>
      </c>
      <c r="L29" s="2" t="s">
        <v>2616</v>
      </c>
      <c r="M29" s="2" t="s">
        <v>2617</v>
      </c>
      <c r="N29" s="2" t="s">
        <v>2574</v>
      </c>
      <c r="P29" s="37" t="s">
        <v>2635</v>
      </c>
    </row>
    <row r="30" spans="2:18" hidden="1">
      <c r="B30" s="2" t="s">
        <v>836</v>
      </c>
      <c r="C30" s="2" t="s">
        <v>112</v>
      </c>
      <c r="D30" s="2" t="s">
        <v>69</v>
      </c>
      <c r="E30" s="2" t="s">
        <v>30</v>
      </c>
      <c r="F30" s="2" t="s">
        <v>1498</v>
      </c>
      <c r="G30" s="20">
        <v>2005</v>
      </c>
      <c r="H30" s="2" t="s">
        <v>2576</v>
      </c>
      <c r="I30" s="2" t="s">
        <v>2569</v>
      </c>
      <c r="L30" s="2" t="s">
        <v>2616</v>
      </c>
      <c r="M30" s="2" t="s">
        <v>2616</v>
      </c>
      <c r="N30" s="2" t="s">
        <v>2574</v>
      </c>
      <c r="P30" s="37" t="s">
        <v>2636</v>
      </c>
    </row>
    <row r="31" spans="2:18" hidden="1">
      <c r="B31" s="2" t="s">
        <v>837</v>
      </c>
      <c r="C31" s="2" t="s">
        <v>113</v>
      </c>
      <c r="D31" s="2" t="s">
        <v>58</v>
      </c>
      <c r="E31" s="2" t="s">
        <v>30</v>
      </c>
      <c r="F31" s="2" t="s">
        <v>1483</v>
      </c>
      <c r="G31" s="20">
        <v>2006</v>
      </c>
      <c r="H31" s="2" t="s">
        <v>2576</v>
      </c>
      <c r="I31" s="2" t="s">
        <v>2564</v>
      </c>
      <c r="J31" s="2" t="s">
        <v>2586</v>
      </c>
      <c r="L31" s="2" t="s">
        <v>2617</v>
      </c>
      <c r="M31" s="2" t="s">
        <v>2617</v>
      </c>
      <c r="N31" s="2" t="s">
        <v>2573</v>
      </c>
      <c r="P31" s="37" t="s">
        <v>2637</v>
      </c>
    </row>
    <row r="32" spans="2:18" hidden="1">
      <c r="B32" s="2" t="s">
        <v>838</v>
      </c>
      <c r="C32" s="2" t="s">
        <v>114</v>
      </c>
      <c r="D32" s="2" t="s">
        <v>47</v>
      </c>
      <c r="E32" s="2" t="s">
        <v>30</v>
      </c>
      <c r="F32" s="2" t="s">
        <v>1491</v>
      </c>
      <c r="G32" s="10">
        <v>2006</v>
      </c>
      <c r="H32" s="2" t="s">
        <v>2577</v>
      </c>
      <c r="I32" s="2" t="s">
        <v>2571</v>
      </c>
      <c r="J32" s="2" t="s">
        <v>2565</v>
      </c>
      <c r="L32" s="2" t="s">
        <v>2617</v>
      </c>
      <c r="M32" s="2" t="s">
        <v>2617</v>
      </c>
      <c r="N32" s="2" t="s">
        <v>2573</v>
      </c>
      <c r="P32" s="37" t="s">
        <v>2638</v>
      </c>
    </row>
    <row r="33" spans="2:18" hidden="1">
      <c r="B33" s="2" t="s">
        <v>841</v>
      </c>
      <c r="C33" s="2" t="s">
        <v>117</v>
      </c>
      <c r="D33" s="2" t="s">
        <v>69</v>
      </c>
      <c r="E33" s="2" t="s">
        <v>30</v>
      </c>
      <c r="F33" s="2" t="s">
        <v>1548</v>
      </c>
      <c r="G33" s="20">
        <v>2006</v>
      </c>
      <c r="H33" s="2" t="s">
        <v>2576</v>
      </c>
      <c r="I33" s="2" t="s">
        <v>29</v>
      </c>
      <c r="J33" s="2" t="s">
        <v>2564</v>
      </c>
      <c r="L33" s="2" t="s">
        <v>2616</v>
      </c>
      <c r="M33" s="2" t="s">
        <v>2616</v>
      </c>
      <c r="N33" s="28" t="s">
        <v>2573</v>
      </c>
      <c r="P33" s="37" t="s">
        <v>2639</v>
      </c>
    </row>
    <row r="34" spans="2:18" hidden="1">
      <c r="B34" s="2" t="s">
        <v>842</v>
      </c>
      <c r="C34" s="2" t="s">
        <v>118</v>
      </c>
      <c r="D34" s="2" t="s">
        <v>44</v>
      </c>
      <c r="E34" s="2" t="s">
        <v>30</v>
      </c>
      <c r="F34" s="2" t="s">
        <v>1868</v>
      </c>
      <c r="G34" s="20">
        <v>2013</v>
      </c>
      <c r="H34" s="2" t="s">
        <v>2576</v>
      </c>
      <c r="I34" s="2" t="s">
        <v>2569</v>
      </c>
      <c r="J34" s="2" t="s">
        <v>2586</v>
      </c>
      <c r="K34" s="2" t="s">
        <v>2570</v>
      </c>
      <c r="L34" s="2" t="s">
        <v>2616</v>
      </c>
      <c r="M34" s="2" t="s">
        <v>2617</v>
      </c>
      <c r="N34" s="2" t="s">
        <v>2574</v>
      </c>
      <c r="P34" s="37" t="s">
        <v>2640</v>
      </c>
    </row>
    <row r="35" spans="2:18" hidden="1">
      <c r="B35" s="2" t="s">
        <v>843</v>
      </c>
      <c r="C35" s="2" t="s">
        <v>119</v>
      </c>
      <c r="D35" s="2" t="s">
        <v>44</v>
      </c>
      <c r="E35" s="2" t="s">
        <v>41</v>
      </c>
      <c r="F35" s="2" t="s">
        <v>1515</v>
      </c>
      <c r="G35" s="20">
        <v>2006</v>
      </c>
      <c r="H35" s="2" t="s">
        <v>2576</v>
      </c>
      <c r="I35" s="2" t="s">
        <v>2567</v>
      </c>
      <c r="J35" s="2" t="s">
        <v>2568</v>
      </c>
      <c r="L35" s="2" t="s">
        <v>2617</v>
      </c>
      <c r="M35" s="2" t="s">
        <v>2617</v>
      </c>
      <c r="N35" s="2" t="s">
        <v>2574</v>
      </c>
      <c r="P35" s="37" t="s">
        <v>2641</v>
      </c>
      <c r="R35" s="2" t="s">
        <v>2642</v>
      </c>
    </row>
    <row r="36" spans="2:18" hidden="1">
      <c r="B36" s="2" t="s">
        <v>844</v>
      </c>
      <c r="C36" s="2" t="s">
        <v>120</v>
      </c>
      <c r="D36" s="2" t="s">
        <v>44</v>
      </c>
      <c r="E36" s="2" t="s">
        <v>30</v>
      </c>
      <c r="F36" s="2" t="s">
        <v>1487</v>
      </c>
      <c r="G36" s="20">
        <v>2006</v>
      </c>
      <c r="H36" s="2" t="s">
        <v>2576</v>
      </c>
      <c r="I36" s="2" t="s">
        <v>2586</v>
      </c>
      <c r="L36" s="2" t="s">
        <v>2616</v>
      </c>
      <c r="M36" s="2" t="s">
        <v>2617</v>
      </c>
      <c r="N36" s="2" t="s">
        <v>2573</v>
      </c>
      <c r="P36" s="37" t="s">
        <v>2643</v>
      </c>
    </row>
    <row r="37" spans="2:18" hidden="1">
      <c r="B37" s="2" t="s">
        <v>845</v>
      </c>
      <c r="C37" s="2" t="s">
        <v>121</v>
      </c>
      <c r="D37" s="2" t="s">
        <v>44</v>
      </c>
      <c r="E37" s="2" t="s">
        <v>30</v>
      </c>
      <c r="F37" s="2" t="s">
        <v>1498</v>
      </c>
      <c r="G37" s="20">
        <v>2006</v>
      </c>
      <c r="H37" s="2" t="s">
        <v>2576</v>
      </c>
      <c r="I37" s="2" t="s">
        <v>2586</v>
      </c>
      <c r="L37" s="2" t="s">
        <v>2617</v>
      </c>
      <c r="M37" s="2" t="s">
        <v>2617</v>
      </c>
      <c r="N37" s="2" t="s">
        <v>2573</v>
      </c>
      <c r="P37" s="37" t="s">
        <v>2644</v>
      </c>
      <c r="R37" s="2" t="s">
        <v>2645</v>
      </c>
    </row>
    <row r="38" spans="2:18" hidden="1">
      <c r="B38" s="2" t="s">
        <v>846</v>
      </c>
      <c r="C38" s="2" t="s">
        <v>122</v>
      </c>
      <c r="D38" s="2" t="s">
        <v>58</v>
      </c>
      <c r="E38" s="2" t="s">
        <v>30</v>
      </c>
      <c r="F38" s="2" t="s">
        <v>1708</v>
      </c>
      <c r="G38" s="20">
        <v>2007</v>
      </c>
      <c r="H38" s="2" t="s">
        <v>2577</v>
      </c>
      <c r="I38" s="2" t="s">
        <v>2585</v>
      </c>
      <c r="L38" s="2" t="s">
        <v>2617</v>
      </c>
      <c r="M38" s="2" t="s">
        <v>2617</v>
      </c>
      <c r="N38" s="2" t="s">
        <v>2573</v>
      </c>
      <c r="P38" s="37" t="s">
        <v>2646</v>
      </c>
      <c r="R38" s="2" t="s">
        <v>2647</v>
      </c>
    </row>
    <row r="39" spans="2:18" hidden="1">
      <c r="B39" s="2" t="s">
        <v>848</v>
      </c>
      <c r="C39" s="2" t="s">
        <v>124</v>
      </c>
      <c r="D39" s="2" t="s">
        <v>29</v>
      </c>
      <c r="E39" s="2" t="s">
        <v>30</v>
      </c>
      <c r="F39" s="2" t="s">
        <v>1470</v>
      </c>
      <c r="G39" s="20">
        <v>2007</v>
      </c>
      <c r="H39" s="2" t="s">
        <v>2576</v>
      </c>
      <c r="I39" s="2" t="s">
        <v>29</v>
      </c>
      <c r="L39" s="2" t="s">
        <v>2616</v>
      </c>
      <c r="M39" s="2" t="s">
        <v>2617</v>
      </c>
      <c r="N39" s="2" t="s">
        <v>2573</v>
      </c>
      <c r="P39" s="37" t="s">
        <v>2649</v>
      </c>
      <c r="R39" s="2" t="s">
        <v>2648</v>
      </c>
    </row>
    <row r="40" spans="2:18" hidden="1">
      <c r="B40" s="2" t="s">
        <v>851</v>
      </c>
      <c r="C40" s="2" t="s">
        <v>127</v>
      </c>
      <c r="D40" s="2" t="s">
        <v>33</v>
      </c>
      <c r="E40" s="2" t="s">
        <v>30</v>
      </c>
      <c r="F40" s="2" t="s">
        <v>1470</v>
      </c>
      <c r="G40" s="20">
        <v>2007</v>
      </c>
      <c r="H40" s="2" t="s">
        <v>2576</v>
      </c>
      <c r="I40" s="2" t="s">
        <v>2569</v>
      </c>
      <c r="L40" s="2" t="s">
        <v>2617</v>
      </c>
      <c r="M40" s="2" t="s">
        <v>2617</v>
      </c>
      <c r="N40" s="2" t="s">
        <v>2574</v>
      </c>
      <c r="P40" s="37" t="s">
        <v>2650</v>
      </c>
      <c r="R40" s="2" t="s">
        <v>2651</v>
      </c>
    </row>
    <row r="41" spans="2:18" hidden="1">
      <c r="B41" s="2" t="s">
        <v>856</v>
      </c>
      <c r="C41" s="2" t="s">
        <v>132</v>
      </c>
      <c r="D41" s="2" t="s">
        <v>33</v>
      </c>
      <c r="E41" s="2" t="s">
        <v>30</v>
      </c>
      <c r="F41" s="2" t="s">
        <v>1555</v>
      </c>
      <c r="G41" s="20">
        <v>2008</v>
      </c>
      <c r="H41" s="2" t="s">
        <v>2577</v>
      </c>
      <c r="I41" s="2" t="s">
        <v>2565</v>
      </c>
      <c r="L41" s="2" t="s">
        <v>2616</v>
      </c>
      <c r="M41" s="2" t="s">
        <v>2617</v>
      </c>
      <c r="N41" s="2" t="s">
        <v>2574</v>
      </c>
      <c r="P41" s="37" t="s">
        <v>2652</v>
      </c>
      <c r="R41" s="2" t="s">
        <v>2653</v>
      </c>
    </row>
    <row r="42" spans="2:18" hidden="1">
      <c r="B42" s="2" t="s">
        <v>857</v>
      </c>
      <c r="C42" s="2" t="s">
        <v>133</v>
      </c>
      <c r="D42" s="2" t="s">
        <v>44</v>
      </c>
      <c r="E42" s="2" t="s">
        <v>41</v>
      </c>
      <c r="F42" s="2" t="s">
        <v>1584</v>
      </c>
      <c r="G42" s="20">
        <v>2008</v>
      </c>
      <c r="H42" s="2" t="s">
        <v>2576</v>
      </c>
      <c r="I42" s="2" t="s">
        <v>2586</v>
      </c>
      <c r="J42" s="2" t="s">
        <v>2569</v>
      </c>
      <c r="K42" s="2" t="s">
        <v>29</v>
      </c>
      <c r="L42" s="2" t="s">
        <v>2616</v>
      </c>
      <c r="M42" s="2" t="s">
        <v>2617</v>
      </c>
      <c r="N42" s="2" t="s">
        <v>2574</v>
      </c>
      <c r="P42" s="37" t="s">
        <v>2654</v>
      </c>
    </row>
    <row r="43" spans="2:18" hidden="1">
      <c r="B43" s="2" t="s">
        <v>863</v>
      </c>
      <c r="C43" s="2" t="s">
        <v>139</v>
      </c>
      <c r="D43" s="2" t="s">
        <v>33</v>
      </c>
      <c r="E43" s="2" t="s">
        <v>30</v>
      </c>
      <c r="F43" s="2" t="s">
        <v>1482</v>
      </c>
      <c r="G43" s="20">
        <v>2008</v>
      </c>
      <c r="H43" s="2" t="s">
        <v>2577</v>
      </c>
      <c r="I43" s="2" t="s">
        <v>2565</v>
      </c>
      <c r="J43" s="2" t="s">
        <v>2571</v>
      </c>
      <c r="L43" s="2" t="s">
        <v>2617</v>
      </c>
      <c r="M43" s="2" t="s">
        <v>2617</v>
      </c>
      <c r="N43" s="2" t="s">
        <v>2573</v>
      </c>
      <c r="P43" s="37" t="s">
        <v>2655</v>
      </c>
    </row>
    <row r="44" spans="2:18" hidden="1">
      <c r="B44" s="2" t="s">
        <v>864</v>
      </c>
      <c r="C44" s="2" t="s">
        <v>140</v>
      </c>
      <c r="D44" s="2" t="s">
        <v>29</v>
      </c>
      <c r="E44" s="2" t="s">
        <v>30</v>
      </c>
      <c r="F44" s="2" t="s">
        <v>1482</v>
      </c>
      <c r="G44" s="20">
        <v>2008</v>
      </c>
      <c r="H44" s="2" t="s">
        <v>2576</v>
      </c>
      <c r="I44" s="2" t="s">
        <v>2586</v>
      </c>
      <c r="L44" s="2" t="s">
        <v>2617</v>
      </c>
      <c r="M44" s="2" t="s">
        <v>2617</v>
      </c>
      <c r="N44" s="2" t="s">
        <v>2573</v>
      </c>
      <c r="P44" s="37" t="s">
        <v>2657</v>
      </c>
      <c r="R44" s="2" t="s">
        <v>2656</v>
      </c>
    </row>
    <row r="45" spans="2:18" hidden="1">
      <c r="B45" s="2" t="s">
        <v>869</v>
      </c>
      <c r="C45" s="2" t="s">
        <v>145</v>
      </c>
      <c r="D45" s="2" t="s">
        <v>44</v>
      </c>
      <c r="E45" s="2" t="s">
        <v>30</v>
      </c>
      <c r="F45" s="2" t="s">
        <v>1491</v>
      </c>
      <c r="G45" s="20">
        <v>2008</v>
      </c>
      <c r="H45" s="2" t="s">
        <v>2576</v>
      </c>
      <c r="I45" s="2" t="s">
        <v>2586</v>
      </c>
      <c r="J45" s="2" t="s">
        <v>29</v>
      </c>
      <c r="L45" s="2" t="s">
        <v>2616</v>
      </c>
      <c r="M45" s="2" t="s">
        <v>2616</v>
      </c>
      <c r="N45" s="2" t="s">
        <v>2574</v>
      </c>
      <c r="P45" s="37" t="s">
        <v>2659</v>
      </c>
    </row>
    <row r="46" spans="2:18" hidden="1">
      <c r="B46" s="2" t="s">
        <v>871</v>
      </c>
      <c r="C46" s="2" t="s">
        <v>147</v>
      </c>
      <c r="D46" s="2" t="s">
        <v>44</v>
      </c>
      <c r="E46" s="2" t="s">
        <v>30</v>
      </c>
      <c r="F46" s="2" t="s">
        <v>1535</v>
      </c>
      <c r="G46" s="20">
        <v>2008</v>
      </c>
      <c r="H46" s="2" t="s">
        <v>2576</v>
      </c>
      <c r="I46" s="2" t="s">
        <v>2564</v>
      </c>
      <c r="J46" s="2" t="s">
        <v>2568</v>
      </c>
      <c r="L46" s="2" t="s">
        <v>2616</v>
      </c>
      <c r="M46" s="2" t="s">
        <v>2617</v>
      </c>
      <c r="N46" s="2" t="s">
        <v>2574</v>
      </c>
      <c r="P46" s="37" t="s">
        <v>2658</v>
      </c>
    </row>
    <row r="47" spans="2:18" hidden="1">
      <c r="B47" s="2" t="s">
        <v>872</v>
      </c>
      <c r="C47" s="2" t="s">
        <v>148</v>
      </c>
      <c r="D47" s="2" t="s">
        <v>44</v>
      </c>
      <c r="E47" s="2" t="s">
        <v>30</v>
      </c>
      <c r="F47" s="2" t="s">
        <v>1608</v>
      </c>
      <c r="G47" s="20">
        <v>2009</v>
      </c>
      <c r="H47" s="2" t="s">
        <v>2576</v>
      </c>
      <c r="I47" s="2" t="s">
        <v>2565</v>
      </c>
      <c r="J47" s="2" t="s">
        <v>2570</v>
      </c>
      <c r="L47" s="2" t="s">
        <v>2617</v>
      </c>
      <c r="M47" s="2" t="s">
        <v>2617</v>
      </c>
      <c r="N47" s="2" t="s">
        <v>2574</v>
      </c>
      <c r="P47" s="37" t="s">
        <v>2660</v>
      </c>
    </row>
    <row r="48" spans="2:18" hidden="1">
      <c r="B48" s="2" t="s">
        <v>878</v>
      </c>
      <c r="C48" s="2" t="s">
        <v>154</v>
      </c>
      <c r="D48" s="2" t="s">
        <v>44</v>
      </c>
      <c r="E48" s="2" t="s">
        <v>30</v>
      </c>
      <c r="F48" s="2" t="s">
        <v>1559</v>
      </c>
      <c r="G48" s="20">
        <v>2009</v>
      </c>
      <c r="H48" s="2" t="s">
        <v>2576</v>
      </c>
      <c r="I48" s="2" t="s">
        <v>2586</v>
      </c>
      <c r="L48" s="2" t="s">
        <v>2616</v>
      </c>
      <c r="M48" s="2" t="s">
        <v>2617</v>
      </c>
      <c r="N48" s="2" t="s">
        <v>2573</v>
      </c>
      <c r="P48" s="37" t="s">
        <v>2661</v>
      </c>
    </row>
    <row r="49" spans="2:18" hidden="1">
      <c r="B49" s="2" t="s">
        <v>879</v>
      </c>
      <c r="C49" s="2" t="s">
        <v>155</v>
      </c>
      <c r="D49" s="2" t="s">
        <v>69</v>
      </c>
      <c r="E49" s="2" t="s">
        <v>30</v>
      </c>
      <c r="F49" s="2" t="s">
        <v>1557</v>
      </c>
      <c r="G49" s="20">
        <v>2009</v>
      </c>
      <c r="H49" s="2" t="s">
        <v>2576</v>
      </c>
      <c r="I49" s="2" t="s">
        <v>29</v>
      </c>
      <c r="J49" s="2" t="s">
        <v>2568</v>
      </c>
      <c r="L49" s="2" t="s">
        <v>2616</v>
      </c>
      <c r="M49" s="2" t="s">
        <v>2617</v>
      </c>
      <c r="N49" s="2" t="s">
        <v>2573</v>
      </c>
      <c r="P49" s="37" t="s">
        <v>2662</v>
      </c>
    </row>
    <row r="50" spans="2:18" hidden="1">
      <c r="B50" s="2" t="s">
        <v>887</v>
      </c>
      <c r="C50" s="2" t="s">
        <v>163</v>
      </c>
      <c r="D50" s="2" t="s">
        <v>44</v>
      </c>
      <c r="E50" s="2" t="s">
        <v>50</v>
      </c>
      <c r="F50" s="2" t="s">
        <v>1478</v>
      </c>
      <c r="G50" s="20">
        <v>2010</v>
      </c>
      <c r="H50" s="2" t="s">
        <v>2576</v>
      </c>
      <c r="I50" s="2" t="s">
        <v>29</v>
      </c>
      <c r="J50" s="2" t="s">
        <v>2586</v>
      </c>
      <c r="L50" s="2" t="s">
        <v>2616</v>
      </c>
      <c r="M50" s="2" t="s">
        <v>2617</v>
      </c>
      <c r="N50" s="2" t="s">
        <v>2573</v>
      </c>
      <c r="P50" s="37" t="s">
        <v>2663</v>
      </c>
    </row>
    <row r="51" spans="2:18" hidden="1">
      <c r="B51" s="2" t="s">
        <v>890</v>
      </c>
      <c r="C51" s="2" t="s">
        <v>166</v>
      </c>
      <c r="D51" s="2" t="s">
        <v>33</v>
      </c>
      <c r="E51" s="2" t="s">
        <v>167</v>
      </c>
      <c r="F51" s="2" t="s">
        <v>1751</v>
      </c>
      <c r="G51" s="20">
        <v>2010</v>
      </c>
      <c r="H51" s="2" t="s">
        <v>2576</v>
      </c>
      <c r="I51" s="2" t="s">
        <v>2565</v>
      </c>
      <c r="J51" s="2" t="s">
        <v>2570</v>
      </c>
      <c r="L51" s="2" t="s">
        <v>2617</v>
      </c>
      <c r="M51" s="2" t="s">
        <v>2617</v>
      </c>
      <c r="N51" s="2" t="s">
        <v>2574</v>
      </c>
      <c r="P51" s="37" t="s">
        <v>2666</v>
      </c>
      <c r="R51" s="2" t="s">
        <v>2667</v>
      </c>
    </row>
    <row r="52" spans="2:18" hidden="1">
      <c r="B52" s="2" t="s">
        <v>891</v>
      </c>
      <c r="C52" s="2" t="s">
        <v>168</v>
      </c>
      <c r="D52" s="2" t="s">
        <v>33</v>
      </c>
      <c r="E52" s="2" t="s">
        <v>41</v>
      </c>
      <c r="F52" s="2" t="s">
        <v>1537</v>
      </c>
      <c r="G52" s="20">
        <v>2010</v>
      </c>
      <c r="H52" s="2" t="s">
        <v>2576</v>
      </c>
      <c r="I52" s="2" t="s">
        <v>2565</v>
      </c>
      <c r="L52" s="2" t="s">
        <v>2617</v>
      </c>
      <c r="M52" s="2" t="s">
        <v>2617</v>
      </c>
      <c r="N52" s="2" t="s">
        <v>2574</v>
      </c>
      <c r="P52" s="37" t="s">
        <v>2668</v>
      </c>
      <c r="R52" s="2" t="s">
        <v>2669</v>
      </c>
    </row>
    <row r="53" spans="2:18" hidden="1">
      <c r="B53" s="2" t="s">
        <v>896</v>
      </c>
      <c r="C53" s="2" t="s">
        <v>173</v>
      </c>
      <c r="D53" s="2" t="s">
        <v>47</v>
      </c>
      <c r="E53" s="2" t="s">
        <v>62</v>
      </c>
      <c r="F53" s="2" t="s">
        <v>1581</v>
      </c>
      <c r="G53" s="20">
        <v>2010</v>
      </c>
      <c r="H53" s="2" t="s">
        <v>2577</v>
      </c>
      <c r="I53" s="2" t="s">
        <v>2571</v>
      </c>
      <c r="L53" s="2" t="s">
        <v>2617</v>
      </c>
      <c r="M53" s="2" t="s">
        <v>2617</v>
      </c>
      <c r="N53" s="2" t="s">
        <v>2573</v>
      </c>
      <c r="P53" s="37" t="s">
        <v>2664</v>
      </c>
    </row>
    <row r="54" spans="2:18" hidden="1">
      <c r="B54" s="2" t="s">
        <v>897</v>
      </c>
      <c r="C54" s="2" t="s">
        <v>174</v>
      </c>
      <c r="D54" s="2" t="s">
        <v>44</v>
      </c>
      <c r="E54" s="2" t="s">
        <v>30</v>
      </c>
      <c r="F54" s="2" t="s">
        <v>1498</v>
      </c>
      <c r="G54" s="20">
        <v>2010</v>
      </c>
      <c r="H54" s="2" t="s">
        <v>2576</v>
      </c>
      <c r="I54" s="2" t="s">
        <v>2586</v>
      </c>
      <c r="J54" s="2" t="s">
        <v>2569</v>
      </c>
      <c r="K54" s="2" t="s">
        <v>2572</v>
      </c>
      <c r="L54" s="2" t="s">
        <v>2616</v>
      </c>
      <c r="M54" s="2" t="s">
        <v>2617</v>
      </c>
      <c r="N54" s="2" t="s">
        <v>2574</v>
      </c>
      <c r="P54" s="37" t="s">
        <v>2665</v>
      </c>
    </row>
    <row r="55" spans="2:18" hidden="1">
      <c r="B55" s="2" t="s">
        <v>898</v>
      </c>
      <c r="C55" s="2" t="s">
        <v>175</v>
      </c>
      <c r="D55" s="2" t="s">
        <v>47</v>
      </c>
      <c r="E55" s="2" t="s">
        <v>30</v>
      </c>
      <c r="F55" s="2" t="s">
        <v>1543</v>
      </c>
      <c r="G55" s="20">
        <v>2010</v>
      </c>
      <c r="H55" s="2" t="s">
        <v>2576</v>
      </c>
      <c r="I55" s="2" t="s">
        <v>2571</v>
      </c>
      <c r="L55" s="2" t="s">
        <v>2617</v>
      </c>
      <c r="M55" s="2" t="s">
        <v>2617</v>
      </c>
      <c r="N55" s="2" t="s">
        <v>2573</v>
      </c>
      <c r="P55" s="37" t="s">
        <v>2673</v>
      </c>
      <c r="R55" s="2" t="s">
        <v>2674</v>
      </c>
    </row>
    <row r="56" spans="2:18" hidden="1">
      <c r="B56" s="2" t="s">
        <v>902</v>
      </c>
      <c r="C56" s="2" t="s">
        <v>179</v>
      </c>
      <c r="D56" s="2" t="s">
        <v>29</v>
      </c>
      <c r="E56" s="2" t="s">
        <v>30</v>
      </c>
      <c r="F56" s="2" t="s">
        <v>1534</v>
      </c>
      <c r="G56" s="20">
        <v>2010</v>
      </c>
      <c r="H56" s="2" t="s">
        <v>2576</v>
      </c>
      <c r="I56" s="2" t="s">
        <v>2586</v>
      </c>
      <c r="L56" s="2" t="s">
        <v>2616</v>
      </c>
      <c r="M56" s="2" t="s">
        <v>2617</v>
      </c>
      <c r="N56" s="2" t="s">
        <v>2573</v>
      </c>
      <c r="P56" s="37" t="s">
        <v>2675</v>
      </c>
    </row>
    <row r="57" spans="2:18" hidden="1">
      <c r="B57" s="2" t="s">
        <v>903</v>
      </c>
      <c r="C57" s="2" t="s">
        <v>180</v>
      </c>
      <c r="D57" s="2" t="s">
        <v>69</v>
      </c>
      <c r="E57" s="2" t="s">
        <v>30</v>
      </c>
      <c r="F57" s="2" t="s">
        <v>1545</v>
      </c>
      <c r="G57" s="20">
        <v>2010</v>
      </c>
      <c r="H57" s="2" t="s">
        <v>2576</v>
      </c>
      <c r="I57" s="2" t="s">
        <v>2586</v>
      </c>
      <c r="L57" s="2" t="s">
        <v>2616</v>
      </c>
      <c r="M57" s="2" t="s">
        <v>2617</v>
      </c>
      <c r="N57" s="2" t="s">
        <v>2573</v>
      </c>
      <c r="P57" s="37" t="s">
        <v>2676</v>
      </c>
    </row>
    <row r="58" spans="2:18" hidden="1">
      <c r="B58" s="2" t="s">
        <v>905</v>
      </c>
      <c r="C58" s="2" t="s">
        <v>182</v>
      </c>
      <c r="D58" s="2" t="s">
        <v>47</v>
      </c>
      <c r="E58" s="2" t="s">
        <v>41</v>
      </c>
      <c r="F58" s="2" t="s">
        <v>1569</v>
      </c>
      <c r="G58" s="20">
        <v>2015</v>
      </c>
      <c r="H58" s="2" t="s">
        <v>2577</v>
      </c>
      <c r="I58" s="2" t="s">
        <v>2571</v>
      </c>
      <c r="L58" s="2" t="s">
        <v>2617</v>
      </c>
      <c r="M58" s="2" t="s">
        <v>2617</v>
      </c>
      <c r="N58" s="2" t="s">
        <v>2573</v>
      </c>
      <c r="P58" s="37" t="s">
        <v>2678</v>
      </c>
      <c r="R58" s="2" t="s">
        <v>2677</v>
      </c>
    </row>
    <row r="59" spans="2:18" hidden="1">
      <c r="B59" s="2" t="s">
        <v>907</v>
      </c>
      <c r="C59" s="2" t="s">
        <v>184</v>
      </c>
      <c r="D59" s="2" t="s">
        <v>58</v>
      </c>
      <c r="E59" s="2" t="s">
        <v>30</v>
      </c>
      <c r="F59" s="2" t="s">
        <v>1551</v>
      </c>
      <c r="G59" s="20">
        <v>2010</v>
      </c>
      <c r="H59" s="2" t="s">
        <v>2576</v>
      </c>
      <c r="I59" s="2" t="s">
        <v>29</v>
      </c>
      <c r="L59" s="2" t="s">
        <v>2616</v>
      </c>
      <c r="M59" s="2" t="s">
        <v>2616</v>
      </c>
      <c r="N59" s="2" t="s">
        <v>2573</v>
      </c>
      <c r="P59" s="37" t="s">
        <v>2679</v>
      </c>
    </row>
    <row r="60" spans="2:18" hidden="1">
      <c r="B60" s="2" t="s">
        <v>916</v>
      </c>
      <c r="C60" s="2" t="s">
        <v>193</v>
      </c>
      <c r="D60" s="2" t="s">
        <v>44</v>
      </c>
      <c r="E60" s="2" t="s">
        <v>30</v>
      </c>
      <c r="F60" s="2" t="s">
        <v>1498</v>
      </c>
      <c r="G60" s="20">
        <v>2010</v>
      </c>
      <c r="H60" s="2" t="s">
        <v>2576</v>
      </c>
      <c r="I60" s="2" t="s">
        <v>29</v>
      </c>
      <c r="J60" s="2" t="s">
        <v>2564</v>
      </c>
      <c r="L60" s="2" t="s">
        <v>2616</v>
      </c>
      <c r="M60" s="2" t="s">
        <v>2616</v>
      </c>
      <c r="N60" s="2" t="s">
        <v>2574</v>
      </c>
      <c r="P60" s="37" t="s">
        <v>2681</v>
      </c>
    </row>
    <row r="61" spans="2:18" hidden="1">
      <c r="B61" s="2" t="s">
        <v>918</v>
      </c>
      <c r="C61" s="2" t="s">
        <v>195</v>
      </c>
      <c r="D61" s="2" t="s">
        <v>47</v>
      </c>
      <c r="E61" s="2" t="s">
        <v>30</v>
      </c>
      <c r="F61" s="2" t="s">
        <v>1470</v>
      </c>
      <c r="G61" s="20">
        <v>2010</v>
      </c>
      <c r="H61" s="2" t="s">
        <v>2576</v>
      </c>
      <c r="I61" s="2" t="s">
        <v>2571</v>
      </c>
      <c r="L61" s="2" t="s">
        <v>2617</v>
      </c>
      <c r="M61" s="2" t="s">
        <v>2617</v>
      </c>
      <c r="N61" s="2" t="s">
        <v>2573</v>
      </c>
      <c r="P61" s="37" t="s">
        <v>2682</v>
      </c>
      <c r="R61" s="2" t="s">
        <v>2683</v>
      </c>
    </row>
    <row r="62" spans="2:18" hidden="1">
      <c r="B62" s="2" t="s">
        <v>920</v>
      </c>
      <c r="C62" s="2" t="s">
        <v>197</v>
      </c>
      <c r="D62" s="2" t="s">
        <v>44</v>
      </c>
      <c r="E62" s="2" t="s">
        <v>30</v>
      </c>
      <c r="F62" s="2" t="s">
        <v>1818</v>
      </c>
      <c r="G62" s="20">
        <v>2010</v>
      </c>
      <c r="H62" s="2" t="s">
        <v>2576</v>
      </c>
      <c r="I62" s="2" t="s">
        <v>2585</v>
      </c>
      <c r="P62" s="37" t="s">
        <v>2684</v>
      </c>
      <c r="R62" s="2" t="s">
        <v>2685</v>
      </c>
    </row>
    <row r="63" spans="2:18" hidden="1">
      <c r="B63" s="2" t="s">
        <v>922</v>
      </c>
      <c r="C63" s="2" t="s">
        <v>199</v>
      </c>
      <c r="D63" s="2" t="s">
        <v>33</v>
      </c>
      <c r="E63" s="2" t="s">
        <v>200</v>
      </c>
      <c r="F63" s="2" t="s">
        <v>1932</v>
      </c>
      <c r="G63" s="20">
        <v>2010</v>
      </c>
      <c r="H63" s="2" t="s">
        <v>2576</v>
      </c>
      <c r="I63" s="2" t="s">
        <v>2565</v>
      </c>
      <c r="J63" s="2" t="s">
        <v>2572</v>
      </c>
      <c r="L63" s="2" t="s">
        <v>2617</v>
      </c>
      <c r="M63" s="2" t="s">
        <v>2617</v>
      </c>
      <c r="N63" s="2" t="s">
        <v>2573</v>
      </c>
      <c r="P63" s="37" t="s">
        <v>2670</v>
      </c>
      <c r="R63" s="2" t="s">
        <v>2687</v>
      </c>
    </row>
    <row r="64" spans="2:18" hidden="1">
      <c r="B64" s="2" t="s">
        <v>923</v>
      </c>
      <c r="C64" s="2" t="s">
        <v>201</v>
      </c>
      <c r="D64" s="2" t="s">
        <v>33</v>
      </c>
      <c r="E64" s="2" t="s">
        <v>200</v>
      </c>
      <c r="F64" s="2" t="s">
        <v>1932</v>
      </c>
      <c r="G64" s="20">
        <v>2010</v>
      </c>
      <c r="H64" s="2" t="s">
        <v>2576</v>
      </c>
      <c r="I64" s="2" t="s">
        <v>2565</v>
      </c>
      <c r="L64" s="2" t="s">
        <v>2617</v>
      </c>
      <c r="M64" s="2" t="s">
        <v>2617</v>
      </c>
      <c r="N64" s="2" t="s">
        <v>2573</v>
      </c>
      <c r="P64" s="37" t="s">
        <v>2686</v>
      </c>
      <c r="R64" s="2" t="s">
        <v>2687</v>
      </c>
    </row>
    <row r="65" spans="2:18">
      <c r="B65" s="49" t="s">
        <v>926</v>
      </c>
      <c r="C65" s="49" t="s">
        <v>204</v>
      </c>
      <c r="D65" s="49" t="s">
        <v>33</v>
      </c>
      <c r="E65" s="49" t="s">
        <v>30</v>
      </c>
      <c r="F65" s="49" t="s">
        <v>1470</v>
      </c>
      <c r="G65" s="50">
        <v>2011</v>
      </c>
      <c r="H65" s="49" t="s">
        <v>2577</v>
      </c>
      <c r="I65" s="49" t="s">
        <v>2565</v>
      </c>
      <c r="J65" s="49" t="s">
        <v>2570</v>
      </c>
      <c r="K65" s="49"/>
      <c r="L65" s="49" t="s">
        <v>2617</v>
      </c>
      <c r="M65" s="49" t="s">
        <v>2617</v>
      </c>
      <c r="N65" s="49" t="s">
        <v>2573</v>
      </c>
      <c r="O65" s="49"/>
      <c r="P65" s="51" t="s">
        <v>2688</v>
      </c>
      <c r="Q65" s="49"/>
      <c r="R65" s="49" t="s">
        <v>2689</v>
      </c>
    </row>
    <row r="66" spans="2:18" hidden="1">
      <c r="B66" s="2" t="s">
        <v>927</v>
      </c>
      <c r="C66" s="2" t="s">
        <v>205</v>
      </c>
      <c r="D66" s="2" t="s">
        <v>44</v>
      </c>
      <c r="E66" s="2" t="s">
        <v>30</v>
      </c>
      <c r="F66" s="2" t="s">
        <v>1577</v>
      </c>
      <c r="G66" s="20">
        <v>2011</v>
      </c>
      <c r="H66" s="2" t="s">
        <v>2576</v>
      </c>
      <c r="I66" s="2" t="s">
        <v>2568</v>
      </c>
      <c r="J66" s="2" t="s">
        <v>2572</v>
      </c>
      <c r="L66" s="2" t="s">
        <v>2617</v>
      </c>
      <c r="M66" s="2" t="s">
        <v>2617</v>
      </c>
      <c r="N66" s="2" t="s">
        <v>2573</v>
      </c>
      <c r="P66" s="37" t="s">
        <v>2671</v>
      </c>
    </row>
    <row r="67" spans="2:18" hidden="1">
      <c r="B67" s="2" t="s">
        <v>929</v>
      </c>
      <c r="C67" s="2" t="s">
        <v>207</v>
      </c>
      <c r="D67" s="2" t="s">
        <v>69</v>
      </c>
      <c r="E67" s="2" t="s">
        <v>50</v>
      </c>
      <c r="F67" s="2" t="s">
        <v>1478</v>
      </c>
      <c r="G67" s="20">
        <v>2011</v>
      </c>
      <c r="H67" s="2" t="s">
        <v>2576</v>
      </c>
      <c r="I67" s="2" t="s">
        <v>2569</v>
      </c>
      <c r="J67" s="2" t="s">
        <v>2572</v>
      </c>
      <c r="L67" s="2" t="s">
        <v>2616</v>
      </c>
      <c r="M67" s="2" t="s">
        <v>2617</v>
      </c>
      <c r="N67" s="2" t="s">
        <v>2574</v>
      </c>
      <c r="P67" s="37" t="s">
        <v>2672</v>
      </c>
    </row>
    <row r="68" spans="2:18" hidden="1">
      <c r="B68" s="2" t="s">
        <v>931</v>
      </c>
      <c r="C68" s="2" t="s">
        <v>209</v>
      </c>
      <c r="D68" s="2" t="s">
        <v>47</v>
      </c>
      <c r="E68" s="2" t="s">
        <v>30</v>
      </c>
      <c r="F68" s="2" t="s">
        <v>1498</v>
      </c>
      <c r="G68" s="20">
        <v>2011</v>
      </c>
      <c r="H68" s="2" t="s">
        <v>2577</v>
      </c>
      <c r="I68" s="2" t="s">
        <v>2569</v>
      </c>
      <c r="J68" s="2" t="s">
        <v>2571</v>
      </c>
      <c r="L68" s="2" t="s">
        <v>2617</v>
      </c>
      <c r="M68" s="2" t="s">
        <v>2617</v>
      </c>
      <c r="N68" s="2" t="s">
        <v>2573</v>
      </c>
      <c r="P68" s="37" t="s">
        <v>2690</v>
      </c>
      <c r="R68" s="2" t="s">
        <v>2691</v>
      </c>
    </row>
    <row r="69" spans="2:18" hidden="1">
      <c r="B69" s="2" t="s">
        <v>933</v>
      </c>
      <c r="C69" s="2" t="s">
        <v>211</v>
      </c>
      <c r="D69" s="2" t="s">
        <v>33</v>
      </c>
      <c r="E69" s="2" t="s">
        <v>30</v>
      </c>
      <c r="F69" s="2" t="s">
        <v>1770</v>
      </c>
      <c r="G69" s="20">
        <v>2012</v>
      </c>
      <c r="H69" s="2" t="s">
        <v>2576</v>
      </c>
      <c r="I69" s="2" t="s">
        <v>2572</v>
      </c>
      <c r="J69" s="2" t="s">
        <v>2564</v>
      </c>
      <c r="L69" s="2" t="s">
        <v>2616</v>
      </c>
      <c r="M69" s="2" t="s">
        <v>2617</v>
      </c>
      <c r="N69" s="2" t="s">
        <v>2573</v>
      </c>
      <c r="P69" s="37" t="s">
        <v>2692</v>
      </c>
    </row>
    <row r="70" spans="2:18" hidden="1">
      <c r="B70" s="2" t="s">
        <v>934</v>
      </c>
      <c r="C70" s="2" t="s">
        <v>212</v>
      </c>
      <c r="D70" s="2" t="s">
        <v>33</v>
      </c>
      <c r="E70" s="2" t="s">
        <v>30</v>
      </c>
      <c r="F70" s="2" t="s">
        <v>1498</v>
      </c>
      <c r="G70" s="20">
        <v>2011</v>
      </c>
      <c r="H70" s="2" t="s">
        <v>2576</v>
      </c>
      <c r="I70" s="2" t="s">
        <v>2565</v>
      </c>
      <c r="L70" s="2" t="s">
        <v>2617</v>
      </c>
      <c r="M70" s="2" t="s">
        <v>2617</v>
      </c>
      <c r="N70" s="2" t="s">
        <v>2573</v>
      </c>
      <c r="P70" s="37" t="s">
        <v>2695</v>
      </c>
    </row>
    <row r="71" spans="2:18" hidden="1">
      <c r="B71" s="2" t="s">
        <v>937</v>
      </c>
      <c r="C71" s="2" t="s">
        <v>215</v>
      </c>
      <c r="D71" s="2" t="s">
        <v>33</v>
      </c>
      <c r="E71" s="2" t="s">
        <v>30</v>
      </c>
      <c r="F71" s="2" t="s">
        <v>1470</v>
      </c>
      <c r="G71" s="20">
        <v>2011</v>
      </c>
      <c r="H71" s="2" t="s">
        <v>2577</v>
      </c>
      <c r="I71" s="2" t="s">
        <v>2565</v>
      </c>
      <c r="L71" s="2" t="s">
        <v>2617</v>
      </c>
      <c r="M71" s="2" t="s">
        <v>2617</v>
      </c>
      <c r="N71" s="2" t="s">
        <v>2573</v>
      </c>
      <c r="P71" s="37" t="s">
        <v>2696</v>
      </c>
    </row>
    <row r="72" spans="2:18" hidden="1">
      <c r="B72" s="2" t="s">
        <v>939</v>
      </c>
      <c r="C72" s="2" t="s">
        <v>217</v>
      </c>
      <c r="D72" s="2" t="s">
        <v>33</v>
      </c>
      <c r="E72" s="2" t="s">
        <v>30</v>
      </c>
      <c r="F72" s="2" t="s">
        <v>1534</v>
      </c>
      <c r="G72" s="20">
        <v>2011</v>
      </c>
      <c r="H72" s="2" t="s">
        <v>2577</v>
      </c>
      <c r="I72" s="2" t="s">
        <v>2565</v>
      </c>
      <c r="L72" s="2" t="s">
        <v>2617</v>
      </c>
      <c r="M72" s="2" t="s">
        <v>2617</v>
      </c>
      <c r="N72" s="2" t="s">
        <v>2573</v>
      </c>
      <c r="P72" s="37" t="s">
        <v>2697</v>
      </c>
    </row>
    <row r="73" spans="2:18" hidden="1">
      <c r="B73" s="2" t="s">
        <v>941</v>
      </c>
      <c r="C73" s="2" t="s">
        <v>1582</v>
      </c>
      <c r="D73" s="2" t="s">
        <v>47</v>
      </c>
      <c r="E73" s="2" t="s">
        <v>30</v>
      </c>
      <c r="F73" s="2" t="s">
        <v>1470</v>
      </c>
      <c r="G73" s="20">
        <v>2011</v>
      </c>
      <c r="H73" s="2" t="s">
        <v>2576</v>
      </c>
      <c r="I73" s="2" t="s">
        <v>2571</v>
      </c>
      <c r="L73" s="2" t="s">
        <v>2617</v>
      </c>
      <c r="M73" s="2" t="s">
        <v>2617</v>
      </c>
      <c r="N73" s="2" t="s">
        <v>2573</v>
      </c>
      <c r="P73" s="37" t="s">
        <v>2698</v>
      </c>
    </row>
    <row r="74" spans="2:18" hidden="1">
      <c r="B74" s="2" t="s">
        <v>942</v>
      </c>
      <c r="C74" s="2" t="s">
        <v>220</v>
      </c>
      <c r="D74" s="2" t="s">
        <v>33</v>
      </c>
      <c r="E74" s="2" t="s">
        <v>30</v>
      </c>
      <c r="F74" s="2" t="s">
        <v>1498</v>
      </c>
      <c r="G74" s="20">
        <v>2011</v>
      </c>
      <c r="H74" s="2" t="s">
        <v>2576</v>
      </c>
      <c r="I74" s="2" t="s">
        <v>29</v>
      </c>
      <c r="J74" s="2" t="s">
        <v>2564</v>
      </c>
      <c r="L74" s="2" t="s">
        <v>2616</v>
      </c>
      <c r="M74" s="2" t="s">
        <v>2616</v>
      </c>
      <c r="N74" s="2" t="s">
        <v>2573</v>
      </c>
      <c r="P74" s="37" t="s">
        <v>2693</v>
      </c>
    </row>
    <row r="75" spans="2:18" hidden="1">
      <c r="B75" s="2" t="s">
        <v>944</v>
      </c>
      <c r="C75" s="2" t="s">
        <v>222</v>
      </c>
      <c r="D75" s="2" t="s">
        <v>33</v>
      </c>
      <c r="E75" s="2" t="s">
        <v>223</v>
      </c>
      <c r="F75" s="2" t="s">
        <v>1561</v>
      </c>
      <c r="G75" s="20">
        <v>2011</v>
      </c>
      <c r="H75" s="2" t="s">
        <v>2576</v>
      </c>
      <c r="I75" s="2" t="s">
        <v>2565</v>
      </c>
      <c r="L75" s="2" t="s">
        <v>2617</v>
      </c>
      <c r="M75" s="2" t="s">
        <v>2617</v>
      </c>
      <c r="N75" s="2" t="s">
        <v>2573</v>
      </c>
      <c r="P75" s="37" t="s">
        <v>2699</v>
      </c>
      <c r="R75" s="2" t="s">
        <v>2700</v>
      </c>
    </row>
    <row r="76" spans="2:18" hidden="1">
      <c r="B76" s="2" t="s">
        <v>946</v>
      </c>
      <c r="C76" s="2" t="s">
        <v>225</v>
      </c>
      <c r="D76" s="2" t="s">
        <v>86</v>
      </c>
      <c r="E76" s="2" t="s">
        <v>30</v>
      </c>
      <c r="F76" s="2" t="s">
        <v>1470</v>
      </c>
      <c r="G76" s="20">
        <v>2011</v>
      </c>
      <c r="H76" s="2" t="s">
        <v>2576</v>
      </c>
      <c r="I76" s="2" t="s">
        <v>2568</v>
      </c>
      <c r="J76" s="2" t="s">
        <v>2572</v>
      </c>
      <c r="L76" s="2" t="s">
        <v>2617</v>
      </c>
      <c r="M76" s="2" t="s">
        <v>2617</v>
      </c>
      <c r="N76" s="2" t="s">
        <v>2573</v>
      </c>
      <c r="P76" s="37" t="s">
        <v>2701</v>
      </c>
      <c r="R76" s="2" t="s">
        <v>3689</v>
      </c>
    </row>
    <row r="77" spans="2:18" hidden="1">
      <c r="B77" s="2" t="s">
        <v>949</v>
      </c>
      <c r="C77" s="2" t="s">
        <v>228</v>
      </c>
      <c r="D77" s="2" t="s">
        <v>33</v>
      </c>
      <c r="E77" s="2" t="s">
        <v>229</v>
      </c>
      <c r="F77" s="2" t="s">
        <v>1617</v>
      </c>
      <c r="G77" s="20">
        <v>2011</v>
      </c>
      <c r="H77" s="2" t="s">
        <v>2577</v>
      </c>
      <c r="I77" s="2" t="s">
        <v>2571</v>
      </c>
      <c r="J77" s="2" t="s">
        <v>2565</v>
      </c>
      <c r="L77" s="2" t="s">
        <v>2617</v>
      </c>
      <c r="M77" s="2" t="s">
        <v>2617</v>
      </c>
      <c r="N77" s="2" t="s">
        <v>2573</v>
      </c>
      <c r="P77" s="37" t="s">
        <v>2702</v>
      </c>
    </row>
    <row r="78" spans="2:18" hidden="1">
      <c r="B78" s="2" t="s">
        <v>950</v>
      </c>
      <c r="C78" s="2" t="s">
        <v>230</v>
      </c>
      <c r="D78" s="2" t="s">
        <v>58</v>
      </c>
      <c r="E78" s="2" t="s">
        <v>50</v>
      </c>
      <c r="F78" s="2" t="s">
        <v>1478</v>
      </c>
      <c r="G78" s="20">
        <v>2003</v>
      </c>
      <c r="H78" s="2" t="s">
        <v>2576</v>
      </c>
      <c r="I78" s="2" t="s">
        <v>2564</v>
      </c>
      <c r="L78" s="2" t="s">
        <v>2616</v>
      </c>
      <c r="M78" s="2" t="s">
        <v>2617</v>
      </c>
      <c r="N78" s="2" t="s">
        <v>2573</v>
      </c>
      <c r="P78" s="37" t="s">
        <v>2703</v>
      </c>
    </row>
    <row r="79" spans="2:18" hidden="1">
      <c r="B79" s="2" t="s">
        <v>951</v>
      </c>
      <c r="C79" s="2" t="s">
        <v>231</v>
      </c>
      <c r="D79" s="2" t="s">
        <v>86</v>
      </c>
      <c r="E79" s="2" t="s">
        <v>30</v>
      </c>
      <c r="F79" s="2" t="s">
        <v>1498</v>
      </c>
      <c r="G79" s="20">
        <v>2011</v>
      </c>
      <c r="H79" s="2" t="s">
        <v>2576</v>
      </c>
      <c r="I79" s="2" t="s">
        <v>2568</v>
      </c>
      <c r="J79" s="2" t="s">
        <v>2572</v>
      </c>
      <c r="L79" s="2" t="s">
        <v>2617</v>
      </c>
      <c r="M79" s="2" t="s">
        <v>2617</v>
      </c>
      <c r="N79" s="2" t="s">
        <v>2573</v>
      </c>
      <c r="P79" s="37" t="s">
        <v>2705</v>
      </c>
      <c r="R79" s="2" t="s">
        <v>3690</v>
      </c>
    </row>
    <row r="80" spans="2:18" hidden="1">
      <c r="B80" s="2" t="s">
        <v>953</v>
      </c>
      <c r="C80" s="2" t="s">
        <v>233</v>
      </c>
      <c r="D80" s="2" t="s">
        <v>29</v>
      </c>
      <c r="E80" s="2" t="s">
        <v>30</v>
      </c>
      <c r="F80" s="2" t="s">
        <v>1482</v>
      </c>
      <c r="G80" s="20">
        <v>2011</v>
      </c>
      <c r="H80" s="2" t="s">
        <v>2576</v>
      </c>
      <c r="I80" s="2" t="s">
        <v>29</v>
      </c>
      <c r="L80" s="2" t="s">
        <v>2617</v>
      </c>
      <c r="M80" s="2" t="s">
        <v>2617</v>
      </c>
      <c r="N80" s="2" t="s">
        <v>2573</v>
      </c>
      <c r="P80" s="37" t="s">
        <v>2704</v>
      </c>
    </row>
    <row r="81" spans="2:18" hidden="1">
      <c r="B81" s="2" t="s">
        <v>958</v>
      </c>
      <c r="C81" s="2" t="s">
        <v>238</v>
      </c>
      <c r="D81" s="2" t="s">
        <v>44</v>
      </c>
      <c r="E81" s="2" t="s">
        <v>62</v>
      </c>
      <c r="F81" s="2" t="s">
        <v>1581</v>
      </c>
      <c r="G81" s="20">
        <v>2011</v>
      </c>
      <c r="H81" s="2" t="s">
        <v>2576</v>
      </c>
      <c r="I81" s="2" t="s">
        <v>2572</v>
      </c>
      <c r="J81" s="2" t="s">
        <v>2569</v>
      </c>
      <c r="L81" s="2" t="s">
        <v>2616</v>
      </c>
      <c r="M81" s="2" t="s">
        <v>2617</v>
      </c>
      <c r="N81" s="2" t="s">
        <v>2574</v>
      </c>
      <c r="P81" s="37" t="s">
        <v>2694</v>
      </c>
    </row>
    <row r="82" spans="2:18" hidden="1">
      <c r="B82" s="2" t="s">
        <v>963</v>
      </c>
      <c r="C82" s="2" t="s">
        <v>243</v>
      </c>
      <c r="D82" s="2" t="s">
        <v>33</v>
      </c>
      <c r="E82" s="2" t="s">
        <v>30</v>
      </c>
      <c r="F82" s="2" t="s">
        <v>1498</v>
      </c>
      <c r="G82" s="20">
        <v>2011</v>
      </c>
      <c r="H82" s="2" t="s">
        <v>2577</v>
      </c>
      <c r="I82" s="2" t="s">
        <v>2569</v>
      </c>
      <c r="J82" s="2" t="s">
        <v>2565</v>
      </c>
      <c r="L82" s="2" t="s">
        <v>2617</v>
      </c>
      <c r="M82" s="2" t="s">
        <v>2617</v>
      </c>
      <c r="N82" s="2" t="s">
        <v>2574</v>
      </c>
      <c r="P82" s="37" t="s">
        <v>2707</v>
      </c>
      <c r="R82" s="2" t="s">
        <v>2706</v>
      </c>
    </row>
    <row r="83" spans="2:18" hidden="1">
      <c r="B83" s="2" t="s">
        <v>964</v>
      </c>
      <c r="C83" s="2" t="s">
        <v>244</v>
      </c>
      <c r="D83" s="2" t="s">
        <v>44</v>
      </c>
      <c r="E83" s="2" t="s">
        <v>41</v>
      </c>
      <c r="F83" s="2" t="s">
        <v>1569</v>
      </c>
      <c r="G83" s="20">
        <v>2011</v>
      </c>
      <c r="H83" s="2" t="s">
        <v>2576</v>
      </c>
      <c r="I83" s="2" t="s">
        <v>2565</v>
      </c>
      <c r="J83" s="2" t="s">
        <v>2572</v>
      </c>
      <c r="L83" s="2" t="s">
        <v>2617</v>
      </c>
      <c r="M83" s="2" t="s">
        <v>2617</v>
      </c>
      <c r="N83" s="2" t="s">
        <v>2573</v>
      </c>
      <c r="P83" s="37" t="s">
        <v>2708</v>
      </c>
      <c r="R83" s="2" t="s">
        <v>2709</v>
      </c>
    </row>
    <row r="84" spans="2:18" hidden="1">
      <c r="B84" s="2" t="s">
        <v>970</v>
      </c>
      <c r="C84" s="2" t="s">
        <v>250</v>
      </c>
      <c r="D84" s="2" t="s">
        <v>29</v>
      </c>
      <c r="E84" s="2" t="s">
        <v>30</v>
      </c>
      <c r="F84" s="2" t="s">
        <v>1605</v>
      </c>
      <c r="G84" s="20">
        <v>2012</v>
      </c>
      <c r="H84" s="2" t="s">
        <v>2576</v>
      </c>
      <c r="I84" s="2" t="s">
        <v>2586</v>
      </c>
      <c r="J84" s="2" t="s">
        <v>29</v>
      </c>
      <c r="L84" s="2" t="s">
        <v>2616</v>
      </c>
      <c r="M84" s="2" t="s">
        <v>2616</v>
      </c>
      <c r="N84" s="2" t="s">
        <v>2573</v>
      </c>
      <c r="P84" s="37" t="s">
        <v>2710</v>
      </c>
      <c r="R84" s="2" t="s">
        <v>2712</v>
      </c>
    </row>
    <row r="85" spans="2:18" hidden="1">
      <c r="B85" s="2" t="s">
        <v>975</v>
      </c>
      <c r="C85" s="2" t="s">
        <v>256</v>
      </c>
      <c r="D85" s="2" t="s">
        <v>44</v>
      </c>
      <c r="E85" s="2" t="s">
        <v>30</v>
      </c>
      <c r="F85" s="2" t="s">
        <v>1579</v>
      </c>
      <c r="G85" s="20">
        <v>2012</v>
      </c>
      <c r="H85" s="2" t="s">
        <v>2576</v>
      </c>
      <c r="I85" s="2" t="s">
        <v>2568</v>
      </c>
      <c r="J85" s="2" t="s">
        <v>2570</v>
      </c>
      <c r="K85" s="2" t="s">
        <v>2572</v>
      </c>
      <c r="L85" s="2" t="s">
        <v>2617</v>
      </c>
      <c r="M85" s="2" t="s">
        <v>2617</v>
      </c>
      <c r="N85" s="2" t="s">
        <v>2574</v>
      </c>
      <c r="P85" s="37" t="s">
        <v>2713</v>
      </c>
    </row>
    <row r="86" spans="2:18" hidden="1">
      <c r="B86" s="2" t="s">
        <v>976</v>
      </c>
      <c r="C86" s="2" t="s">
        <v>257</v>
      </c>
      <c r="D86" s="2" t="s">
        <v>47</v>
      </c>
      <c r="E86" s="2" t="s">
        <v>30</v>
      </c>
      <c r="F86" s="2" t="s">
        <v>1482</v>
      </c>
      <c r="G86" s="20">
        <v>2011</v>
      </c>
      <c r="H86" s="2" t="s">
        <v>2576</v>
      </c>
      <c r="I86" s="2" t="s">
        <v>2572</v>
      </c>
      <c r="L86" s="2" t="s">
        <v>2617</v>
      </c>
      <c r="M86" s="2" t="s">
        <v>2617</v>
      </c>
      <c r="N86" s="2" t="s">
        <v>2574</v>
      </c>
      <c r="P86" s="37" t="s">
        <v>2714</v>
      </c>
      <c r="R86" s="2" t="s">
        <v>2715</v>
      </c>
    </row>
    <row r="87" spans="2:18" hidden="1">
      <c r="B87" s="2" t="s">
        <v>978</v>
      </c>
      <c r="C87" s="2" t="s">
        <v>259</v>
      </c>
      <c r="D87" s="2" t="s">
        <v>29</v>
      </c>
      <c r="E87" s="2" t="s">
        <v>30</v>
      </c>
      <c r="F87" s="2" t="s">
        <v>1470</v>
      </c>
      <c r="G87" s="20">
        <v>2012</v>
      </c>
      <c r="H87" s="2" t="s">
        <v>2576</v>
      </c>
      <c r="I87" s="2" t="s">
        <v>29</v>
      </c>
      <c r="L87" s="2" t="s">
        <v>2617</v>
      </c>
      <c r="M87" s="2" t="s">
        <v>2617</v>
      </c>
      <c r="N87" s="2" t="s">
        <v>2573</v>
      </c>
      <c r="P87" s="37" t="s">
        <v>2716</v>
      </c>
    </row>
    <row r="88" spans="2:18" hidden="1">
      <c r="B88" s="2" t="s">
        <v>980</v>
      </c>
      <c r="C88" s="2" t="s">
        <v>1592</v>
      </c>
      <c r="D88" s="2" t="s">
        <v>44</v>
      </c>
      <c r="E88" s="2" t="s">
        <v>30</v>
      </c>
      <c r="F88" s="2" t="s">
        <v>1593</v>
      </c>
      <c r="G88" s="20">
        <v>2012</v>
      </c>
      <c r="H88" s="2" t="s">
        <v>2576</v>
      </c>
      <c r="I88" s="2" t="s">
        <v>2572</v>
      </c>
      <c r="J88" s="2" t="s">
        <v>2564</v>
      </c>
      <c r="L88" s="2" t="s">
        <v>2616</v>
      </c>
      <c r="M88" s="2" t="s">
        <v>2617</v>
      </c>
      <c r="N88" s="2" t="s">
        <v>2574</v>
      </c>
      <c r="P88" s="37" t="s">
        <v>2717</v>
      </c>
    </row>
    <row r="89" spans="2:18" hidden="1">
      <c r="B89" s="2" t="s">
        <v>981</v>
      </c>
      <c r="C89" s="2" t="s">
        <v>262</v>
      </c>
      <c r="D89" s="2" t="s">
        <v>33</v>
      </c>
      <c r="E89" s="2" t="s">
        <v>50</v>
      </c>
      <c r="F89" s="2" t="s">
        <v>1478</v>
      </c>
      <c r="G89" s="20">
        <v>2012</v>
      </c>
      <c r="H89" s="2" t="s">
        <v>2576</v>
      </c>
      <c r="I89" s="2" t="s">
        <v>2565</v>
      </c>
      <c r="J89" s="2" t="s">
        <v>2572</v>
      </c>
      <c r="L89" s="2" t="s">
        <v>2616</v>
      </c>
      <c r="M89" s="2" t="s">
        <v>2617</v>
      </c>
      <c r="N89" s="2" t="s">
        <v>2574</v>
      </c>
      <c r="P89" s="37" t="s">
        <v>2711</v>
      </c>
    </row>
    <row r="90" spans="2:18" hidden="1">
      <c r="B90" s="2" t="s">
        <v>982</v>
      </c>
      <c r="C90" s="2" t="s">
        <v>263</v>
      </c>
      <c r="D90" s="2" t="s">
        <v>33</v>
      </c>
      <c r="E90" s="2" t="s">
        <v>30</v>
      </c>
      <c r="F90" s="2" t="s">
        <v>1493</v>
      </c>
      <c r="G90" s="20">
        <v>2012</v>
      </c>
      <c r="H90" s="2" t="s">
        <v>2576</v>
      </c>
      <c r="I90" s="2" t="s">
        <v>2565</v>
      </c>
      <c r="J90" s="2" t="s">
        <v>2572</v>
      </c>
      <c r="L90" s="2" t="s">
        <v>2616</v>
      </c>
      <c r="M90" s="2" t="s">
        <v>2617</v>
      </c>
      <c r="N90" s="2" t="s">
        <v>2574</v>
      </c>
      <c r="P90" s="37" t="s">
        <v>2719</v>
      </c>
      <c r="R90" s="2" t="s">
        <v>2720</v>
      </c>
    </row>
    <row r="91" spans="2:18" hidden="1">
      <c r="B91" s="2" t="s">
        <v>985</v>
      </c>
      <c r="C91" s="2" t="s">
        <v>266</v>
      </c>
      <c r="D91" s="2" t="s">
        <v>33</v>
      </c>
      <c r="E91" s="2" t="s">
        <v>30</v>
      </c>
      <c r="F91" s="2" t="s">
        <v>1498</v>
      </c>
      <c r="G91" s="20">
        <v>2012</v>
      </c>
      <c r="H91" s="2" t="s">
        <v>2576</v>
      </c>
      <c r="I91" s="2" t="s">
        <v>2565</v>
      </c>
      <c r="J91" s="2" t="s">
        <v>2572</v>
      </c>
      <c r="L91" s="2" t="s">
        <v>2616</v>
      </c>
      <c r="M91" s="2" t="s">
        <v>2616</v>
      </c>
      <c r="N91" s="2" t="s">
        <v>2574</v>
      </c>
      <c r="P91" s="37" t="s">
        <v>2721</v>
      </c>
    </row>
    <row r="92" spans="2:18" hidden="1">
      <c r="B92" s="2" t="s">
        <v>989</v>
      </c>
      <c r="C92" s="2" t="s">
        <v>271</v>
      </c>
      <c r="D92" s="2" t="s">
        <v>44</v>
      </c>
      <c r="E92" s="2" t="s">
        <v>30</v>
      </c>
      <c r="F92" s="2" t="s">
        <v>1714</v>
      </c>
      <c r="G92" s="20">
        <v>2012</v>
      </c>
      <c r="H92" s="2" t="s">
        <v>2576</v>
      </c>
      <c r="I92" s="2" t="s">
        <v>2572</v>
      </c>
      <c r="J92" s="2" t="s">
        <v>2564</v>
      </c>
      <c r="L92" s="2" t="s">
        <v>2616</v>
      </c>
      <c r="M92" s="2" t="s">
        <v>2616</v>
      </c>
      <c r="N92" s="2" t="s">
        <v>2574</v>
      </c>
      <c r="P92" s="37" t="s">
        <v>2722</v>
      </c>
    </row>
    <row r="93" spans="2:18" hidden="1">
      <c r="B93" s="2" t="s">
        <v>992</v>
      </c>
      <c r="C93" s="2" t="s">
        <v>274</v>
      </c>
      <c r="D93" s="2" t="s">
        <v>69</v>
      </c>
      <c r="E93" s="2" t="s">
        <v>30</v>
      </c>
      <c r="F93" s="2" t="s">
        <v>1589</v>
      </c>
      <c r="G93" s="20">
        <v>2012</v>
      </c>
      <c r="H93" s="2" t="s">
        <v>2576</v>
      </c>
      <c r="I93" s="2" t="s">
        <v>2565</v>
      </c>
      <c r="J93" s="2" t="s">
        <v>2567</v>
      </c>
      <c r="K93" s="2" t="s">
        <v>2572</v>
      </c>
      <c r="L93" s="2" t="s">
        <v>2616</v>
      </c>
      <c r="M93" s="2" t="s">
        <v>2616</v>
      </c>
      <c r="N93" s="2" t="s">
        <v>2574</v>
      </c>
      <c r="P93" s="37" t="s">
        <v>2723</v>
      </c>
      <c r="R93" s="2" t="s">
        <v>2724</v>
      </c>
    </row>
    <row r="94" spans="2:18" hidden="1">
      <c r="B94" s="2" t="s">
        <v>995</v>
      </c>
      <c r="C94" s="2" t="s">
        <v>277</v>
      </c>
      <c r="D94" s="2" t="s">
        <v>33</v>
      </c>
      <c r="E94" s="2" t="s">
        <v>30</v>
      </c>
      <c r="F94" s="2" t="s">
        <v>1489</v>
      </c>
      <c r="G94" s="20">
        <v>2012</v>
      </c>
      <c r="H94" s="2" t="s">
        <v>2576</v>
      </c>
      <c r="I94" s="2" t="s">
        <v>2565</v>
      </c>
      <c r="L94" s="2" t="s">
        <v>2616</v>
      </c>
      <c r="M94" s="2" t="s">
        <v>2617</v>
      </c>
      <c r="N94" s="2" t="s">
        <v>2574</v>
      </c>
      <c r="P94" s="37" t="s">
        <v>2725</v>
      </c>
    </row>
    <row r="95" spans="2:18" hidden="1">
      <c r="B95" s="2" t="s">
        <v>997</v>
      </c>
      <c r="C95" s="2" t="s">
        <v>279</v>
      </c>
      <c r="D95" s="2" t="s">
        <v>33</v>
      </c>
      <c r="E95" s="2" t="s">
        <v>30</v>
      </c>
      <c r="F95" s="2" t="s">
        <v>1470</v>
      </c>
      <c r="G95" s="20">
        <v>2012</v>
      </c>
      <c r="H95" s="2" t="s">
        <v>2577</v>
      </c>
      <c r="I95" s="2" t="s">
        <v>2565</v>
      </c>
      <c r="L95" s="2" t="s">
        <v>2617</v>
      </c>
      <c r="M95" s="2" t="s">
        <v>2617</v>
      </c>
      <c r="N95" s="2" t="s">
        <v>2573</v>
      </c>
      <c r="P95" s="37" t="s">
        <v>2726</v>
      </c>
      <c r="R95" s="2" t="s">
        <v>2727</v>
      </c>
    </row>
    <row r="96" spans="2:18" hidden="1">
      <c r="B96" s="2" t="s">
        <v>1003</v>
      </c>
      <c r="C96" s="2" t="s">
        <v>285</v>
      </c>
      <c r="D96" s="2" t="s">
        <v>47</v>
      </c>
      <c r="E96" s="2" t="s">
        <v>286</v>
      </c>
      <c r="F96" s="2" t="s">
        <v>286</v>
      </c>
      <c r="G96" s="20">
        <v>2012</v>
      </c>
      <c r="H96" s="2" t="s">
        <v>2576</v>
      </c>
      <c r="I96" s="2" t="s">
        <v>2571</v>
      </c>
      <c r="L96" s="2" t="s">
        <v>2617</v>
      </c>
      <c r="M96" s="2" t="s">
        <v>2617</v>
      </c>
      <c r="N96" s="2" t="s">
        <v>2573</v>
      </c>
      <c r="P96" s="37" t="s">
        <v>2729</v>
      </c>
      <c r="R96" s="2" t="s">
        <v>2728</v>
      </c>
    </row>
    <row r="97" spans="1:18" hidden="1">
      <c r="B97" s="2" t="s">
        <v>1005</v>
      </c>
      <c r="C97" s="2" t="s">
        <v>288</v>
      </c>
      <c r="D97" s="2" t="s">
        <v>29</v>
      </c>
      <c r="E97" s="2" t="s">
        <v>30</v>
      </c>
      <c r="F97" s="2" t="s">
        <v>1482</v>
      </c>
      <c r="G97" s="20">
        <v>2012</v>
      </c>
      <c r="H97" s="2" t="s">
        <v>2576</v>
      </c>
      <c r="I97" s="2" t="s">
        <v>29</v>
      </c>
      <c r="L97" s="2" t="s">
        <v>2616</v>
      </c>
      <c r="M97" s="2" t="s">
        <v>2617</v>
      </c>
      <c r="N97" s="2" t="s">
        <v>2573</v>
      </c>
      <c r="P97" s="37" t="s">
        <v>2730</v>
      </c>
    </row>
    <row r="98" spans="1:18" hidden="1">
      <c r="B98" s="2" t="s">
        <v>1007</v>
      </c>
      <c r="C98" s="2" t="s">
        <v>291</v>
      </c>
      <c r="D98" s="2" t="s">
        <v>69</v>
      </c>
      <c r="E98" s="2" t="s">
        <v>30</v>
      </c>
      <c r="F98" s="2" t="s">
        <v>1655</v>
      </c>
      <c r="G98" s="20">
        <v>2012</v>
      </c>
      <c r="H98" s="2" t="s">
        <v>2576</v>
      </c>
      <c r="I98" s="2" t="s">
        <v>2586</v>
      </c>
      <c r="J98" s="2" t="s">
        <v>2565</v>
      </c>
      <c r="L98" s="2" t="s">
        <v>2616</v>
      </c>
      <c r="M98" s="2" t="s">
        <v>2617</v>
      </c>
      <c r="N98" s="2" t="s">
        <v>2573</v>
      </c>
      <c r="P98" s="37" t="s">
        <v>2731</v>
      </c>
    </row>
    <row r="99" spans="1:18" hidden="1">
      <c r="B99" s="2" t="s">
        <v>1011</v>
      </c>
      <c r="C99" s="2" t="s">
        <v>295</v>
      </c>
      <c r="D99" s="2" t="s">
        <v>47</v>
      </c>
      <c r="E99" s="2" t="s">
        <v>30</v>
      </c>
      <c r="F99" s="2" t="s">
        <v>1470</v>
      </c>
      <c r="G99" s="20">
        <v>2012</v>
      </c>
      <c r="H99" s="2" t="s">
        <v>2576</v>
      </c>
      <c r="I99" s="2" t="s">
        <v>2571</v>
      </c>
      <c r="L99" s="2" t="s">
        <v>2617</v>
      </c>
      <c r="M99" s="2" t="s">
        <v>2617</v>
      </c>
      <c r="N99" s="2" t="s">
        <v>2573</v>
      </c>
      <c r="P99" s="37" t="s">
        <v>2732</v>
      </c>
    </row>
    <row r="100" spans="1:18" hidden="1">
      <c r="B100" s="2" t="s">
        <v>1013</v>
      </c>
      <c r="C100" s="2" t="s">
        <v>297</v>
      </c>
      <c r="D100" s="2" t="s">
        <v>47</v>
      </c>
      <c r="E100" s="2" t="s">
        <v>30</v>
      </c>
      <c r="F100" s="2" t="s">
        <v>1612</v>
      </c>
      <c r="G100" s="20">
        <v>2012</v>
      </c>
      <c r="H100" s="2" t="s">
        <v>2577</v>
      </c>
      <c r="I100" s="2" t="s">
        <v>2571</v>
      </c>
      <c r="L100" s="2" t="s">
        <v>2617</v>
      </c>
      <c r="M100" s="2" t="s">
        <v>2617</v>
      </c>
      <c r="N100" s="2" t="s">
        <v>2573</v>
      </c>
      <c r="P100" s="37" t="s">
        <v>2733</v>
      </c>
    </row>
    <row r="101" spans="1:18" hidden="1">
      <c r="B101" s="2" t="s">
        <v>1018</v>
      </c>
      <c r="C101" s="2" t="s">
        <v>303</v>
      </c>
      <c r="D101" s="2" t="s">
        <v>47</v>
      </c>
      <c r="E101" s="2" t="s">
        <v>30</v>
      </c>
      <c r="F101" s="2" t="s">
        <v>1482</v>
      </c>
      <c r="G101" s="20">
        <v>2012</v>
      </c>
      <c r="H101" s="2" t="s">
        <v>2577</v>
      </c>
      <c r="I101" s="2" t="s">
        <v>2571</v>
      </c>
      <c r="L101" s="2" t="s">
        <v>2617</v>
      </c>
      <c r="M101" s="2" t="s">
        <v>2617</v>
      </c>
      <c r="N101" s="2" t="s">
        <v>2573</v>
      </c>
      <c r="P101" s="37" t="s">
        <v>2734</v>
      </c>
    </row>
    <row r="102" spans="1:18" hidden="1">
      <c r="B102" s="2" t="s">
        <v>1020</v>
      </c>
      <c r="C102" s="2" t="s">
        <v>305</v>
      </c>
      <c r="D102" s="2" t="s">
        <v>33</v>
      </c>
      <c r="E102" s="2" t="s">
        <v>73</v>
      </c>
      <c r="F102" s="2" t="s">
        <v>1642</v>
      </c>
      <c r="G102" s="20">
        <v>2012</v>
      </c>
      <c r="H102" s="2" t="s">
        <v>2576</v>
      </c>
      <c r="I102" s="2" t="s">
        <v>29</v>
      </c>
      <c r="J102" s="2" t="s">
        <v>2565</v>
      </c>
      <c r="L102" s="2" t="s">
        <v>2616</v>
      </c>
      <c r="M102" s="2" t="s">
        <v>2616</v>
      </c>
      <c r="N102" s="2" t="s">
        <v>2573</v>
      </c>
      <c r="P102" s="37" t="s">
        <v>2735</v>
      </c>
    </row>
    <row r="103" spans="1:18" hidden="1">
      <c r="B103" s="2" t="s">
        <v>1025</v>
      </c>
      <c r="C103" s="2" t="s">
        <v>311</v>
      </c>
      <c r="D103" s="2" t="s">
        <v>58</v>
      </c>
      <c r="E103" s="2" t="s">
        <v>30</v>
      </c>
      <c r="F103" s="2" t="s">
        <v>1470</v>
      </c>
      <c r="G103" s="20">
        <v>2012</v>
      </c>
      <c r="H103" s="2" t="s">
        <v>2576</v>
      </c>
      <c r="I103" s="2" t="s">
        <v>2569</v>
      </c>
      <c r="J103" s="2" t="s">
        <v>2586</v>
      </c>
      <c r="L103" s="2" t="s">
        <v>2616</v>
      </c>
      <c r="M103" s="2" t="s">
        <v>2617</v>
      </c>
      <c r="N103" s="2" t="s">
        <v>2574</v>
      </c>
      <c r="P103" s="37" t="s">
        <v>2739</v>
      </c>
      <c r="R103" s="2" t="s">
        <v>2740</v>
      </c>
    </row>
    <row r="104" spans="1:18" hidden="1">
      <c r="B104" s="2" t="s">
        <v>1032</v>
      </c>
      <c r="C104" s="2" t="s">
        <v>318</v>
      </c>
      <c r="D104" s="2" t="s">
        <v>33</v>
      </c>
      <c r="E104" s="2" t="s">
        <v>223</v>
      </c>
      <c r="F104" s="2" t="s">
        <v>1561</v>
      </c>
      <c r="G104" s="20">
        <v>2012</v>
      </c>
      <c r="H104" s="2" t="s">
        <v>2577</v>
      </c>
      <c r="I104" s="2" t="s">
        <v>2565</v>
      </c>
      <c r="L104" s="2" t="s">
        <v>2617</v>
      </c>
      <c r="M104" s="2" t="s">
        <v>2617</v>
      </c>
      <c r="N104" s="2" t="s">
        <v>2573</v>
      </c>
      <c r="P104" s="37" t="s">
        <v>2741</v>
      </c>
    </row>
    <row r="105" spans="1:18" hidden="1">
      <c r="B105" s="2" t="s">
        <v>1034</v>
      </c>
      <c r="C105" s="2" t="s">
        <v>320</v>
      </c>
      <c r="D105" s="2" t="s">
        <v>29</v>
      </c>
      <c r="E105" s="2" t="s">
        <v>50</v>
      </c>
      <c r="F105" s="2" t="s">
        <v>1478</v>
      </c>
      <c r="G105" s="20">
        <v>2012</v>
      </c>
      <c r="H105" s="2" t="s">
        <v>2576</v>
      </c>
      <c r="I105" s="2" t="s">
        <v>2571</v>
      </c>
      <c r="L105" s="2" t="s">
        <v>2616</v>
      </c>
      <c r="M105" s="2" t="s">
        <v>2617</v>
      </c>
      <c r="N105" s="2" t="s">
        <v>2573</v>
      </c>
      <c r="P105" s="37" t="s">
        <v>2742</v>
      </c>
    </row>
    <row r="106" spans="1:18" hidden="1">
      <c r="B106" s="2" t="s">
        <v>1035</v>
      </c>
      <c r="C106" s="2" t="s">
        <v>321</v>
      </c>
      <c r="D106" s="2" t="s">
        <v>29</v>
      </c>
      <c r="E106" s="2" t="s">
        <v>30</v>
      </c>
      <c r="F106" s="2" t="s">
        <v>1482</v>
      </c>
      <c r="G106" s="20">
        <v>2012</v>
      </c>
      <c r="H106" s="2" t="s">
        <v>2576</v>
      </c>
      <c r="I106" s="2" t="s">
        <v>29</v>
      </c>
      <c r="L106" s="2" t="s">
        <v>2616</v>
      </c>
      <c r="M106" s="2" t="s">
        <v>2616</v>
      </c>
      <c r="N106" s="2" t="s">
        <v>2573</v>
      </c>
      <c r="P106" s="37" t="s">
        <v>2744</v>
      </c>
      <c r="R106" s="2" t="s">
        <v>2743</v>
      </c>
    </row>
    <row r="107" spans="1:18" hidden="1">
      <c r="B107" s="2" t="s">
        <v>1037</v>
      </c>
      <c r="C107" s="2" t="s">
        <v>323</v>
      </c>
      <c r="D107" s="2" t="s">
        <v>44</v>
      </c>
      <c r="E107" s="2" t="s">
        <v>30</v>
      </c>
      <c r="F107" s="2" t="s">
        <v>1470</v>
      </c>
      <c r="G107" s="20">
        <v>2012</v>
      </c>
      <c r="H107" s="2" t="s">
        <v>2576</v>
      </c>
      <c r="I107" s="2" t="s">
        <v>29</v>
      </c>
      <c r="L107" s="2" t="s">
        <v>2616</v>
      </c>
      <c r="M107" s="2" t="s">
        <v>2617</v>
      </c>
      <c r="N107" s="2" t="s">
        <v>2573</v>
      </c>
      <c r="P107" s="37" t="s">
        <v>2747</v>
      </c>
    </row>
    <row r="108" spans="1:18" hidden="1">
      <c r="B108" s="2" t="s">
        <v>1039</v>
      </c>
      <c r="C108" s="2" t="s">
        <v>325</v>
      </c>
      <c r="D108" s="2" t="s">
        <v>33</v>
      </c>
      <c r="E108" s="2" t="s">
        <v>290</v>
      </c>
      <c r="F108" s="2" t="s">
        <v>1630</v>
      </c>
      <c r="G108" s="20">
        <v>2012</v>
      </c>
      <c r="H108" s="2" t="s">
        <v>2576</v>
      </c>
      <c r="I108" s="2" t="s">
        <v>2565</v>
      </c>
      <c r="J108" s="2" t="s">
        <v>2564</v>
      </c>
      <c r="L108" s="2" t="s">
        <v>2616</v>
      </c>
      <c r="M108" s="2" t="s">
        <v>2617</v>
      </c>
      <c r="N108" s="2" t="s">
        <v>2573</v>
      </c>
      <c r="P108" s="37" t="s">
        <v>2748</v>
      </c>
    </row>
    <row r="109" spans="1:18" hidden="1">
      <c r="B109" s="2" t="s">
        <v>1041</v>
      </c>
      <c r="C109" s="2" t="s">
        <v>327</v>
      </c>
      <c r="D109" s="2" t="s">
        <v>47</v>
      </c>
      <c r="E109" s="2" t="s">
        <v>30</v>
      </c>
      <c r="F109" s="2" t="s">
        <v>1498</v>
      </c>
      <c r="G109" s="20">
        <v>2013</v>
      </c>
      <c r="H109" s="2" t="s">
        <v>2576</v>
      </c>
      <c r="I109" s="2" t="s">
        <v>29</v>
      </c>
      <c r="L109" s="2" t="s">
        <v>2616</v>
      </c>
      <c r="M109" s="2" t="s">
        <v>2617</v>
      </c>
      <c r="N109" s="2" t="s">
        <v>2573</v>
      </c>
      <c r="P109" s="37" t="s">
        <v>2753</v>
      </c>
    </row>
    <row r="110" spans="1:18" hidden="1">
      <c r="B110" s="2" t="s">
        <v>1043</v>
      </c>
      <c r="C110" s="2" t="s">
        <v>329</v>
      </c>
      <c r="D110" s="2" t="s">
        <v>33</v>
      </c>
      <c r="E110" s="2" t="s">
        <v>30</v>
      </c>
      <c r="F110" s="2" t="s">
        <v>1470</v>
      </c>
      <c r="G110" s="20">
        <v>2012</v>
      </c>
      <c r="H110" s="2" t="s">
        <v>2577</v>
      </c>
      <c r="I110" s="2" t="s">
        <v>2565</v>
      </c>
      <c r="L110" s="2" t="s">
        <v>2617</v>
      </c>
      <c r="M110" s="2" t="s">
        <v>2617</v>
      </c>
      <c r="N110" s="2" t="s">
        <v>2573</v>
      </c>
      <c r="P110" s="37" t="s">
        <v>2755</v>
      </c>
      <c r="R110" s="2" t="s">
        <v>2754</v>
      </c>
    </row>
    <row r="111" spans="1:18" hidden="1">
      <c r="A111" s="32"/>
      <c r="B111" s="32" t="s">
        <v>1045</v>
      </c>
      <c r="C111" s="32" t="s">
        <v>331</v>
      </c>
      <c r="D111" s="32" t="s">
        <v>36</v>
      </c>
      <c r="E111" s="32" t="s">
        <v>30</v>
      </c>
      <c r="F111" s="32" t="s">
        <v>1559</v>
      </c>
      <c r="G111" s="10">
        <v>2012</v>
      </c>
      <c r="H111" s="32" t="s">
        <v>2576</v>
      </c>
      <c r="I111" s="32" t="s">
        <v>36</v>
      </c>
      <c r="J111" s="32"/>
      <c r="K111" s="32"/>
      <c r="L111" s="32" t="s">
        <v>2617</v>
      </c>
      <c r="M111" s="32" t="s">
        <v>2617</v>
      </c>
      <c r="N111" s="32" t="s">
        <v>2573</v>
      </c>
      <c r="O111" s="32"/>
      <c r="P111" s="38" t="s">
        <v>2871</v>
      </c>
      <c r="Q111" s="32"/>
      <c r="R111" s="32" t="s">
        <v>2756</v>
      </c>
    </row>
    <row r="112" spans="1:18" hidden="1">
      <c r="B112" s="2" t="s">
        <v>1048</v>
      </c>
      <c r="C112" s="2" t="s">
        <v>1643</v>
      </c>
      <c r="D112" s="2" t="s">
        <v>47</v>
      </c>
      <c r="E112" s="2" t="s">
        <v>30</v>
      </c>
      <c r="F112" s="2" t="s">
        <v>1482</v>
      </c>
      <c r="G112" s="20">
        <v>2012</v>
      </c>
      <c r="H112" s="2" t="s">
        <v>2576</v>
      </c>
      <c r="I112" s="2" t="s">
        <v>2571</v>
      </c>
      <c r="L112" s="2" t="s">
        <v>2617</v>
      </c>
      <c r="M112" s="2" t="s">
        <v>2617</v>
      </c>
      <c r="N112" s="2" t="s">
        <v>2573</v>
      </c>
      <c r="P112" s="37" t="s">
        <v>2749</v>
      </c>
    </row>
    <row r="113" spans="2:18" hidden="1">
      <c r="B113" s="2" t="s">
        <v>1050</v>
      </c>
      <c r="C113" s="2" t="s">
        <v>336</v>
      </c>
      <c r="D113" s="2" t="s">
        <v>69</v>
      </c>
      <c r="E113" s="2" t="s">
        <v>30</v>
      </c>
      <c r="F113" s="2" t="s">
        <v>1696</v>
      </c>
      <c r="G113" s="20">
        <v>2012</v>
      </c>
      <c r="H113" s="2" t="s">
        <v>2576</v>
      </c>
      <c r="I113" s="2" t="s">
        <v>2569</v>
      </c>
      <c r="L113" s="2" t="s">
        <v>2616</v>
      </c>
      <c r="M113" s="2" t="s">
        <v>2617</v>
      </c>
      <c r="N113" s="2" t="s">
        <v>2574</v>
      </c>
      <c r="P113" s="37" t="s">
        <v>2758</v>
      </c>
    </row>
    <row r="114" spans="2:18" hidden="1">
      <c r="B114" s="2" t="s">
        <v>1053</v>
      </c>
      <c r="C114" s="2" t="s">
        <v>339</v>
      </c>
      <c r="D114" s="2" t="s">
        <v>33</v>
      </c>
      <c r="E114" s="2" t="s">
        <v>30</v>
      </c>
      <c r="F114" s="2" t="s">
        <v>1634</v>
      </c>
      <c r="G114" s="20">
        <v>2012</v>
      </c>
      <c r="H114" s="2" t="s">
        <v>2577</v>
      </c>
      <c r="I114" s="2" t="s">
        <v>2565</v>
      </c>
      <c r="J114" s="2" t="s">
        <v>2572</v>
      </c>
      <c r="L114" s="2" t="s">
        <v>2616</v>
      </c>
      <c r="M114" s="2" t="s">
        <v>2617</v>
      </c>
      <c r="N114" s="2" t="s">
        <v>2574</v>
      </c>
      <c r="P114" s="37" t="s">
        <v>2750</v>
      </c>
    </row>
    <row r="115" spans="2:18" hidden="1">
      <c r="B115" s="2" t="s">
        <v>1054</v>
      </c>
      <c r="C115" s="2" t="s">
        <v>340</v>
      </c>
      <c r="D115" s="2" t="s">
        <v>47</v>
      </c>
      <c r="E115" s="2" t="s">
        <v>30</v>
      </c>
      <c r="F115" s="2" t="s">
        <v>1470</v>
      </c>
      <c r="G115" s="20">
        <v>2012</v>
      </c>
      <c r="H115" s="2" t="s">
        <v>2576</v>
      </c>
      <c r="I115" s="2" t="s">
        <v>2571</v>
      </c>
      <c r="L115" s="2" t="s">
        <v>2617</v>
      </c>
      <c r="M115" s="2" t="s">
        <v>2617</v>
      </c>
      <c r="N115" s="2" t="s">
        <v>2573</v>
      </c>
      <c r="P115" s="37" t="s">
        <v>2759</v>
      </c>
      <c r="R115" s="2" t="s">
        <v>2760</v>
      </c>
    </row>
    <row r="116" spans="2:18" hidden="1">
      <c r="B116" s="2" t="s">
        <v>1055</v>
      </c>
      <c r="C116" s="2" t="s">
        <v>341</v>
      </c>
      <c r="D116" s="2" t="s">
        <v>44</v>
      </c>
      <c r="E116" s="2" t="s">
        <v>30</v>
      </c>
      <c r="F116" s="2" t="s">
        <v>1545</v>
      </c>
      <c r="G116" s="20">
        <v>2012</v>
      </c>
      <c r="H116" s="2" t="s">
        <v>2576</v>
      </c>
      <c r="I116" s="2" t="s">
        <v>2586</v>
      </c>
      <c r="L116" s="2" t="s">
        <v>2617</v>
      </c>
      <c r="M116" s="2" t="s">
        <v>2617</v>
      </c>
      <c r="N116" s="2" t="s">
        <v>2573</v>
      </c>
      <c r="P116" s="37" t="s">
        <v>2751</v>
      </c>
      <c r="R116" s="2" t="s">
        <v>2761</v>
      </c>
    </row>
    <row r="117" spans="2:18" hidden="1">
      <c r="B117" s="2" t="s">
        <v>1056</v>
      </c>
      <c r="C117" s="2" t="s">
        <v>342</v>
      </c>
      <c r="D117" s="2" t="s">
        <v>47</v>
      </c>
      <c r="E117" s="2" t="s">
        <v>30</v>
      </c>
      <c r="F117" s="2" t="s">
        <v>1810</v>
      </c>
      <c r="G117" s="20">
        <v>2012</v>
      </c>
      <c r="H117" s="2" t="s">
        <v>2577</v>
      </c>
      <c r="I117" s="2" t="s">
        <v>2571</v>
      </c>
      <c r="L117" s="2" t="s">
        <v>2617</v>
      </c>
      <c r="M117" s="2" t="s">
        <v>2617</v>
      </c>
      <c r="N117" s="2" t="s">
        <v>2573</v>
      </c>
      <c r="P117" s="37" t="s">
        <v>2762</v>
      </c>
    </row>
    <row r="118" spans="2:18" hidden="1">
      <c r="B118" s="2" t="s">
        <v>1057</v>
      </c>
      <c r="C118" s="2" t="s">
        <v>343</v>
      </c>
      <c r="D118" s="2" t="s">
        <v>33</v>
      </c>
      <c r="E118" s="2" t="s">
        <v>30</v>
      </c>
      <c r="F118" s="2" t="s">
        <v>1470</v>
      </c>
      <c r="G118" s="20">
        <v>2012</v>
      </c>
      <c r="H118" s="2" t="s">
        <v>2576</v>
      </c>
      <c r="I118" s="2" t="s">
        <v>29</v>
      </c>
      <c r="L118" s="2" t="s">
        <v>2616</v>
      </c>
      <c r="M118" s="2" t="s">
        <v>2616</v>
      </c>
      <c r="N118" s="2" t="s">
        <v>2573</v>
      </c>
      <c r="P118" s="37" t="s">
        <v>2752</v>
      </c>
    </row>
    <row r="119" spans="2:18" hidden="1">
      <c r="B119" s="2" t="s">
        <v>1060</v>
      </c>
      <c r="C119" s="2" t="s">
        <v>346</v>
      </c>
      <c r="D119" s="2" t="s">
        <v>47</v>
      </c>
      <c r="E119" s="2" t="s">
        <v>30</v>
      </c>
      <c r="F119" s="2" t="s">
        <v>1498</v>
      </c>
      <c r="G119" s="20">
        <v>2013</v>
      </c>
      <c r="H119" s="2" t="s">
        <v>2577</v>
      </c>
      <c r="I119" s="2" t="s">
        <v>2571</v>
      </c>
      <c r="L119" s="2" t="s">
        <v>2617</v>
      </c>
      <c r="M119" s="2" t="s">
        <v>2617</v>
      </c>
      <c r="N119" s="2" t="s">
        <v>2573</v>
      </c>
      <c r="P119" s="37" t="s">
        <v>2763</v>
      </c>
    </row>
    <row r="120" spans="2:18" hidden="1">
      <c r="B120" s="2" t="s">
        <v>1062</v>
      </c>
      <c r="C120" s="2" t="s">
        <v>348</v>
      </c>
      <c r="D120" s="2" t="s">
        <v>33</v>
      </c>
      <c r="E120" s="2" t="s">
        <v>30</v>
      </c>
      <c r="F120" s="2" t="s">
        <v>1470</v>
      </c>
      <c r="G120" s="20">
        <v>2013</v>
      </c>
      <c r="H120" s="2" t="s">
        <v>2577</v>
      </c>
      <c r="I120" s="2" t="s">
        <v>2565</v>
      </c>
      <c r="L120" s="2" t="s">
        <v>2616</v>
      </c>
      <c r="M120" s="2" t="s">
        <v>2617</v>
      </c>
      <c r="N120" s="2" t="s">
        <v>2574</v>
      </c>
      <c r="P120" s="37" t="s">
        <v>2764</v>
      </c>
    </row>
    <row r="121" spans="2:18" hidden="1">
      <c r="B121" s="2" t="s">
        <v>1063</v>
      </c>
      <c r="C121" s="2" t="s">
        <v>349</v>
      </c>
      <c r="D121" s="2" t="s">
        <v>44</v>
      </c>
      <c r="E121" s="2" t="s">
        <v>30</v>
      </c>
      <c r="F121" s="2" t="s">
        <v>1470</v>
      </c>
      <c r="G121" s="20">
        <v>2013</v>
      </c>
      <c r="H121" s="2" t="s">
        <v>2576</v>
      </c>
      <c r="I121" s="2" t="s">
        <v>2586</v>
      </c>
      <c r="J121" s="2" t="s">
        <v>2572</v>
      </c>
      <c r="L121" s="2" t="s">
        <v>2616</v>
      </c>
      <c r="M121" s="2" t="s">
        <v>2617</v>
      </c>
      <c r="N121" s="2" t="s">
        <v>2574</v>
      </c>
      <c r="P121" s="37" t="s">
        <v>2765</v>
      </c>
      <c r="R121" s="2" t="s">
        <v>2766</v>
      </c>
    </row>
    <row r="122" spans="2:18" hidden="1">
      <c r="B122" s="2" t="s">
        <v>1066</v>
      </c>
      <c r="C122" s="2" t="s">
        <v>352</v>
      </c>
      <c r="D122" s="2" t="s">
        <v>69</v>
      </c>
      <c r="E122" s="2" t="s">
        <v>41</v>
      </c>
      <c r="F122" s="2" t="s">
        <v>1569</v>
      </c>
      <c r="G122" s="20">
        <v>2013</v>
      </c>
      <c r="H122" s="2" t="s">
        <v>2576</v>
      </c>
      <c r="I122" s="2" t="s">
        <v>29</v>
      </c>
      <c r="L122" s="2" t="s">
        <v>2616</v>
      </c>
      <c r="M122" s="2" t="s">
        <v>2616</v>
      </c>
      <c r="N122" s="2" t="s">
        <v>2574</v>
      </c>
      <c r="P122" s="37" t="s">
        <v>2767</v>
      </c>
    </row>
    <row r="123" spans="2:18" hidden="1">
      <c r="B123" s="2" t="s">
        <v>1072</v>
      </c>
      <c r="C123" s="2" t="s">
        <v>359</v>
      </c>
      <c r="D123" s="2" t="s">
        <v>33</v>
      </c>
      <c r="E123" s="2" t="s">
        <v>167</v>
      </c>
      <c r="F123" s="2" t="s">
        <v>1751</v>
      </c>
      <c r="G123" s="20">
        <v>2013</v>
      </c>
      <c r="H123" s="2" t="s">
        <v>2576</v>
      </c>
      <c r="I123" s="2" t="s">
        <v>2565</v>
      </c>
      <c r="J123" s="2" t="s">
        <v>2571</v>
      </c>
      <c r="L123" s="2" t="s">
        <v>2617</v>
      </c>
      <c r="M123" s="2" t="s">
        <v>2617</v>
      </c>
      <c r="N123" s="2" t="s">
        <v>2574</v>
      </c>
      <c r="P123" s="37" t="s">
        <v>2768</v>
      </c>
      <c r="R123" s="2" t="s">
        <v>2769</v>
      </c>
    </row>
    <row r="124" spans="2:18" hidden="1">
      <c r="B124" s="2" t="s">
        <v>1074</v>
      </c>
      <c r="C124" s="2" t="s">
        <v>361</v>
      </c>
      <c r="D124" s="2" t="s">
        <v>33</v>
      </c>
      <c r="E124" s="2" t="s">
        <v>30</v>
      </c>
      <c r="F124" s="2" t="s">
        <v>1470</v>
      </c>
      <c r="G124" s="20">
        <v>2013</v>
      </c>
      <c r="H124" s="2" t="s">
        <v>2576</v>
      </c>
      <c r="I124" s="2" t="s">
        <v>2572</v>
      </c>
      <c r="J124" s="2" t="s">
        <v>2565</v>
      </c>
      <c r="K124" s="2" t="s">
        <v>2570</v>
      </c>
      <c r="L124" s="2" t="s">
        <v>2616</v>
      </c>
      <c r="M124" s="2" t="s">
        <v>2617</v>
      </c>
      <c r="N124" s="2" t="s">
        <v>2574</v>
      </c>
      <c r="P124" s="37" t="s">
        <v>2770</v>
      </c>
    </row>
    <row r="125" spans="2:18" hidden="1">
      <c r="B125" s="2" t="s">
        <v>1075</v>
      </c>
      <c r="C125" s="2" t="s">
        <v>362</v>
      </c>
      <c r="D125" s="2" t="s">
        <v>29</v>
      </c>
      <c r="E125" s="2" t="s">
        <v>30</v>
      </c>
      <c r="F125" s="2" t="s">
        <v>1482</v>
      </c>
      <c r="G125" s="20">
        <v>2013</v>
      </c>
      <c r="H125" s="2" t="s">
        <v>2576</v>
      </c>
      <c r="I125" s="2" t="s">
        <v>29</v>
      </c>
      <c r="L125" s="2" t="s">
        <v>2616</v>
      </c>
      <c r="M125" s="2" t="s">
        <v>2616</v>
      </c>
      <c r="N125" s="2" t="s">
        <v>2573</v>
      </c>
      <c r="P125" s="37" t="s">
        <v>2771</v>
      </c>
    </row>
    <row r="126" spans="2:18" hidden="1">
      <c r="B126" s="2" t="s">
        <v>1079</v>
      </c>
      <c r="C126" s="2" t="s">
        <v>366</v>
      </c>
      <c r="D126" s="2" t="s">
        <v>44</v>
      </c>
      <c r="E126" s="2" t="s">
        <v>30</v>
      </c>
      <c r="F126" s="2" t="s">
        <v>1470</v>
      </c>
      <c r="G126" s="20">
        <v>2013</v>
      </c>
      <c r="H126" s="2" t="s">
        <v>2576</v>
      </c>
      <c r="I126" s="2" t="s">
        <v>2586</v>
      </c>
      <c r="L126" s="2" t="s">
        <v>2616</v>
      </c>
      <c r="M126" s="2" t="s">
        <v>2616</v>
      </c>
      <c r="N126" s="2" t="s">
        <v>2573</v>
      </c>
      <c r="P126" s="37" t="s">
        <v>2772</v>
      </c>
    </row>
    <row r="127" spans="2:18" hidden="1">
      <c r="B127" s="2" t="s">
        <v>1081</v>
      </c>
      <c r="C127" s="2" t="s">
        <v>368</v>
      </c>
      <c r="D127" s="2" t="s">
        <v>33</v>
      </c>
      <c r="E127" s="2" t="s">
        <v>30</v>
      </c>
      <c r="F127" s="2" t="s">
        <v>1534</v>
      </c>
      <c r="G127" s="20">
        <v>2013</v>
      </c>
      <c r="H127" s="2" t="s">
        <v>2576</v>
      </c>
      <c r="I127" s="2" t="s">
        <v>2572</v>
      </c>
      <c r="J127" s="2" t="s">
        <v>2568</v>
      </c>
      <c r="L127" s="2" t="s">
        <v>2617</v>
      </c>
      <c r="M127" s="2" t="s">
        <v>2617</v>
      </c>
      <c r="N127" s="2" t="s">
        <v>2573</v>
      </c>
      <c r="P127" s="37" t="s">
        <v>2773</v>
      </c>
    </row>
    <row r="128" spans="2:18" hidden="1">
      <c r="B128" s="2" t="s">
        <v>1082</v>
      </c>
      <c r="C128" s="2" t="s">
        <v>369</v>
      </c>
      <c r="D128" s="2" t="s">
        <v>69</v>
      </c>
      <c r="E128" s="2" t="s">
        <v>30</v>
      </c>
      <c r="F128" s="2" t="s">
        <v>1470</v>
      </c>
      <c r="G128" s="20">
        <v>2014</v>
      </c>
      <c r="H128" s="2" t="s">
        <v>2576</v>
      </c>
      <c r="I128" s="2" t="s">
        <v>29</v>
      </c>
      <c r="J128" s="2" t="s">
        <v>2564</v>
      </c>
      <c r="L128" s="2" t="s">
        <v>2616</v>
      </c>
      <c r="M128" s="2" t="s">
        <v>2616</v>
      </c>
      <c r="N128" s="2" t="s">
        <v>2573</v>
      </c>
      <c r="P128" s="37" t="s">
        <v>2775</v>
      </c>
      <c r="R128" s="2" t="s">
        <v>2774</v>
      </c>
    </row>
    <row r="129" spans="2:18" hidden="1">
      <c r="B129" s="2" t="s">
        <v>1083</v>
      </c>
      <c r="C129" s="2" t="s">
        <v>2777</v>
      </c>
      <c r="D129" s="2" t="s">
        <v>86</v>
      </c>
      <c r="E129" s="2" t="s">
        <v>30</v>
      </c>
      <c r="F129" s="2" t="s">
        <v>1983</v>
      </c>
      <c r="G129" s="20">
        <v>2014</v>
      </c>
      <c r="H129" s="2" t="s">
        <v>2576</v>
      </c>
      <c r="I129" s="2" t="s">
        <v>2568</v>
      </c>
      <c r="J129" s="2" t="s">
        <v>2572</v>
      </c>
      <c r="K129" s="2" t="s">
        <v>2569</v>
      </c>
      <c r="L129" s="2" t="s">
        <v>2616</v>
      </c>
      <c r="M129" s="2" t="s">
        <v>2617</v>
      </c>
      <c r="N129" s="2" t="s">
        <v>2574</v>
      </c>
      <c r="P129" s="37" t="s">
        <v>2776</v>
      </c>
      <c r="R129" s="2" t="s">
        <v>3691</v>
      </c>
    </row>
    <row r="130" spans="2:18" hidden="1">
      <c r="B130" s="2" t="s">
        <v>1085</v>
      </c>
      <c r="C130" s="2" t="s">
        <v>372</v>
      </c>
      <c r="D130" s="2" t="s">
        <v>47</v>
      </c>
      <c r="E130" s="2" t="s">
        <v>50</v>
      </c>
      <c r="F130" s="2" t="s">
        <v>1478</v>
      </c>
      <c r="G130" s="20">
        <v>2013</v>
      </c>
      <c r="H130" s="2" t="s">
        <v>2577</v>
      </c>
      <c r="I130" s="2" t="s">
        <v>2571</v>
      </c>
      <c r="L130" s="2" t="s">
        <v>2617</v>
      </c>
      <c r="M130" s="2" t="s">
        <v>2617</v>
      </c>
      <c r="N130" s="2" t="s">
        <v>2573</v>
      </c>
      <c r="P130" s="37" t="s">
        <v>2778</v>
      </c>
      <c r="R130" s="2" t="s">
        <v>2779</v>
      </c>
    </row>
    <row r="131" spans="2:18" hidden="1">
      <c r="B131" s="2" t="s">
        <v>1097</v>
      </c>
      <c r="C131" s="2" t="s">
        <v>386</v>
      </c>
      <c r="D131" s="2" t="s">
        <v>86</v>
      </c>
      <c r="E131" s="2" t="s">
        <v>387</v>
      </c>
      <c r="F131" s="2" t="s">
        <v>1632</v>
      </c>
      <c r="G131" s="20">
        <v>2013</v>
      </c>
      <c r="H131" s="2" t="s">
        <v>2577</v>
      </c>
      <c r="I131" s="2" t="s">
        <v>2568</v>
      </c>
      <c r="J131" s="2" t="s">
        <v>2572</v>
      </c>
      <c r="L131" s="2" t="s">
        <v>2617</v>
      </c>
      <c r="M131" s="2" t="s">
        <v>2617</v>
      </c>
      <c r="N131" s="2" t="s">
        <v>2574</v>
      </c>
      <c r="P131" s="37" t="s">
        <v>2780</v>
      </c>
      <c r="R131" s="2" t="s">
        <v>3692</v>
      </c>
    </row>
    <row r="132" spans="2:18" hidden="1">
      <c r="B132" s="2" t="s">
        <v>1098</v>
      </c>
      <c r="C132" s="2" t="s">
        <v>388</v>
      </c>
      <c r="D132" s="2" t="s">
        <v>69</v>
      </c>
      <c r="E132" s="2" t="s">
        <v>30</v>
      </c>
      <c r="F132" s="2" t="s">
        <v>1545</v>
      </c>
      <c r="G132" s="20">
        <v>2013</v>
      </c>
      <c r="H132" s="2" t="s">
        <v>2576</v>
      </c>
      <c r="I132" s="2" t="s">
        <v>2572</v>
      </c>
      <c r="L132" s="2" t="s">
        <v>2616</v>
      </c>
      <c r="M132" s="2" t="s">
        <v>2616</v>
      </c>
      <c r="N132" s="2" t="s">
        <v>2574</v>
      </c>
      <c r="P132" s="37" t="s">
        <v>2782</v>
      </c>
    </row>
    <row r="133" spans="2:18" hidden="1">
      <c r="B133" s="2" t="s">
        <v>1099</v>
      </c>
      <c r="C133" s="2" t="s">
        <v>389</v>
      </c>
      <c r="D133" s="2" t="s">
        <v>47</v>
      </c>
      <c r="E133" s="2" t="s">
        <v>30</v>
      </c>
      <c r="F133" s="2" t="s">
        <v>1482</v>
      </c>
      <c r="G133" s="20">
        <v>2013</v>
      </c>
      <c r="H133" s="2" t="s">
        <v>2576</v>
      </c>
      <c r="I133" s="2" t="s">
        <v>2571</v>
      </c>
      <c r="J133" s="2" t="s">
        <v>2572</v>
      </c>
      <c r="L133" s="2" t="s">
        <v>2616</v>
      </c>
      <c r="M133" s="2" t="s">
        <v>2617</v>
      </c>
      <c r="N133" s="2" t="s">
        <v>2574</v>
      </c>
      <c r="P133" s="37" t="s">
        <v>2783</v>
      </c>
    </row>
    <row r="134" spans="2:18" hidden="1">
      <c r="B134" s="2" t="s">
        <v>1105</v>
      </c>
      <c r="C134" s="2" t="s">
        <v>396</v>
      </c>
      <c r="D134" s="2" t="s">
        <v>29</v>
      </c>
      <c r="E134" s="2" t="s">
        <v>286</v>
      </c>
      <c r="F134" s="2" t="s">
        <v>286</v>
      </c>
      <c r="G134" s="20">
        <v>2013</v>
      </c>
      <c r="H134" s="2" t="s">
        <v>2576</v>
      </c>
      <c r="I134" s="2" t="s">
        <v>2586</v>
      </c>
      <c r="L134" s="2" t="s">
        <v>2616</v>
      </c>
      <c r="M134" s="2" t="s">
        <v>2616</v>
      </c>
      <c r="N134" s="2" t="s">
        <v>2574</v>
      </c>
      <c r="P134" s="37" t="s">
        <v>2784</v>
      </c>
    </row>
    <row r="135" spans="2:18" hidden="1">
      <c r="B135" s="2" t="s">
        <v>1107</v>
      </c>
      <c r="C135" s="2" t="s">
        <v>398</v>
      </c>
      <c r="D135" s="2" t="s">
        <v>47</v>
      </c>
      <c r="E135" s="2" t="s">
        <v>30</v>
      </c>
      <c r="F135" s="2" t="s">
        <v>1487</v>
      </c>
      <c r="G135" s="20">
        <v>2013</v>
      </c>
      <c r="H135" s="2" t="s">
        <v>2577</v>
      </c>
      <c r="I135" s="2" t="s">
        <v>2571</v>
      </c>
      <c r="L135" s="2" t="s">
        <v>2617</v>
      </c>
      <c r="M135" s="2" t="s">
        <v>2617</v>
      </c>
      <c r="N135" s="2" t="s">
        <v>2573</v>
      </c>
      <c r="P135" s="37" t="s">
        <v>2785</v>
      </c>
    </row>
    <row r="136" spans="2:18" hidden="1">
      <c r="B136" s="2" t="s">
        <v>1116</v>
      </c>
      <c r="C136" s="2" t="s">
        <v>407</v>
      </c>
      <c r="D136" s="2" t="s">
        <v>47</v>
      </c>
      <c r="E136" s="2" t="s">
        <v>50</v>
      </c>
      <c r="F136" s="2" t="s">
        <v>1478</v>
      </c>
      <c r="G136" s="20">
        <v>2013</v>
      </c>
      <c r="H136" s="2" t="s">
        <v>2576</v>
      </c>
      <c r="I136" s="2" t="s">
        <v>2571</v>
      </c>
      <c r="L136" s="2" t="s">
        <v>2617</v>
      </c>
      <c r="M136" s="2" t="s">
        <v>2617</v>
      </c>
      <c r="N136" s="2" t="s">
        <v>2573</v>
      </c>
      <c r="P136" s="37" t="s">
        <v>2786</v>
      </c>
    </row>
    <row r="137" spans="2:18" hidden="1">
      <c r="B137" s="2" t="s">
        <v>1120</v>
      </c>
      <c r="C137" s="2" t="s">
        <v>412</v>
      </c>
      <c r="D137" s="2" t="s">
        <v>47</v>
      </c>
      <c r="E137" s="2" t="s">
        <v>30</v>
      </c>
      <c r="F137" s="2" t="s">
        <v>1470</v>
      </c>
      <c r="G137" s="20">
        <v>2013</v>
      </c>
      <c r="H137" s="2" t="s">
        <v>2576</v>
      </c>
      <c r="I137" s="2" t="s">
        <v>2571</v>
      </c>
      <c r="L137" s="2" t="s">
        <v>2617</v>
      </c>
      <c r="M137" s="2" t="s">
        <v>2617</v>
      </c>
      <c r="N137" s="2" t="s">
        <v>2573</v>
      </c>
      <c r="P137" s="37" t="s">
        <v>2787</v>
      </c>
    </row>
    <row r="138" spans="2:18" hidden="1">
      <c r="B138" s="2" t="s">
        <v>1123</v>
      </c>
      <c r="C138" s="2" t="s">
        <v>415</v>
      </c>
      <c r="D138" s="2" t="s">
        <v>33</v>
      </c>
      <c r="E138" s="2" t="s">
        <v>30</v>
      </c>
      <c r="F138" s="2" t="s">
        <v>1470</v>
      </c>
      <c r="G138" s="20">
        <v>2012</v>
      </c>
      <c r="H138" s="2" t="s">
        <v>2577</v>
      </c>
      <c r="I138" s="2" t="s">
        <v>2565</v>
      </c>
      <c r="L138" s="2" t="s">
        <v>2617</v>
      </c>
      <c r="M138" s="2" t="s">
        <v>2617</v>
      </c>
      <c r="N138" s="2" t="s">
        <v>2573</v>
      </c>
      <c r="P138" s="37" t="s">
        <v>2788</v>
      </c>
    </row>
    <row r="139" spans="2:18" hidden="1">
      <c r="B139" s="2" t="s">
        <v>1126</v>
      </c>
      <c r="C139" s="2" t="s">
        <v>418</v>
      </c>
      <c r="D139" s="2" t="s">
        <v>69</v>
      </c>
      <c r="E139" s="2" t="s">
        <v>30</v>
      </c>
      <c r="F139" s="2" t="s">
        <v>1902</v>
      </c>
      <c r="G139" s="20">
        <v>2013</v>
      </c>
      <c r="H139" s="2" t="s">
        <v>2576</v>
      </c>
      <c r="I139" s="2" t="s">
        <v>29</v>
      </c>
      <c r="J139" s="2" t="s">
        <v>2570</v>
      </c>
      <c r="L139" s="2" t="s">
        <v>2616</v>
      </c>
      <c r="M139" s="2" t="s">
        <v>2616</v>
      </c>
      <c r="N139" s="2" t="s">
        <v>2574</v>
      </c>
      <c r="P139" s="37" t="s">
        <v>2789</v>
      </c>
    </row>
    <row r="140" spans="2:18" hidden="1">
      <c r="B140" s="2" t="s">
        <v>1128</v>
      </c>
      <c r="C140" s="2" t="s">
        <v>420</v>
      </c>
      <c r="D140" s="2" t="s">
        <v>44</v>
      </c>
      <c r="E140" s="2" t="s">
        <v>73</v>
      </c>
      <c r="F140" s="2" t="s">
        <v>1642</v>
      </c>
      <c r="G140" s="20">
        <v>2013</v>
      </c>
      <c r="H140" s="2" t="s">
        <v>2576</v>
      </c>
      <c r="I140" s="2" t="s">
        <v>2586</v>
      </c>
      <c r="J140" s="2" t="s">
        <v>2572</v>
      </c>
      <c r="K140" s="2" t="s">
        <v>2569</v>
      </c>
      <c r="L140" s="2" t="s">
        <v>2616</v>
      </c>
      <c r="M140" s="2" t="s">
        <v>2617</v>
      </c>
      <c r="N140" s="2" t="s">
        <v>2574</v>
      </c>
      <c r="P140" s="37" t="s">
        <v>2790</v>
      </c>
    </row>
    <row r="141" spans="2:18" hidden="1">
      <c r="B141" s="2" t="s">
        <v>1134</v>
      </c>
      <c r="C141" s="2" t="s">
        <v>425</v>
      </c>
      <c r="D141" s="2" t="s">
        <v>47</v>
      </c>
      <c r="E141" s="2" t="s">
        <v>62</v>
      </c>
      <c r="F141" s="2" t="s">
        <v>1712</v>
      </c>
      <c r="G141" s="20">
        <v>2013</v>
      </c>
      <c r="H141" s="2" t="s">
        <v>2576</v>
      </c>
      <c r="I141" s="2" t="s">
        <v>29</v>
      </c>
      <c r="J141" s="2" t="s">
        <v>2571</v>
      </c>
      <c r="L141" s="2" t="s">
        <v>2617</v>
      </c>
      <c r="M141" s="2" t="s">
        <v>2617</v>
      </c>
      <c r="N141" s="2" t="s">
        <v>2574</v>
      </c>
      <c r="P141" s="37" t="s">
        <v>2791</v>
      </c>
    </row>
    <row r="142" spans="2:18" hidden="1">
      <c r="B142" s="2" t="s">
        <v>1137</v>
      </c>
      <c r="C142" s="2" t="s">
        <v>428</v>
      </c>
      <c r="D142" s="2" t="s">
        <v>33</v>
      </c>
      <c r="E142" s="2" t="s">
        <v>30</v>
      </c>
      <c r="F142" s="2" t="s">
        <v>1482</v>
      </c>
      <c r="G142" s="20">
        <v>2013</v>
      </c>
      <c r="H142" s="2" t="s">
        <v>2576</v>
      </c>
      <c r="I142" s="2" t="s">
        <v>2565</v>
      </c>
      <c r="J142" s="28" t="s">
        <v>2585</v>
      </c>
      <c r="L142" s="2" t="s">
        <v>2616</v>
      </c>
      <c r="M142" s="2" t="s">
        <v>2617</v>
      </c>
      <c r="N142" s="2" t="s">
        <v>2574</v>
      </c>
      <c r="P142" s="37" t="s">
        <v>2793</v>
      </c>
      <c r="R142" s="2" t="s">
        <v>2792</v>
      </c>
    </row>
    <row r="143" spans="2:18" hidden="1">
      <c r="B143" s="2" t="s">
        <v>1139</v>
      </c>
      <c r="C143" s="2" t="s">
        <v>430</v>
      </c>
      <c r="D143" s="2" t="s">
        <v>29</v>
      </c>
      <c r="E143" s="2" t="s">
        <v>30</v>
      </c>
      <c r="F143" s="2" t="s">
        <v>1489</v>
      </c>
      <c r="G143" s="20">
        <v>2013</v>
      </c>
      <c r="H143" s="2" t="s">
        <v>2576</v>
      </c>
      <c r="I143" s="2" t="s">
        <v>2570</v>
      </c>
      <c r="L143" s="2" t="s">
        <v>2616</v>
      </c>
      <c r="M143" s="2" t="s">
        <v>2617</v>
      </c>
      <c r="N143" s="2" t="s">
        <v>2573</v>
      </c>
      <c r="P143" s="37" t="s">
        <v>2794</v>
      </c>
    </row>
    <row r="144" spans="2:18" hidden="1">
      <c r="B144" s="2" t="s">
        <v>1140</v>
      </c>
      <c r="C144" s="2" t="s">
        <v>431</v>
      </c>
      <c r="D144" s="2" t="s">
        <v>33</v>
      </c>
      <c r="E144" s="2" t="s">
        <v>50</v>
      </c>
      <c r="F144" s="2" t="s">
        <v>1866</v>
      </c>
      <c r="G144" s="20">
        <v>2013</v>
      </c>
      <c r="H144" s="2" t="s">
        <v>2576</v>
      </c>
      <c r="I144" s="2" t="s">
        <v>2565</v>
      </c>
      <c r="J144" s="2" t="s">
        <v>2572</v>
      </c>
      <c r="K144" s="2" t="s">
        <v>2569</v>
      </c>
      <c r="L144" s="2" t="s">
        <v>2616</v>
      </c>
      <c r="M144" s="2" t="s">
        <v>2617</v>
      </c>
      <c r="N144" s="2" t="s">
        <v>2574</v>
      </c>
      <c r="P144" s="37" t="s">
        <v>2795</v>
      </c>
    </row>
    <row r="145" spans="2:18" hidden="1">
      <c r="B145" s="2" t="s">
        <v>1141</v>
      </c>
      <c r="C145" s="2" t="s">
        <v>432</v>
      </c>
      <c r="D145" s="2" t="s">
        <v>44</v>
      </c>
      <c r="E145" s="2" t="s">
        <v>223</v>
      </c>
      <c r="F145" s="2" t="s">
        <v>1653</v>
      </c>
      <c r="G145" s="20">
        <v>2013</v>
      </c>
      <c r="H145" s="2" t="s">
        <v>2576</v>
      </c>
      <c r="I145" s="2" t="s">
        <v>2569</v>
      </c>
      <c r="J145" s="2" t="s">
        <v>2572</v>
      </c>
      <c r="K145" s="2" t="s">
        <v>2586</v>
      </c>
      <c r="L145" s="2" t="s">
        <v>2616</v>
      </c>
      <c r="M145" s="2" t="s">
        <v>2617</v>
      </c>
      <c r="N145" s="2" t="s">
        <v>2574</v>
      </c>
      <c r="P145" s="37" t="s">
        <v>2796</v>
      </c>
    </row>
    <row r="146" spans="2:18" hidden="1">
      <c r="B146" s="2" t="s">
        <v>1147</v>
      </c>
      <c r="C146" s="2" t="s">
        <v>438</v>
      </c>
      <c r="D146" s="2" t="s">
        <v>33</v>
      </c>
      <c r="E146" s="2" t="s">
        <v>50</v>
      </c>
      <c r="F146" s="2" t="s">
        <v>1478</v>
      </c>
      <c r="G146" s="20">
        <v>2013</v>
      </c>
      <c r="H146" s="2" t="s">
        <v>2577</v>
      </c>
      <c r="I146" s="2" t="s">
        <v>2565</v>
      </c>
      <c r="L146" s="2" t="s">
        <v>2617</v>
      </c>
      <c r="M146" s="2" t="s">
        <v>2617</v>
      </c>
      <c r="N146" s="2" t="s">
        <v>2573</v>
      </c>
      <c r="P146" s="37" t="s">
        <v>2797</v>
      </c>
    </row>
    <row r="147" spans="2:18" hidden="1">
      <c r="B147" s="2" t="s">
        <v>1152</v>
      </c>
      <c r="C147" s="2" t="s">
        <v>444</v>
      </c>
      <c r="D147" s="2" t="s">
        <v>33</v>
      </c>
      <c r="E147" s="2" t="s">
        <v>30</v>
      </c>
      <c r="F147" s="2" t="s">
        <v>1483</v>
      </c>
      <c r="G147" s="20">
        <v>2013</v>
      </c>
      <c r="H147" s="2" t="s">
        <v>2576</v>
      </c>
      <c r="I147" s="2" t="s">
        <v>2565</v>
      </c>
      <c r="J147" s="2" t="s">
        <v>2572</v>
      </c>
      <c r="K147" s="2" t="s">
        <v>2569</v>
      </c>
      <c r="L147" s="2" t="s">
        <v>2616</v>
      </c>
      <c r="M147" s="2" t="s">
        <v>2617</v>
      </c>
      <c r="N147" s="2" t="s">
        <v>2574</v>
      </c>
      <c r="P147" s="37" t="s">
        <v>2798</v>
      </c>
    </row>
    <row r="148" spans="2:18" hidden="1">
      <c r="B148" s="2" t="s">
        <v>1153</v>
      </c>
      <c r="C148" s="2" t="s">
        <v>445</v>
      </c>
      <c r="D148" s="2" t="s">
        <v>69</v>
      </c>
      <c r="E148" s="2" t="s">
        <v>30</v>
      </c>
      <c r="F148" s="2" t="s">
        <v>1498</v>
      </c>
      <c r="G148" s="20">
        <v>2013</v>
      </c>
      <c r="H148" s="2" t="s">
        <v>2576</v>
      </c>
      <c r="I148" s="2" t="s">
        <v>2569</v>
      </c>
      <c r="J148" s="2" t="s">
        <v>2572</v>
      </c>
      <c r="L148" s="2" t="s">
        <v>2616</v>
      </c>
      <c r="M148" s="2" t="s">
        <v>2617</v>
      </c>
      <c r="N148" s="2" t="s">
        <v>2574</v>
      </c>
      <c r="P148" s="37" t="s">
        <v>2799</v>
      </c>
    </row>
    <row r="149" spans="2:18" hidden="1">
      <c r="B149" s="2" t="s">
        <v>1156</v>
      </c>
      <c r="C149" s="2" t="s">
        <v>448</v>
      </c>
      <c r="D149" s="2" t="s">
        <v>86</v>
      </c>
      <c r="E149" s="2" t="s">
        <v>39</v>
      </c>
      <c r="F149" s="2" t="s">
        <v>1695</v>
      </c>
      <c r="G149" s="20">
        <v>2013</v>
      </c>
      <c r="H149" s="2" t="s">
        <v>2576</v>
      </c>
      <c r="I149" s="2" t="s">
        <v>2568</v>
      </c>
      <c r="J149" s="2" t="s">
        <v>2565</v>
      </c>
      <c r="L149" s="2" t="s">
        <v>2617</v>
      </c>
      <c r="M149" s="2" t="s">
        <v>2617</v>
      </c>
      <c r="N149" s="2" t="s">
        <v>2574</v>
      </c>
      <c r="P149" s="37" t="s">
        <v>2800</v>
      </c>
      <c r="R149" s="2" t="s">
        <v>3693</v>
      </c>
    </row>
    <row r="150" spans="2:18" hidden="1">
      <c r="B150" s="2" t="s">
        <v>1158</v>
      </c>
      <c r="C150" s="2" t="s">
        <v>450</v>
      </c>
      <c r="D150" s="2" t="s">
        <v>44</v>
      </c>
      <c r="E150" s="2" t="s">
        <v>387</v>
      </c>
      <c r="F150" s="2" t="s">
        <v>1632</v>
      </c>
      <c r="G150" s="20">
        <v>2013</v>
      </c>
      <c r="H150" s="2" t="s">
        <v>2576</v>
      </c>
      <c r="I150" s="2" t="s">
        <v>2586</v>
      </c>
      <c r="L150" s="2" t="s">
        <v>2616</v>
      </c>
      <c r="M150" s="2" t="s">
        <v>2617</v>
      </c>
      <c r="N150" s="2" t="s">
        <v>2573</v>
      </c>
      <c r="P150" s="37" t="s">
        <v>2801</v>
      </c>
    </row>
    <row r="151" spans="2:18" hidden="1">
      <c r="B151" s="2" t="s">
        <v>1159</v>
      </c>
      <c r="C151" s="2" t="s">
        <v>451</v>
      </c>
      <c r="D151" s="2" t="s">
        <v>33</v>
      </c>
      <c r="E151" s="2" t="s">
        <v>80</v>
      </c>
      <c r="F151" s="2" t="s">
        <v>1811</v>
      </c>
      <c r="G151" s="20">
        <v>2013</v>
      </c>
      <c r="H151" s="2" t="s">
        <v>2576</v>
      </c>
      <c r="I151" s="2" t="s">
        <v>2567</v>
      </c>
      <c r="J151" s="2" t="s">
        <v>2572</v>
      </c>
      <c r="L151" s="2" t="s">
        <v>2616</v>
      </c>
      <c r="M151" s="2" t="s">
        <v>2617</v>
      </c>
      <c r="N151" s="2" t="s">
        <v>2573</v>
      </c>
      <c r="P151" s="37" t="s">
        <v>2802</v>
      </c>
    </row>
    <row r="152" spans="2:18" hidden="1">
      <c r="B152" s="2" t="s">
        <v>1161</v>
      </c>
      <c r="C152" s="2" t="s">
        <v>453</v>
      </c>
      <c r="D152" s="2" t="s">
        <v>44</v>
      </c>
      <c r="E152" s="2" t="s">
        <v>30</v>
      </c>
      <c r="F152" s="2" t="s">
        <v>1470</v>
      </c>
      <c r="G152" s="20">
        <v>2013</v>
      </c>
      <c r="H152" s="2" t="s">
        <v>2576</v>
      </c>
      <c r="I152" s="2" t="s">
        <v>2572</v>
      </c>
      <c r="L152" s="2" t="s">
        <v>2617</v>
      </c>
      <c r="M152" s="2" t="s">
        <v>2617</v>
      </c>
      <c r="N152" s="2" t="s">
        <v>2573</v>
      </c>
      <c r="P152" s="37" t="s">
        <v>2803</v>
      </c>
    </row>
    <row r="153" spans="2:18" hidden="1">
      <c r="B153" s="2" t="s">
        <v>1163</v>
      </c>
      <c r="C153" s="2" t="s">
        <v>455</v>
      </c>
      <c r="D153" s="2" t="s">
        <v>44</v>
      </c>
      <c r="E153" s="2" t="s">
        <v>30</v>
      </c>
      <c r="F153" s="2" t="s">
        <v>1731</v>
      </c>
      <c r="G153" s="20">
        <v>2013</v>
      </c>
      <c r="H153" s="2" t="s">
        <v>2576</v>
      </c>
      <c r="I153" s="2" t="s">
        <v>2565</v>
      </c>
      <c r="J153" s="2" t="s">
        <v>2572</v>
      </c>
      <c r="L153" s="2" t="s">
        <v>2617</v>
      </c>
      <c r="M153" s="2" t="s">
        <v>2617</v>
      </c>
      <c r="N153" s="2" t="s">
        <v>2573</v>
      </c>
      <c r="P153" s="37" t="s">
        <v>2804</v>
      </c>
    </row>
    <row r="154" spans="2:18" hidden="1">
      <c r="B154" s="2" t="s">
        <v>1168</v>
      </c>
      <c r="C154" s="2" t="s">
        <v>460</v>
      </c>
      <c r="D154" s="2" t="s">
        <v>33</v>
      </c>
      <c r="E154" s="2" t="s">
        <v>71</v>
      </c>
      <c r="F154" s="2" t="s">
        <v>1750</v>
      </c>
      <c r="G154" s="20">
        <v>2013</v>
      </c>
      <c r="H154" s="2" t="s">
        <v>2576</v>
      </c>
      <c r="I154" s="2" t="s">
        <v>2565</v>
      </c>
      <c r="J154" s="2" t="s">
        <v>2571</v>
      </c>
      <c r="L154" s="2" t="s">
        <v>2617</v>
      </c>
      <c r="M154" s="2" t="s">
        <v>2617</v>
      </c>
      <c r="N154" s="2" t="s">
        <v>2574</v>
      </c>
      <c r="P154" s="37" t="s">
        <v>2805</v>
      </c>
    </row>
    <row r="155" spans="2:18" hidden="1">
      <c r="B155" s="2" t="s">
        <v>1169</v>
      </c>
      <c r="C155" s="2" t="s">
        <v>461</v>
      </c>
      <c r="D155" s="2" t="s">
        <v>33</v>
      </c>
      <c r="E155" s="2" t="s">
        <v>30</v>
      </c>
      <c r="F155" s="2" t="s">
        <v>1845</v>
      </c>
      <c r="G155" s="20">
        <v>2013</v>
      </c>
      <c r="H155" s="2" t="s">
        <v>2576</v>
      </c>
      <c r="I155" s="2" t="s">
        <v>2565</v>
      </c>
      <c r="J155" s="2" t="s">
        <v>2572</v>
      </c>
      <c r="L155" s="2" t="s">
        <v>2616</v>
      </c>
      <c r="M155" s="2" t="s">
        <v>2617</v>
      </c>
      <c r="N155" s="2" t="s">
        <v>2574</v>
      </c>
      <c r="P155" s="37" t="s">
        <v>2807</v>
      </c>
    </row>
    <row r="156" spans="2:18" hidden="1">
      <c r="B156" s="2" t="s">
        <v>1172</v>
      </c>
      <c r="C156" s="2" t="s">
        <v>464</v>
      </c>
      <c r="D156" s="2" t="s">
        <v>47</v>
      </c>
      <c r="E156" s="2" t="s">
        <v>73</v>
      </c>
      <c r="F156" s="2" t="s">
        <v>1741</v>
      </c>
      <c r="G156" s="20">
        <v>2014</v>
      </c>
      <c r="H156" s="2" t="s">
        <v>2577</v>
      </c>
      <c r="I156" s="2" t="s">
        <v>2571</v>
      </c>
      <c r="L156" s="2" t="s">
        <v>2617</v>
      </c>
      <c r="M156" s="2" t="s">
        <v>2617</v>
      </c>
      <c r="N156" s="2" t="s">
        <v>2573</v>
      </c>
      <c r="P156" s="37" t="s">
        <v>2812</v>
      </c>
    </row>
    <row r="157" spans="2:18" hidden="1">
      <c r="B157" s="2" t="s">
        <v>1175</v>
      </c>
      <c r="C157" s="2" t="s">
        <v>468</v>
      </c>
      <c r="D157" s="2" t="s">
        <v>58</v>
      </c>
      <c r="E157" s="2" t="s">
        <v>30</v>
      </c>
      <c r="F157" s="2" t="s">
        <v>1785</v>
      </c>
      <c r="G157" s="20">
        <v>2014</v>
      </c>
      <c r="H157" s="2" t="s">
        <v>2577</v>
      </c>
      <c r="I157" s="2" t="s">
        <v>2564</v>
      </c>
      <c r="L157" s="2" t="s">
        <v>2617</v>
      </c>
      <c r="M157" s="2" t="s">
        <v>2617</v>
      </c>
      <c r="N157" s="2" t="s">
        <v>2573</v>
      </c>
      <c r="P157" s="37" t="s">
        <v>2815</v>
      </c>
      <c r="R157" s="2" t="s">
        <v>2816</v>
      </c>
    </row>
    <row r="158" spans="2:18" hidden="1">
      <c r="B158" s="2" t="s">
        <v>1179</v>
      </c>
      <c r="C158" s="2" t="s">
        <v>473</v>
      </c>
      <c r="D158" s="2" t="s">
        <v>86</v>
      </c>
      <c r="E158" s="2" t="s">
        <v>30</v>
      </c>
      <c r="F158" s="2" t="s">
        <v>1798</v>
      </c>
      <c r="G158" s="20">
        <v>2014</v>
      </c>
      <c r="H158" s="2" t="s">
        <v>2577</v>
      </c>
      <c r="I158" s="2" t="s">
        <v>2572</v>
      </c>
      <c r="L158" s="2" t="s">
        <v>2617</v>
      </c>
      <c r="M158" s="2" t="s">
        <v>2617</v>
      </c>
      <c r="N158" s="2" t="s">
        <v>2573</v>
      </c>
      <c r="P158" s="37" t="s">
        <v>2817</v>
      </c>
    </row>
    <row r="159" spans="2:18" hidden="1">
      <c r="B159" s="2" t="s">
        <v>1180</v>
      </c>
      <c r="C159" s="2" t="s">
        <v>474</v>
      </c>
      <c r="D159" s="2" t="s">
        <v>44</v>
      </c>
      <c r="E159" s="2" t="s">
        <v>41</v>
      </c>
      <c r="F159" s="2" t="s">
        <v>1515</v>
      </c>
      <c r="G159" s="20">
        <v>2008</v>
      </c>
      <c r="H159" s="2" t="s">
        <v>2576</v>
      </c>
      <c r="I159" s="2" t="s">
        <v>2569</v>
      </c>
      <c r="L159" s="2" t="s">
        <v>2616</v>
      </c>
      <c r="M159" s="2" t="s">
        <v>2617</v>
      </c>
      <c r="N159" s="2" t="s">
        <v>2574</v>
      </c>
      <c r="P159" s="37" t="s">
        <v>2818</v>
      </c>
    </row>
    <row r="160" spans="2:18" hidden="1">
      <c r="B160" s="2" t="s">
        <v>1183</v>
      </c>
      <c r="C160" s="2" t="s">
        <v>477</v>
      </c>
      <c r="D160" s="2" t="s">
        <v>33</v>
      </c>
      <c r="E160" s="2" t="s">
        <v>30</v>
      </c>
      <c r="F160" s="2" t="s">
        <v>1482</v>
      </c>
      <c r="G160" s="20">
        <v>2014</v>
      </c>
      <c r="H160" s="2" t="s">
        <v>2576</v>
      </c>
      <c r="I160" s="2" t="s">
        <v>2572</v>
      </c>
      <c r="L160" s="2" t="s">
        <v>2616</v>
      </c>
      <c r="M160" s="2" t="s">
        <v>2617</v>
      </c>
      <c r="N160" s="2" t="s">
        <v>2573</v>
      </c>
      <c r="P160" s="37" t="s">
        <v>2819</v>
      </c>
    </row>
    <row r="161" spans="2:18" hidden="1">
      <c r="B161" s="2" t="s">
        <v>1188</v>
      </c>
      <c r="C161" s="2" t="s">
        <v>482</v>
      </c>
      <c r="D161" s="2" t="s">
        <v>33</v>
      </c>
      <c r="E161" s="2" t="s">
        <v>307</v>
      </c>
      <c r="F161" s="2" t="s">
        <v>1916</v>
      </c>
      <c r="G161" s="20">
        <v>2014</v>
      </c>
      <c r="H161" s="2" t="s">
        <v>2576</v>
      </c>
      <c r="I161" s="2" t="s">
        <v>2565</v>
      </c>
      <c r="L161" s="2" t="s">
        <v>2617</v>
      </c>
      <c r="M161" s="2" t="s">
        <v>2617</v>
      </c>
      <c r="N161" s="2" t="s">
        <v>2573</v>
      </c>
      <c r="P161" s="37" t="s">
        <v>2822</v>
      </c>
    </row>
    <row r="162" spans="2:18" hidden="1">
      <c r="B162" s="2" t="s">
        <v>1195</v>
      </c>
      <c r="C162" s="2" t="s">
        <v>489</v>
      </c>
      <c r="D162" s="2" t="s">
        <v>29</v>
      </c>
      <c r="E162" s="2" t="s">
        <v>490</v>
      </c>
      <c r="F162" s="2" t="s">
        <v>1738</v>
      </c>
      <c r="G162" s="20">
        <v>2014</v>
      </c>
      <c r="H162" s="2" t="s">
        <v>2576</v>
      </c>
      <c r="I162" s="2" t="s">
        <v>29</v>
      </c>
      <c r="L162" s="2" t="s">
        <v>2616</v>
      </c>
      <c r="M162" s="2" t="s">
        <v>2617</v>
      </c>
      <c r="N162" s="2" t="s">
        <v>2573</v>
      </c>
      <c r="P162" s="37" t="s">
        <v>2823</v>
      </c>
      <c r="R162" s="2" t="s">
        <v>2824</v>
      </c>
    </row>
    <row r="163" spans="2:18" hidden="1">
      <c r="B163" s="2" t="s">
        <v>1196</v>
      </c>
      <c r="C163" s="2" t="s">
        <v>491</v>
      </c>
      <c r="D163" s="2" t="s">
        <v>33</v>
      </c>
      <c r="E163" s="2" t="s">
        <v>39</v>
      </c>
      <c r="F163" s="2" t="s">
        <v>1695</v>
      </c>
      <c r="G163" s="20">
        <v>2013</v>
      </c>
      <c r="H163" s="2" t="s">
        <v>2576</v>
      </c>
      <c r="I163" s="2" t="s">
        <v>2565</v>
      </c>
      <c r="J163" s="2" t="s">
        <v>2572</v>
      </c>
      <c r="K163" s="2" t="s">
        <v>2567</v>
      </c>
      <c r="L163" s="2" t="s">
        <v>2617</v>
      </c>
      <c r="M163" s="2" t="s">
        <v>2617</v>
      </c>
      <c r="N163" s="2" t="s">
        <v>2574</v>
      </c>
      <c r="P163" s="37" t="s">
        <v>2825</v>
      </c>
    </row>
    <row r="164" spans="2:18" hidden="1">
      <c r="B164" s="2" t="s">
        <v>1203</v>
      </c>
      <c r="C164" s="2" t="s">
        <v>498</v>
      </c>
      <c r="D164" s="2" t="s">
        <v>33</v>
      </c>
      <c r="E164" s="2" t="s">
        <v>50</v>
      </c>
      <c r="F164" s="2" t="s">
        <v>1478</v>
      </c>
      <c r="G164" s="20">
        <v>2014</v>
      </c>
      <c r="H164" s="2" t="s">
        <v>2576</v>
      </c>
      <c r="I164" s="2" t="s">
        <v>2565</v>
      </c>
      <c r="J164" s="2" t="s">
        <v>2572</v>
      </c>
      <c r="L164" s="2" t="s">
        <v>2616</v>
      </c>
      <c r="M164" s="2" t="s">
        <v>2617</v>
      </c>
      <c r="N164" s="2" t="s">
        <v>2574</v>
      </c>
      <c r="P164" s="37" t="s">
        <v>2826</v>
      </c>
    </row>
    <row r="165" spans="2:18" hidden="1">
      <c r="B165" s="2" t="s">
        <v>1205</v>
      </c>
      <c r="C165" s="2" t="s">
        <v>2828</v>
      </c>
      <c r="D165" s="2" t="s">
        <v>33</v>
      </c>
      <c r="E165" s="2" t="s">
        <v>30</v>
      </c>
      <c r="F165" s="2" t="s">
        <v>1483</v>
      </c>
      <c r="G165" s="20">
        <v>2014</v>
      </c>
      <c r="H165" s="2" t="s">
        <v>2576</v>
      </c>
      <c r="I165" s="2" t="s">
        <v>2565</v>
      </c>
      <c r="L165" s="2" t="s">
        <v>2616</v>
      </c>
      <c r="M165" s="2" t="s">
        <v>2617</v>
      </c>
      <c r="N165" s="2" t="s">
        <v>2573</v>
      </c>
      <c r="P165" s="37" t="s">
        <v>2827</v>
      </c>
      <c r="R165" s="2" t="s">
        <v>2829</v>
      </c>
    </row>
    <row r="166" spans="2:18" hidden="1">
      <c r="B166" s="2" t="s">
        <v>1208</v>
      </c>
      <c r="C166" s="2" t="s">
        <v>503</v>
      </c>
      <c r="D166" s="2" t="s">
        <v>44</v>
      </c>
      <c r="E166" s="2" t="s">
        <v>30</v>
      </c>
      <c r="F166" s="2" t="s">
        <v>1773</v>
      </c>
      <c r="G166" s="20">
        <v>2014</v>
      </c>
      <c r="H166" s="2" t="s">
        <v>2576</v>
      </c>
      <c r="I166" s="2" t="s">
        <v>2564</v>
      </c>
      <c r="J166" s="2" t="s">
        <v>29</v>
      </c>
      <c r="L166" s="2" t="s">
        <v>2616</v>
      </c>
      <c r="M166" s="2" t="s">
        <v>2617</v>
      </c>
      <c r="N166" s="2" t="s">
        <v>2573</v>
      </c>
      <c r="P166" s="37" t="s">
        <v>2830</v>
      </c>
    </row>
    <row r="167" spans="2:18" hidden="1">
      <c r="B167" s="2" t="s">
        <v>1211</v>
      </c>
      <c r="C167" s="2" t="s">
        <v>507</v>
      </c>
      <c r="D167" s="2" t="s">
        <v>69</v>
      </c>
      <c r="E167" s="2" t="s">
        <v>30</v>
      </c>
      <c r="F167" s="2" t="s">
        <v>1840</v>
      </c>
      <c r="G167" s="20">
        <v>2014</v>
      </c>
      <c r="H167" s="2" t="s">
        <v>2576</v>
      </c>
      <c r="I167" s="2" t="s">
        <v>2572</v>
      </c>
      <c r="J167" s="2" t="s">
        <v>29</v>
      </c>
      <c r="L167" s="2" t="s">
        <v>2616</v>
      </c>
      <c r="M167" s="2" t="s">
        <v>2616</v>
      </c>
      <c r="N167" s="2" t="s">
        <v>2574</v>
      </c>
      <c r="P167" s="37" t="s">
        <v>2831</v>
      </c>
    </row>
    <row r="168" spans="2:18" hidden="1">
      <c r="B168" s="2" t="s">
        <v>1214</v>
      </c>
      <c r="C168" s="2" t="s">
        <v>511</v>
      </c>
      <c r="D168" s="2" t="s">
        <v>33</v>
      </c>
      <c r="E168" s="2" t="s">
        <v>30</v>
      </c>
      <c r="F168" s="2" t="s">
        <v>1482</v>
      </c>
      <c r="G168" s="20">
        <v>2014</v>
      </c>
      <c r="H168" s="2" t="s">
        <v>2576</v>
      </c>
      <c r="I168" s="2" t="s">
        <v>2565</v>
      </c>
      <c r="J168" s="2" t="s">
        <v>2572</v>
      </c>
      <c r="L168" s="2" t="s">
        <v>2616</v>
      </c>
      <c r="M168" s="2" t="s">
        <v>2617</v>
      </c>
      <c r="N168" s="2" t="s">
        <v>2574</v>
      </c>
      <c r="P168" s="37" t="s">
        <v>2835</v>
      </c>
    </row>
    <row r="169" spans="2:18" hidden="1">
      <c r="B169" s="2" t="s">
        <v>1215</v>
      </c>
      <c r="C169" s="2" t="s">
        <v>512</v>
      </c>
      <c r="D169" s="2" t="s">
        <v>69</v>
      </c>
      <c r="E169" s="2" t="s">
        <v>30</v>
      </c>
      <c r="F169" s="2" t="s">
        <v>1470</v>
      </c>
      <c r="G169" s="20">
        <v>2014</v>
      </c>
      <c r="H169" s="2" t="s">
        <v>2576</v>
      </c>
      <c r="I169" s="2" t="s">
        <v>29</v>
      </c>
      <c r="J169" s="2" t="s">
        <v>2572</v>
      </c>
      <c r="L169" s="2" t="s">
        <v>2616</v>
      </c>
      <c r="M169" s="2" t="s">
        <v>2617</v>
      </c>
      <c r="N169" s="2" t="s">
        <v>2573</v>
      </c>
      <c r="P169" s="37" t="s">
        <v>2836</v>
      </c>
    </row>
    <row r="170" spans="2:18" hidden="1">
      <c r="B170" s="2" t="s">
        <v>1216</v>
      </c>
      <c r="C170" s="2" t="s">
        <v>513</v>
      </c>
      <c r="D170" s="2" t="s">
        <v>69</v>
      </c>
      <c r="E170" s="2" t="s">
        <v>30</v>
      </c>
      <c r="F170" s="2" t="s">
        <v>1482</v>
      </c>
      <c r="G170" s="20">
        <v>2014</v>
      </c>
      <c r="H170" s="2" t="s">
        <v>2576</v>
      </c>
      <c r="I170" s="2" t="s">
        <v>2566</v>
      </c>
      <c r="J170" s="2" t="s">
        <v>29</v>
      </c>
      <c r="L170" s="2" t="s">
        <v>2616</v>
      </c>
      <c r="M170" s="2" t="s">
        <v>2617</v>
      </c>
      <c r="N170" s="2" t="s">
        <v>2574</v>
      </c>
      <c r="P170" s="37" t="s">
        <v>2837</v>
      </c>
      <c r="R170" s="2" t="s">
        <v>2838</v>
      </c>
    </row>
    <row r="171" spans="2:18" hidden="1">
      <c r="B171" s="2" t="s">
        <v>1217</v>
      </c>
      <c r="C171" s="2" t="s">
        <v>514</v>
      </c>
      <c r="D171" s="2" t="s">
        <v>47</v>
      </c>
      <c r="E171" s="2" t="s">
        <v>30</v>
      </c>
      <c r="F171" s="2" t="s">
        <v>1483</v>
      </c>
      <c r="G171" s="20">
        <v>2014</v>
      </c>
      <c r="H171" s="2" t="s">
        <v>2577</v>
      </c>
      <c r="I171" s="2" t="s">
        <v>2571</v>
      </c>
      <c r="L171" s="2" t="s">
        <v>2617</v>
      </c>
      <c r="M171" s="2" t="s">
        <v>2617</v>
      </c>
      <c r="N171" s="2" t="s">
        <v>2573</v>
      </c>
      <c r="P171" s="37" t="s">
        <v>2839</v>
      </c>
    </row>
    <row r="172" spans="2:18" hidden="1">
      <c r="B172" s="2" t="s">
        <v>1220</v>
      </c>
      <c r="C172" s="2" t="s">
        <v>517</v>
      </c>
      <c r="D172" s="2" t="s">
        <v>29</v>
      </c>
      <c r="E172" s="2" t="s">
        <v>41</v>
      </c>
      <c r="F172" s="2" t="s">
        <v>1537</v>
      </c>
      <c r="G172" s="20">
        <v>2014</v>
      </c>
      <c r="H172" s="2" t="s">
        <v>2576</v>
      </c>
      <c r="I172" s="2" t="s">
        <v>2570</v>
      </c>
      <c r="J172" s="2" t="s">
        <v>29</v>
      </c>
      <c r="L172" s="2" t="s">
        <v>2616</v>
      </c>
      <c r="M172" s="2" t="s">
        <v>2616</v>
      </c>
      <c r="N172" s="2" t="s">
        <v>2573</v>
      </c>
      <c r="P172" s="37" t="s">
        <v>2840</v>
      </c>
    </row>
    <row r="173" spans="2:18" hidden="1">
      <c r="B173" s="2" t="s">
        <v>1221</v>
      </c>
      <c r="C173" s="2" t="s">
        <v>518</v>
      </c>
      <c r="D173" s="2" t="s">
        <v>33</v>
      </c>
      <c r="E173" s="2" t="s">
        <v>45</v>
      </c>
      <c r="F173" s="2" t="s">
        <v>1774</v>
      </c>
      <c r="G173" s="20">
        <v>2014</v>
      </c>
      <c r="H173" s="2" t="s">
        <v>2576</v>
      </c>
      <c r="I173" s="2" t="s">
        <v>2565</v>
      </c>
      <c r="L173" s="2" t="s">
        <v>2616</v>
      </c>
      <c r="M173" s="2" t="s">
        <v>2617</v>
      </c>
      <c r="N173" s="2" t="s">
        <v>2574</v>
      </c>
      <c r="P173" s="37" t="s">
        <v>2841</v>
      </c>
    </row>
    <row r="174" spans="2:18" hidden="1">
      <c r="B174" s="2" t="s">
        <v>1230</v>
      </c>
      <c r="C174" s="2" t="s">
        <v>527</v>
      </c>
      <c r="D174" s="2" t="s">
        <v>33</v>
      </c>
      <c r="E174" s="2" t="s">
        <v>109</v>
      </c>
      <c r="F174" s="2" t="s">
        <v>1500</v>
      </c>
      <c r="G174" s="20">
        <v>2014</v>
      </c>
      <c r="H174" s="2" t="s">
        <v>2576</v>
      </c>
      <c r="I174" s="2" t="s">
        <v>29</v>
      </c>
      <c r="J174" s="2" t="s">
        <v>2572</v>
      </c>
      <c r="L174" s="2" t="s">
        <v>2616</v>
      </c>
      <c r="M174" s="2" t="s">
        <v>2616</v>
      </c>
      <c r="N174" s="2" t="s">
        <v>2574</v>
      </c>
      <c r="P174" s="37" t="s">
        <v>2842</v>
      </c>
    </row>
    <row r="175" spans="2:18" hidden="1">
      <c r="B175" s="2" t="s">
        <v>1232</v>
      </c>
      <c r="C175" s="2" t="s">
        <v>529</v>
      </c>
      <c r="D175" s="2" t="s">
        <v>47</v>
      </c>
      <c r="E175" s="2" t="s">
        <v>30</v>
      </c>
      <c r="F175" s="2" t="s">
        <v>1470</v>
      </c>
      <c r="G175" s="20">
        <v>2014</v>
      </c>
      <c r="H175" s="2" t="s">
        <v>2576</v>
      </c>
      <c r="I175" s="2" t="s">
        <v>2571</v>
      </c>
      <c r="L175" s="2" t="s">
        <v>2617</v>
      </c>
      <c r="M175" s="2" t="s">
        <v>2617</v>
      </c>
      <c r="N175" s="2" t="s">
        <v>2573</v>
      </c>
      <c r="P175" s="37" t="s">
        <v>2845</v>
      </c>
    </row>
    <row r="176" spans="2:18" hidden="1">
      <c r="B176" s="2" t="s">
        <v>1233</v>
      </c>
      <c r="C176" s="2" t="s">
        <v>530</v>
      </c>
      <c r="D176" s="2" t="s">
        <v>47</v>
      </c>
      <c r="E176" s="2" t="s">
        <v>30</v>
      </c>
      <c r="F176" s="2" t="s">
        <v>1470</v>
      </c>
      <c r="G176" s="20">
        <v>2014</v>
      </c>
      <c r="H176" s="2" t="s">
        <v>2577</v>
      </c>
      <c r="I176" s="2" t="s">
        <v>2571</v>
      </c>
      <c r="J176" s="2" t="s">
        <v>2572</v>
      </c>
      <c r="L176" s="2" t="s">
        <v>2617</v>
      </c>
      <c r="M176" s="2" t="s">
        <v>2617</v>
      </c>
      <c r="N176" s="2" t="s">
        <v>2574</v>
      </c>
      <c r="P176" s="37" t="s">
        <v>2846</v>
      </c>
    </row>
    <row r="177" spans="2:18" hidden="1">
      <c r="B177" s="2" t="s">
        <v>1235</v>
      </c>
      <c r="C177" s="2" t="s">
        <v>532</v>
      </c>
      <c r="D177" s="2" t="s">
        <v>33</v>
      </c>
      <c r="E177" s="2" t="s">
        <v>30</v>
      </c>
      <c r="F177" s="2" t="s">
        <v>1487</v>
      </c>
      <c r="G177" s="20">
        <v>2014</v>
      </c>
      <c r="H177" s="2" t="s">
        <v>2576</v>
      </c>
      <c r="I177" s="2" t="s">
        <v>2565</v>
      </c>
      <c r="J177" s="2" t="s">
        <v>2566</v>
      </c>
      <c r="K177" s="2" t="s">
        <v>2572</v>
      </c>
      <c r="L177" s="2" t="s">
        <v>2616</v>
      </c>
      <c r="M177" s="2" t="s">
        <v>2617</v>
      </c>
      <c r="N177" s="2" t="s">
        <v>2574</v>
      </c>
      <c r="P177" s="37" t="s">
        <v>2847</v>
      </c>
    </row>
    <row r="178" spans="2:18" hidden="1">
      <c r="B178" s="2" t="s">
        <v>1239</v>
      </c>
      <c r="C178" s="2" t="s">
        <v>536</v>
      </c>
      <c r="D178" s="2" t="s">
        <v>33</v>
      </c>
      <c r="E178" s="2" t="s">
        <v>307</v>
      </c>
      <c r="F178" s="2" t="s">
        <v>1916</v>
      </c>
      <c r="G178" s="20">
        <v>2014</v>
      </c>
      <c r="H178" s="2" t="s">
        <v>2576</v>
      </c>
      <c r="I178" s="2" t="s">
        <v>2565</v>
      </c>
      <c r="J178" s="2" t="s">
        <v>2570</v>
      </c>
      <c r="K178" s="2" t="s">
        <v>2572</v>
      </c>
      <c r="L178" s="2" t="s">
        <v>2616</v>
      </c>
      <c r="M178" s="2" t="s">
        <v>2617</v>
      </c>
      <c r="N178" s="2" t="s">
        <v>2574</v>
      </c>
      <c r="P178" s="37" t="s">
        <v>2848</v>
      </c>
    </row>
    <row r="179" spans="2:18" hidden="1">
      <c r="B179" s="2" t="s">
        <v>1243</v>
      </c>
      <c r="C179" s="2" t="s">
        <v>540</v>
      </c>
      <c r="D179" s="2" t="s">
        <v>47</v>
      </c>
      <c r="E179" s="2" t="s">
        <v>50</v>
      </c>
      <c r="F179" s="2" t="s">
        <v>1478</v>
      </c>
      <c r="G179" s="20">
        <v>2014</v>
      </c>
      <c r="H179" s="2" t="s">
        <v>2576</v>
      </c>
      <c r="I179" s="2" t="s">
        <v>2571</v>
      </c>
      <c r="L179" s="2" t="s">
        <v>2617</v>
      </c>
      <c r="M179" s="2" t="s">
        <v>2617</v>
      </c>
      <c r="N179" s="2" t="s">
        <v>2573</v>
      </c>
      <c r="P179" s="37" t="s">
        <v>2849</v>
      </c>
    </row>
    <row r="180" spans="2:18" hidden="1">
      <c r="B180" s="2" t="s">
        <v>1246</v>
      </c>
      <c r="C180" s="2" t="s">
        <v>543</v>
      </c>
      <c r="D180" s="2" t="s">
        <v>544</v>
      </c>
      <c r="E180" s="2" t="s">
        <v>30</v>
      </c>
      <c r="F180" s="2" t="s">
        <v>1498</v>
      </c>
      <c r="G180" s="20">
        <v>2014</v>
      </c>
      <c r="H180" s="2" t="s">
        <v>2576</v>
      </c>
      <c r="I180" s="2" t="s">
        <v>2566</v>
      </c>
      <c r="J180" s="2" t="s">
        <v>2572</v>
      </c>
      <c r="L180" s="2" t="s">
        <v>2616</v>
      </c>
      <c r="M180" s="2" t="s">
        <v>2617</v>
      </c>
      <c r="N180" s="2" t="s">
        <v>2574</v>
      </c>
      <c r="P180" s="37" t="s">
        <v>2850</v>
      </c>
    </row>
    <row r="181" spans="2:18" hidden="1">
      <c r="B181" s="2" t="s">
        <v>1248</v>
      </c>
      <c r="C181" s="2" t="s">
        <v>547</v>
      </c>
      <c r="D181" s="2" t="s">
        <v>47</v>
      </c>
      <c r="E181" s="2" t="s">
        <v>375</v>
      </c>
      <c r="F181" s="2" t="s">
        <v>1756</v>
      </c>
      <c r="G181" s="20">
        <v>2014</v>
      </c>
      <c r="H181" s="2" t="s">
        <v>2577</v>
      </c>
      <c r="I181" s="2" t="s">
        <v>2571</v>
      </c>
      <c r="J181" s="2" t="s">
        <v>2572</v>
      </c>
      <c r="L181" s="2" t="s">
        <v>2617</v>
      </c>
      <c r="M181" s="2" t="s">
        <v>2617</v>
      </c>
      <c r="N181" s="2" t="s">
        <v>2573</v>
      </c>
      <c r="P181" s="37" t="s">
        <v>2851</v>
      </c>
    </row>
    <row r="182" spans="2:18" hidden="1">
      <c r="B182" s="2" t="s">
        <v>1249</v>
      </c>
      <c r="C182" s="2" t="s">
        <v>548</v>
      </c>
      <c r="D182" s="2" t="s">
        <v>69</v>
      </c>
      <c r="E182" s="2" t="s">
        <v>30</v>
      </c>
      <c r="F182" s="2" t="s">
        <v>1886</v>
      </c>
      <c r="G182" s="20">
        <v>2014</v>
      </c>
      <c r="H182" s="2" t="s">
        <v>2576</v>
      </c>
      <c r="I182" s="2" t="s">
        <v>29</v>
      </c>
      <c r="J182" s="2" t="s">
        <v>2572</v>
      </c>
      <c r="L182" s="2" t="s">
        <v>2616</v>
      </c>
      <c r="M182" s="2" t="s">
        <v>2617</v>
      </c>
      <c r="N182" s="2" t="s">
        <v>2573</v>
      </c>
      <c r="P182" s="37" t="s">
        <v>2852</v>
      </c>
    </row>
    <row r="183" spans="2:18" hidden="1">
      <c r="B183" s="2" t="s">
        <v>1253</v>
      </c>
      <c r="C183" s="2" t="s">
        <v>552</v>
      </c>
      <c r="D183" s="2" t="s">
        <v>69</v>
      </c>
      <c r="E183" s="2" t="s">
        <v>30</v>
      </c>
      <c r="F183" s="2" t="s">
        <v>1555</v>
      </c>
      <c r="G183" s="20">
        <v>2014</v>
      </c>
      <c r="H183" s="2" t="s">
        <v>2576</v>
      </c>
      <c r="I183" s="2" t="s">
        <v>2568</v>
      </c>
      <c r="J183" s="2" t="s">
        <v>29</v>
      </c>
      <c r="L183" s="2" t="s">
        <v>2616</v>
      </c>
      <c r="M183" s="2" t="s">
        <v>2616</v>
      </c>
      <c r="N183" s="2" t="s">
        <v>2573</v>
      </c>
      <c r="P183" s="37" t="s">
        <v>2853</v>
      </c>
    </row>
    <row r="184" spans="2:18" hidden="1">
      <c r="B184" s="2" t="s">
        <v>1254</v>
      </c>
      <c r="C184" s="2" t="s">
        <v>553</v>
      </c>
      <c r="D184" s="2" t="s">
        <v>47</v>
      </c>
      <c r="E184" s="2" t="s">
        <v>30</v>
      </c>
      <c r="F184" s="2" t="s">
        <v>1775</v>
      </c>
      <c r="G184" s="20">
        <v>2014</v>
      </c>
      <c r="H184" s="2" t="s">
        <v>2577</v>
      </c>
      <c r="I184" s="2" t="s">
        <v>2571</v>
      </c>
      <c r="L184" s="2" t="s">
        <v>2617</v>
      </c>
      <c r="M184" s="2" t="s">
        <v>2617</v>
      </c>
      <c r="N184" s="2" t="s">
        <v>2573</v>
      </c>
      <c r="P184" s="37" t="s">
        <v>2854</v>
      </c>
    </row>
    <row r="185" spans="2:18" hidden="1">
      <c r="B185" s="2" t="s">
        <v>1259</v>
      </c>
      <c r="C185" s="2" t="s">
        <v>558</v>
      </c>
      <c r="D185" s="2" t="s">
        <v>29</v>
      </c>
      <c r="E185" s="2" t="s">
        <v>30</v>
      </c>
      <c r="F185" s="2" t="s">
        <v>1482</v>
      </c>
      <c r="G185" s="20">
        <v>2014</v>
      </c>
      <c r="H185" s="2" t="s">
        <v>2576</v>
      </c>
      <c r="I185" s="2" t="s">
        <v>29</v>
      </c>
      <c r="L185" s="2" t="s">
        <v>2616</v>
      </c>
      <c r="M185" s="2" t="s">
        <v>2616</v>
      </c>
      <c r="N185" s="2" t="s">
        <v>2573</v>
      </c>
      <c r="P185" s="37" t="s">
        <v>2855</v>
      </c>
    </row>
    <row r="186" spans="2:18" hidden="1">
      <c r="B186" s="2" t="s">
        <v>1264</v>
      </c>
      <c r="C186" s="2" t="s">
        <v>563</v>
      </c>
      <c r="D186" s="2" t="s">
        <v>33</v>
      </c>
      <c r="E186" s="2" t="s">
        <v>30</v>
      </c>
      <c r="F186" s="2" t="s">
        <v>1498</v>
      </c>
      <c r="G186" s="20">
        <v>2015</v>
      </c>
      <c r="H186" s="2" t="s">
        <v>2576</v>
      </c>
      <c r="I186" s="2" t="s">
        <v>2565</v>
      </c>
      <c r="J186" s="2" t="s">
        <v>29</v>
      </c>
      <c r="K186" s="2" t="s">
        <v>2572</v>
      </c>
      <c r="L186" s="2" t="s">
        <v>2616</v>
      </c>
      <c r="M186" s="2" t="s">
        <v>2617</v>
      </c>
      <c r="N186" s="2" t="s">
        <v>2574</v>
      </c>
      <c r="P186" s="37" t="s">
        <v>2856</v>
      </c>
      <c r="R186" s="2" t="s">
        <v>2857</v>
      </c>
    </row>
    <row r="187" spans="2:18" hidden="1">
      <c r="B187" s="2" t="s">
        <v>1267</v>
      </c>
      <c r="C187" s="2" t="s">
        <v>566</v>
      </c>
      <c r="D187" s="2" t="s">
        <v>33</v>
      </c>
      <c r="E187" s="2" t="s">
        <v>30</v>
      </c>
      <c r="F187" s="2" t="s">
        <v>1706</v>
      </c>
      <c r="G187" s="20">
        <v>2014</v>
      </c>
      <c r="H187" s="2" t="s">
        <v>2576</v>
      </c>
      <c r="I187" s="2" t="s">
        <v>2572</v>
      </c>
      <c r="J187" s="2" t="s">
        <v>2565</v>
      </c>
      <c r="L187" s="2" t="s">
        <v>2616</v>
      </c>
      <c r="M187" s="2" t="s">
        <v>2617</v>
      </c>
      <c r="N187" s="2" t="s">
        <v>2574</v>
      </c>
      <c r="P187" s="37" t="s">
        <v>2858</v>
      </c>
    </row>
    <row r="188" spans="2:18" hidden="1">
      <c r="B188" s="2" t="s">
        <v>1271</v>
      </c>
      <c r="C188" s="2" t="s">
        <v>570</v>
      </c>
      <c r="D188" s="2" t="s">
        <v>33</v>
      </c>
      <c r="E188" s="2" t="s">
        <v>41</v>
      </c>
      <c r="F188" s="2" t="s">
        <v>1537</v>
      </c>
      <c r="G188" s="20">
        <v>2014</v>
      </c>
      <c r="H188" s="2" t="s">
        <v>2576</v>
      </c>
      <c r="I188" s="2" t="s">
        <v>2565</v>
      </c>
      <c r="J188" s="2" t="s">
        <v>2572</v>
      </c>
      <c r="L188" s="2" t="s">
        <v>2616</v>
      </c>
      <c r="M188" s="2" t="s">
        <v>2617</v>
      </c>
      <c r="N188" s="2" t="s">
        <v>2574</v>
      </c>
      <c r="P188" s="37" t="s">
        <v>2859</v>
      </c>
    </row>
    <row r="189" spans="2:18" hidden="1">
      <c r="B189" s="2" t="s">
        <v>1272</v>
      </c>
      <c r="C189" s="2" t="s">
        <v>571</v>
      </c>
      <c r="D189" s="2" t="s">
        <v>29</v>
      </c>
      <c r="E189" s="2" t="s">
        <v>30</v>
      </c>
      <c r="F189" s="2" t="s">
        <v>1470</v>
      </c>
      <c r="G189" s="20">
        <v>2014</v>
      </c>
      <c r="H189" s="2" t="s">
        <v>2576</v>
      </c>
      <c r="I189" s="2" t="s">
        <v>29</v>
      </c>
      <c r="L189" s="2" t="s">
        <v>2616</v>
      </c>
      <c r="M189" s="2" t="s">
        <v>2617</v>
      </c>
      <c r="N189" s="2" t="s">
        <v>2573</v>
      </c>
      <c r="P189" s="37" t="s">
        <v>2860</v>
      </c>
    </row>
    <row r="190" spans="2:18" hidden="1">
      <c r="B190" s="2" t="s">
        <v>1280</v>
      </c>
      <c r="C190" s="2" t="s">
        <v>579</v>
      </c>
      <c r="D190" s="2" t="s">
        <v>47</v>
      </c>
      <c r="E190" s="2" t="s">
        <v>30</v>
      </c>
      <c r="F190" s="2" t="s">
        <v>1815</v>
      </c>
      <c r="G190" s="20">
        <v>2014</v>
      </c>
      <c r="H190" s="2" t="s">
        <v>2577</v>
      </c>
      <c r="I190" s="2" t="s">
        <v>2572</v>
      </c>
      <c r="J190" s="2" t="s">
        <v>2569</v>
      </c>
      <c r="L190" s="2" t="s">
        <v>2617</v>
      </c>
      <c r="M190" s="2" t="s">
        <v>2617</v>
      </c>
      <c r="N190" s="2" t="s">
        <v>2574</v>
      </c>
      <c r="P190" s="37" t="s">
        <v>2861</v>
      </c>
    </row>
    <row r="191" spans="2:18" hidden="1">
      <c r="B191" s="2" t="s">
        <v>1281</v>
      </c>
      <c r="C191" s="2" t="s">
        <v>580</v>
      </c>
      <c r="D191" s="2" t="s">
        <v>47</v>
      </c>
      <c r="E191" s="2" t="s">
        <v>358</v>
      </c>
      <c r="F191" s="2" t="s">
        <v>1808</v>
      </c>
      <c r="G191" s="20">
        <v>2014</v>
      </c>
      <c r="H191" s="2" t="s">
        <v>2577</v>
      </c>
      <c r="I191" s="2" t="s">
        <v>2571</v>
      </c>
      <c r="L191" s="2" t="s">
        <v>2617</v>
      </c>
      <c r="M191" s="2" t="s">
        <v>2617</v>
      </c>
      <c r="N191" s="2" t="s">
        <v>2573</v>
      </c>
      <c r="P191" s="37" t="s">
        <v>2862</v>
      </c>
    </row>
    <row r="192" spans="2:18" hidden="1">
      <c r="B192" s="2" t="s">
        <v>1282</v>
      </c>
      <c r="C192" s="2" t="s">
        <v>581</v>
      </c>
      <c r="D192" s="2" t="s">
        <v>86</v>
      </c>
      <c r="E192" s="2" t="s">
        <v>30</v>
      </c>
      <c r="F192" s="2" t="s">
        <v>1534</v>
      </c>
      <c r="G192" s="20">
        <v>2014</v>
      </c>
      <c r="H192" s="2" t="s">
        <v>2576</v>
      </c>
      <c r="I192" s="2" t="s">
        <v>2568</v>
      </c>
      <c r="J192" s="2" t="s">
        <v>2572</v>
      </c>
      <c r="K192" s="2" t="s">
        <v>2569</v>
      </c>
      <c r="L192" s="2" t="s">
        <v>2617</v>
      </c>
      <c r="M192" s="2" t="s">
        <v>2617</v>
      </c>
      <c r="N192" s="2" t="s">
        <v>2574</v>
      </c>
      <c r="P192" s="37" t="s">
        <v>2863</v>
      </c>
      <c r="R192" s="2" t="s">
        <v>3689</v>
      </c>
    </row>
    <row r="193" spans="2:18">
      <c r="B193" s="49" t="s">
        <v>1283</v>
      </c>
      <c r="C193" s="49" t="s">
        <v>582</v>
      </c>
      <c r="D193" s="49" t="s">
        <v>44</v>
      </c>
      <c r="E193" s="49" t="s">
        <v>50</v>
      </c>
      <c r="F193" s="49" t="s">
        <v>1831</v>
      </c>
      <c r="G193" s="50">
        <v>2014</v>
      </c>
      <c r="H193" s="49" t="s">
        <v>2576</v>
      </c>
      <c r="I193" s="49" t="s">
        <v>2585</v>
      </c>
      <c r="J193" s="49"/>
      <c r="K193" s="49"/>
      <c r="L193" s="49" t="s">
        <v>2617</v>
      </c>
      <c r="M193" s="49" t="s">
        <v>2617</v>
      </c>
      <c r="N193" s="49"/>
      <c r="O193" s="49"/>
      <c r="P193" s="51" t="s">
        <v>2872</v>
      </c>
      <c r="Q193" s="49"/>
      <c r="R193" s="49" t="s">
        <v>2873</v>
      </c>
    </row>
    <row r="194" spans="2:18" hidden="1">
      <c r="B194" s="2" t="s">
        <v>1285</v>
      </c>
      <c r="C194" s="2" t="s">
        <v>584</v>
      </c>
      <c r="D194" s="2" t="s">
        <v>69</v>
      </c>
      <c r="E194" s="2" t="s">
        <v>30</v>
      </c>
      <c r="F194" s="2" t="s">
        <v>1470</v>
      </c>
      <c r="G194" s="20">
        <v>2011</v>
      </c>
      <c r="H194" s="2" t="s">
        <v>2576</v>
      </c>
      <c r="I194" s="2" t="s">
        <v>2570</v>
      </c>
      <c r="J194" s="2" t="s">
        <v>2568</v>
      </c>
      <c r="L194" s="2" t="s">
        <v>2616</v>
      </c>
      <c r="M194" s="2" t="s">
        <v>2617</v>
      </c>
      <c r="N194" s="2" t="s">
        <v>2574</v>
      </c>
      <c r="P194" s="37" t="s">
        <v>2874</v>
      </c>
    </row>
    <row r="195" spans="2:18" hidden="1">
      <c r="B195" s="2" t="s">
        <v>1289</v>
      </c>
      <c r="C195" s="2" t="s">
        <v>588</v>
      </c>
      <c r="D195" s="2" t="s">
        <v>33</v>
      </c>
      <c r="E195" s="2" t="s">
        <v>30</v>
      </c>
      <c r="F195" s="2" t="s">
        <v>1543</v>
      </c>
      <c r="G195" s="20">
        <v>2015</v>
      </c>
      <c r="H195" s="2" t="s">
        <v>2576</v>
      </c>
      <c r="I195" s="2" t="s">
        <v>2566</v>
      </c>
      <c r="J195" s="2" t="s">
        <v>2572</v>
      </c>
      <c r="K195" s="2" t="s">
        <v>29</v>
      </c>
      <c r="L195" s="2" t="s">
        <v>2616</v>
      </c>
      <c r="M195" s="2" t="s">
        <v>2616</v>
      </c>
      <c r="N195" s="2" t="s">
        <v>2574</v>
      </c>
      <c r="P195" s="37" t="s">
        <v>2875</v>
      </c>
    </row>
    <row r="196" spans="2:18" hidden="1">
      <c r="B196" s="2" t="s">
        <v>1291</v>
      </c>
      <c r="C196" s="2" t="s">
        <v>590</v>
      </c>
      <c r="D196" s="2" t="s">
        <v>44</v>
      </c>
      <c r="E196" s="2" t="s">
        <v>50</v>
      </c>
      <c r="F196" s="2" t="s">
        <v>1478</v>
      </c>
      <c r="G196" s="20">
        <v>2015</v>
      </c>
      <c r="H196" s="2" t="s">
        <v>2576</v>
      </c>
      <c r="I196" s="2" t="s">
        <v>2565</v>
      </c>
      <c r="J196" s="2" t="s">
        <v>2572</v>
      </c>
      <c r="L196" s="2" t="s">
        <v>2616</v>
      </c>
      <c r="M196" s="2" t="s">
        <v>2617</v>
      </c>
      <c r="N196" s="2" t="s">
        <v>2574</v>
      </c>
      <c r="P196" s="37" t="s">
        <v>2880</v>
      </c>
    </row>
    <row r="197" spans="2:18" hidden="1">
      <c r="B197" s="2" t="s">
        <v>1300</v>
      </c>
      <c r="C197" s="2" t="s">
        <v>599</v>
      </c>
      <c r="D197" s="2" t="s">
        <v>47</v>
      </c>
      <c r="E197" s="2" t="s">
        <v>50</v>
      </c>
      <c r="F197" s="2" t="s">
        <v>1478</v>
      </c>
      <c r="G197" s="20">
        <v>2014</v>
      </c>
      <c r="H197" s="2" t="s">
        <v>2577</v>
      </c>
      <c r="I197" s="2" t="s">
        <v>2571</v>
      </c>
      <c r="J197" s="2" t="s">
        <v>2568</v>
      </c>
      <c r="L197" s="2" t="s">
        <v>2617</v>
      </c>
      <c r="M197" s="2" t="s">
        <v>2617</v>
      </c>
      <c r="N197" s="2" t="s">
        <v>2573</v>
      </c>
      <c r="P197" s="37" t="s">
        <v>2864</v>
      </c>
    </row>
    <row r="198" spans="2:18" hidden="1">
      <c r="B198" s="2" t="s">
        <v>1305</v>
      </c>
      <c r="C198" s="2" t="s">
        <v>604</v>
      </c>
      <c r="D198" s="2" t="s">
        <v>33</v>
      </c>
      <c r="E198" s="2" t="s">
        <v>30</v>
      </c>
      <c r="F198" s="2" t="s">
        <v>1470</v>
      </c>
      <c r="G198" s="20">
        <v>2015</v>
      </c>
      <c r="H198" s="2" t="s">
        <v>2576</v>
      </c>
      <c r="I198" s="2" t="s">
        <v>2565</v>
      </c>
      <c r="J198" s="2" t="s">
        <v>2572</v>
      </c>
      <c r="L198" s="2" t="s">
        <v>2616</v>
      </c>
      <c r="M198" s="2" t="s">
        <v>2617</v>
      </c>
      <c r="N198" s="2" t="s">
        <v>2574</v>
      </c>
      <c r="P198" s="37" t="s">
        <v>2881</v>
      </c>
      <c r="R198" s="2" t="s">
        <v>2882</v>
      </c>
    </row>
    <row r="199" spans="2:18" hidden="1">
      <c r="B199" s="2" t="s">
        <v>1320</v>
      </c>
      <c r="C199" s="2" t="s">
        <v>619</v>
      </c>
      <c r="D199" s="2" t="s">
        <v>86</v>
      </c>
      <c r="E199" s="2" t="s">
        <v>30</v>
      </c>
      <c r="F199" s="2" t="s">
        <v>1817</v>
      </c>
      <c r="G199" s="20">
        <v>2015</v>
      </c>
      <c r="H199" s="2" t="s">
        <v>2576</v>
      </c>
      <c r="I199" s="2" t="s">
        <v>2568</v>
      </c>
      <c r="J199" s="2" t="s">
        <v>2586</v>
      </c>
      <c r="L199" s="2" t="s">
        <v>2616</v>
      </c>
      <c r="M199" s="2" t="s">
        <v>2617</v>
      </c>
      <c r="N199" s="2" t="s">
        <v>2574</v>
      </c>
      <c r="P199" s="37" t="s">
        <v>2883</v>
      </c>
      <c r="R199" s="2" t="s">
        <v>3694</v>
      </c>
    </row>
    <row r="200" spans="2:18" hidden="1">
      <c r="B200" s="2" t="s">
        <v>1325</v>
      </c>
      <c r="C200" s="2" t="s">
        <v>623</v>
      </c>
      <c r="D200" s="2" t="s">
        <v>33</v>
      </c>
      <c r="E200" s="2" t="s">
        <v>30</v>
      </c>
      <c r="F200" s="2" t="s">
        <v>1543</v>
      </c>
      <c r="G200" s="20">
        <v>2014</v>
      </c>
      <c r="H200" s="2" t="s">
        <v>2576</v>
      </c>
      <c r="I200" s="2" t="s">
        <v>2564</v>
      </c>
      <c r="J200" s="2" t="s">
        <v>2572</v>
      </c>
      <c r="K200" s="2" t="s">
        <v>2571</v>
      </c>
      <c r="L200" s="2" t="s">
        <v>2616</v>
      </c>
      <c r="M200" s="2" t="s">
        <v>2616</v>
      </c>
      <c r="N200" s="2" t="s">
        <v>2574</v>
      </c>
      <c r="P200" s="37" t="s">
        <v>2884</v>
      </c>
    </row>
    <row r="201" spans="2:18" hidden="1">
      <c r="B201" s="2" t="s">
        <v>1353</v>
      </c>
      <c r="C201" s="2" t="s">
        <v>651</v>
      </c>
      <c r="D201" s="2" t="s">
        <v>44</v>
      </c>
      <c r="E201" s="2" t="s">
        <v>30</v>
      </c>
      <c r="F201" s="2" t="s">
        <v>1704</v>
      </c>
      <c r="G201" s="20">
        <v>2012</v>
      </c>
      <c r="H201" s="2" t="s">
        <v>2577</v>
      </c>
      <c r="I201" s="2" t="s">
        <v>2572</v>
      </c>
      <c r="J201" s="2" t="s">
        <v>2565</v>
      </c>
      <c r="K201" s="2" t="s">
        <v>2564</v>
      </c>
      <c r="L201" s="2" t="s">
        <v>2616</v>
      </c>
      <c r="M201" s="2" t="s">
        <v>2617</v>
      </c>
      <c r="N201" s="2" t="s">
        <v>2574</v>
      </c>
      <c r="P201" s="37" t="s">
        <v>2885</v>
      </c>
    </row>
    <row r="202" spans="2:18" hidden="1">
      <c r="B202" s="2" t="s">
        <v>1355</v>
      </c>
      <c r="C202" s="2" t="s">
        <v>654</v>
      </c>
      <c r="D202" s="2" t="s">
        <v>69</v>
      </c>
      <c r="E202" s="2" t="s">
        <v>30</v>
      </c>
      <c r="F202" s="2" t="s">
        <v>1482</v>
      </c>
      <c r="G202" s="20">
        <v>2013</v>
      </c>
      <c r="H202" s="2" t="s">
        <v>2576</v>
      </c>
      <c r="I202" s="2" t="s">
        <v>29</v>
      </c>
      <c r="J202" s="2" t="s">
        <v>2564</v>
      </c>
      <c r="L202" s="2" t="s">
        <v>2616</v>
      </c>
      <c r="M202" s="2" t="s">
        <v>2616</v>
      </c>
      <c r="N202" s="2" t="s">
        <v>2574</v>
      </c>
      <c r="P202" s="37" t="s">
        <v>2886</v>
      </c>
    </row>
    <row r="203" spans="2:18" hidden="1">
      <c r="B203" s="2" t="s">
        <v>1358</v>
      </c>
      <c r="C203" s="2" t="s">
        <v>657</v>
      </c>
      <c r="D203" s="2" t="s">
        <v>47</v>
      </c>
      <c r="E203" s="2" t="s">
        <v>30</v>
      </c>
      <c r="F203" s="2" t="s">
        <v>1901</v>
      </c>
      <c r="G203" s="20">
        <v>2015</v>
      </c>
      <c r="H203" s="2" t="s">
        <v>2577</v>
      </c>
      <c r="I203" s="2" t="s">
        <v>2571</v>
      </c>
      <c r="J203" s="2" t="s">
        <v>2565</v>
      </c>
      <c r="L203" s="2" t="s">
        <v>2617</v>
      </c>
      <c r="M203" s="2" t="s">
        <v>2617</v>
      </c>
      <c r="N203" s="2" t="s">
        <v>2574</v>
      </c>
      <c r="P203" s="37" t="s">
        <v>2865</v>
      </c>
    </row>
    <row r="204" spans="2:18" hidden="1">
      <c r="B204" s="2" t="s">
        <v>1359</v>
      </c>
      <c r="C204" s="2" t="s">
        <v>658</v>
      </c>
      <c r="D204" s="2" t="s">
        <v>33</v>
      </c>
      <c r="E204" s="2" t="s">
        <v>467</v>
      </c>
      <c r="F204" s="2" t="s">
        <v>467</v>
      </c>
      <c r="G204" s="20">
        <v>2015</v>
      </c>
      <c r="H204" s="2" t="s">
        <v>2576</v>
      </c>
      <c r="I204" s="2" t="s">
        <v>2565</v>
      </c>
      <c r="L204" s="2" t="s">
        <v>2616</v>
      </c>
      <c r="M204" s="2" t="s">
        <v>2617</v>
      </c>
      <c r="N204" s="2" t="s">
        <v>2573</v>
      </c>
      <c r="P204" s="37" t="s">
        <v>2888</v>
      </c>
    </row>
    <row r="205" spans="2:18" hidden="1">
      <c r="B205" s="2" t="s">
        <v>1371</v>
      </c>
      <c r="C205" s="2" t="s">
        <v>671</v>
      </c>
      <c r="D205" s="2" t="s">
        <v>33</v>
      </c>
      <c r="E205" s="2" t="s">
        <v>30</v>
      </c>
      <c r="F205" s="2" t="s">
        <v>1831</v>
      </c>
      <c r="G205" s="20">
        <v>2015</v>
      </c>
      <c r="H205" s="2" t="s">
        <v>2577</v>
      </c>
      <c r="I205" s="2" t="s">
        <v>2565</v>
      </c>
      <c r="L205" s="2" t="s">
        <v>2617</v>
      </c>
      <c r="M205" s="2" t="s">
        <v>2617</v>
      </c>
      <c r="N205" s="2" t="s">
        <v>2574</v>
      </c>
      <c r="P205" s="37" t="s">
        <v>2890</v>
      </c>
      <c r="R205" s="2" t="s">
        <v>2889</v>
      </c>
    </row>
    <row r="206" spans="2:18" hidden="1">
      <c r="B206" s="2" t="s">
        <v>1380</v>
      </c>
      <c r="C206" s="2" t="s">
        <v>680</v>
      </c>
      <c r="D206" s="2" t="s">
        <v>29</v>
      </c>
      <c r="E206" s="2" t="s">
        <v>681</v>
      </c>
      <c r="F206" s="2" t="s">
        <v>1962</v>
      </c>
      <c r="G206" s="20">
        <v>2015</v>
      </c>
      <c r="H206" s="2" t="s">
        <v>2576</v>
      </c>
      <c r="I206" s="2" t="s">
        <v>29</v>
      </c>
      <c r="J206" s="2" t="s">
        <v>2566</v>
      </c>
      <c r="L206" s="2" t="s">
        <v>2616</v>
      </c>
      <c r="M206" s="2" t="s">
        <v>2617</v>
      </c>
      <c r="N206" s="2" t="s">
        <v>2574</v>
      </c>
      <c r="P206" s="37" t="s">
        <v>2891</v>
      </c>
    </row>
    <row r="207" spans="2:18" hidden="1">
      <c r="B207" s="2" t="s">
        <v>1382</v>
      </c>
      <c r="C207" s="2" t="s">
        <v>683</v>
      </c>
      <c r="D207" s="2" t="s">
        <v>44</v>
      </c>
      <c r="E207" s="2" t="s">
        <v>30</v>
      </c>
      <c r="F207" s="2" t="s">
        <v>1954</v>
      </c>
      <c r="G207" s="20">
        <v>2015</v>
      </c>
      <c r="H207" s="2" t="s">
        <v>2576</v>
      </c>
      <c r="I207" s="2" t="s">
        <v>2569</v>
      </c>
      <c r="L207" s="2" t="s">
        <v>2616</v>
      </c>
      <c r="M207" s="2" t="s">
        <v>2616</v>
      </c>
      <c r="N207" s="2" t="s">
        <v>2574</v>
      </c>
      <c r="P207" s="37" t="s">
        <v>2892</v>
      </c>
    </row>
    <row r="208" spans="2:18" hidden="1">
      <c r="B208" s="2" t="s">
        <v>1386</v>
      </c>
      <c r="C208" s="2" t="s">
        <v>687</v>
      </c>
      <c r="D208" s="2" t="s">
        <v>69</v>
      </c>
      <c r="E208" s="2" t="s">
        <v>30</v>
      </c>
      <c r="F208" s="2" t="s">
        <v>1770</v>
      </c>
      <c r="G208" s="20">
        <v>2015</v>
      </c>
      <c r="H208" s="2" t="s">
        <v>2576</v>
      </c>
      <c r="I208" s="2" t="s">
        <v>29</v>
      </c>
      <c r="J208" s="2" t="s">
        <v>2566</v>
      </c>
      <c r="K208" s="2" t="s">
        <v>2572</v>
      </c>
      <c r="L208" s="2" t="s">
        <v>2616</v>
      </c>
      <c r="M208" s="2" t="s">
        <v>2616</v>
      </c>
      <c r="N208" s="2" t="s">
        <v>2574</v>
      </c>
      <c r="P208" s="37" t="s">
        <v>2887</v>
      </c>
    </row>
    <row r="209" spans="2:18" hidden="1">
      <c r="B209" s="2" t="s">
        <v>1388</v>
      </c>
      <c r="C209" s="2" t="s">
        <v>689</v>
      </c>
      <c r="D209" s="2" t="s">
        <v>47</v>
      </c>
      <c r="E209" s="2" t="s">
        <v>30</v>
      </c>
      <c r="F209" s="2" t="s">
        <v>1470</v>
      </c>
      <c r="G209" s="20">
        <v>2015</v>
      </c>
      <c r="H209" s="2" t="s">
        <v>2577</v>
      </c>
      <c r="I209" s="2" t="s">
        <v>2571</v>
      </c>
      <c r="L209" s="2" t="s">
        <v>2617</v>
      </c>
      <c r="M209" s="2" t="s">
        <v>2617</v>
      </c>
      <c r="N209" s="2" t="s">
        <v>2573</v>
      </c>
      <c r="P209" s="37" t="s">
        <v>2866</v>
      </c>
    </row>
    <row r="210" spans="2:18" hidden="1">
      <c r="B210" s="2" t="s">
        <v>1392</v>
      </c>
      <c r="C210" s="2" t="s">
        <v>693</v>
      </c>
      <c r="D210" s="2" t="s">
        <v>44</v>
      </c>
      <c r="E210" s="2" t="s">
        <v>73</v>
      </c>
      <c r="F210" s="2" t="s">
        <v>1642</v>
      </c>
      <c r="G210" s="20">
        <v>2015</v>
      </c>
      <c r="H210" s="2" t="s">
        <v>2576</v>
      </c>
      <c r="I210" s="2" t="s">
        <v>2565</v>
      </c>
      <c r="J210" s="2" t="s">
        <v>2572</v>
      </c>
      <c r="L210" s="2" t="s">
        <v>2616</v>
      </c>
      <c r="M210" s="2" t="s">
        <v>2617</v>
      </c>
      <c r="N210" s="2" t="s">
        <v>2573</v>
      </c>
      <c r="P210" s="37" t="s">
        <v>2893</v>
      </c>
    </row>
    <row r="211" spans="2:18" hidden="1">
      <c r="B211" s="2" t="s">
        <v>1399</v>
      </c>
      <c r="C211" s="2" t="s">
        <v>700</v>
      </c>
      <c r="D211" s="2" t="s">
        <v>33</v>
      </c>
      <c r="E211" s="2" t="s">
        <v>30</v>
      </c>
      <c r="F211" s="2" t="s">
        <v>1482</v>
      </c>
      <c r="G211" s="20">
        <v>2015</v>
      </c>
      <c r="H211" s="2" t="s">
        <v>2576</v>
      </c>
      <c r="I211" s="2" t="s">
        <v>2565</v>
      </c>
      <c r="J211" s="2" t="s">
        <v>2572</v>
      </c>
      <c r="L211" s="2" t="s">
        <v>2616</v>
      </c>
      <c r="M211" s="2" t="s">
        <v>2617</v>
      </c>
      <c r="N211" s="2" t="s">
        <v>2574</v>
      </c>
      <c r="P211" s="37" t="s">
        <v>2894</v>
      </c>
    </row>
    <row r="212" spans="2:18" hidden="1">
      <c r="B212" s="2" t="s">
        <v>1400</v>
      </c>
      <c r="C212" s="2" t="s">
        <v>701</v>
      </c>
      <c r="D212" s="2" t="s">
        <v>47</v>
      </c>
      <c r="E212" s="2" t="s">
        <v>702</v>
      </c>
      <c r="F212" s="2" t="s">
        <v>1964</v>
      </c>
      <c r="G212" s="20">
        <v>2015</v>
      </c>
      <c r="H212" s="2" t="s">
        <v>2577</v>
      </c>
      <c r="I212" s="2" t="s">
        <v>2571</v>
      </c>
      <c r="L212" s="2" t="s">
        <v>2617</v>
      </c>
      <c r="M212" s="2" t="s">
        <v>2617</v>
      </c>
      <c r="N212" s="2" t="s">
        <v>2573</v>
      </c>
      <c r="P212" s="37" t="s">
        <v>2867</v>
      </c>
    </row>
    <row r="213" spans="2:18" hidden="1">
      <c r="B213" s="2" t="s">
        <v>1401</v>
      </c>
      <c r="C213" s="2" t="s">
        <v>703</v>
      </c>
      <c r="D213" s="2" t="s">
        <v>544</v>
      </c>
      <c r="E213" s="2" t="s">
        <v>50</v>
      </c>
      <c r="F213" s="2" t="s">
        <v>1478</v>
      </c>
      <c r="G213" s="20">
        <v>2015</v>
      </c>
      <c r="H213" s="2" t="s">
        <v>2576</v>
      </c>
      <c r="I213" s="2" t="s">
        <v>2566</v>
      </c>
      <c r="J213" s="2" t="s">
        <v>2570</v>
      </c>
      <c r="L213" s="2" t="s">
        <v>2616</v>
      </c>
      <c r="M213" s="2" t="s">
        <v>2617</v>
      </c>
      <c r="N213" s="2" t="s">
        <v>2574</v>
      </c>
      <c r="P213" s="37" t="s">
        <v>2895</v>
      </c>
    </row>
    <row r="214" spans="2:18" hidden="1">
      <c r="B214" s="2" t="s">
        <v>1402</v>
      </c>
      <c r="C214" s="2" t="s">
        <v>704</v>
      </c>
      <c r="D214" s="2" t="s">
        <v>29</v>
      </c>
      <c r="E214" s="2" t="s">
        <v>50</v>
      </c>
      <c r="F214" s="2" t="s">
        <v>1478</v>
      </c>
      <c r="G214" s="20">
        <v>2016</v>
      </c>
      <c r="H214" s="2" t="s">
        <v>2576</v>
      </c>
      <c r="I214" s="2" t="s">
        <v>29</v>
      </c>
      <c r="J214" s="2" t="s">
        <v>2572</v>
      </c>
      <c r="L214" s="2" t="s">
        <v>2616</v>
      </c>
      <c r="M214" s="2" t="s">
        <v>2616</v>
      </c>
      <c r="N214" s="2" t="s">
        <v>2573</v>
      </c>
      <c r="P214" s="37" t="s">
        <v>2896</v>
      </c>
    </row>
    <row r="215" spans="2:18" hidden="1">
      <c r="B215" s="2" t="s">
        <v>1403</v>
      </c>
      <c r="C215" s="2" t="s">
        <v>705</v>
      </c>
      <c r="D215" s="2" t="s">
        <v>47</v>
      </c>
      <c r="E215" s="2" t="s">
        <v>50</v>
      </c>
      <c r="F215" s="2" t="s">
        <v>1478</v>
      </c>
      <c r="G215" s="20">
        <v>2015</v>
      </c>
      <c r="H215" s="2" t="s">
        <v>2577</v>
      </c>
      <c r="I215" s="2" t="s">
        <v>2571</v>
      </c>
      <c r="L215" s="2" t="s">
        <v>2617</v>
      </c>
      <c r="M215" s="2" t="s">
        <v>2617</v>
      </c>
      <c r="N215" s="2" t="s">
        <v>2573</v>
      </c>
      <c r="P215" s="37" t="s">
        <v>2868</v>
      </c>
    </row>
    <row r="216" spans="2:18" hidden="1">
      <c r="B216" s="2" t="s">
        <v>1404</v>
      </c>
      <c r="C216" s="2" t="s">
        <v>706</v>
      </c>
      <c r="D216" s="2" t="s">
        <v>44</v>
      </c>
      <c r="E216" s="2" t="s">
        <v>62</v>
      </c>
      <c r="F216" s="2" t="s">
        <v>1581</v>
      </c>
      <c r="G216" s="20">
        <v>2012</v>
      </c>
      <c r="H216" s="2" t="s">
        <v>2576</v>
      </c>
      <c r="I216" s="2" t="s">
        <v>2564</v>
      </c>
      <c r="J216" s="2" t="s">
        <v>2572</v>
      </c>
      <c r="K216" s="2" t="s">
        <v>2567</v>
      </c>
      <c r="L216" s="2" t="s">
        <v>2616</v>
      </c>
      <c r="M216" s="2" t="s">
        <v>2616</v>
      </c>
      <c r="N216" s="2" t="s">
        <v>2573</v>
      </c>
      <c r="P216" s="37" t="s">
        <v>2897</v>
      </c>
    </row>
    <row r="217" spans="2:18" hidden="1">
      <c r="B217" s="2" t="s">
        <v>1405</v>
      </c>
      <c r="C217" s="2" t="s">
        <v>707</v>
      </c>
      <c r="D217" s="2" t="s">
        <v>47</v>
      </c>
      <c r="E217" s="2" t="s">
        <v>358</v>
      </c>
      <c r="F217" s="2" t="s">
        <v>1808</v>
      </c>
      <c r="G217" s="20">
        <v>2016</v>
      </c>
      <c r="H217" s="2" t="s">
        <v>2577</v>
      </c>
      <c r="I217" s="2" t="s">
        <v>2571</v>
      </c>
      <c r="L217" s="2" t="s">
        <v>2617</v>
      </c>
      <c r="M217" s="2" t="s">
        <v>2617</v>
      </c>
      <c r="N217" s="2" t="s">
        <v>2573</v>
      </c>
    </row>
    <row r="218" spans="2:18" hidden="1">
      <c r="B218" s="2" t="s">
        <v>1406</v>
      </c>
      <c r="C218" s="2" t="s">
        <v>708</v>
      </c>
      <c r="D218" s="2" t="s">
        <v>33</v>
      </c>
      <c r="E218" s="2" t="s">
        <v>90</v>
      </c>
      <c r="F218" s="2" t="s">
        <v>1862</v>
      </c>
      <c r="G218" s="20">
        <v>2013</v>
      </c>
      <c r="H218" s="2" t="s">
        <v>2576</v>
      </c>
      <c r="I218" s="2" t="s">
        <v>2565</v>
      </c>
      <c r="J218" s="2" t="s">
        <v>2571</v>
      </c>
      <c r="L218" s="2" t="s">
        <v>2617</v>
      </c>
      <c r="M218" s="2" t="s">
        <v>2617</v>
      </c>
      <c r="N218" s="2" t="s">
        <v>2574</v>
      </c>
      <c r="P218" s="37" t="s">
        <v>2902</v>
      </c>
    </row>
    <row r="219" spans="2:18" hidden="1">
      <c r="B219" s="2" t="s">
        <v>1409</v>
      </c>
      <c r="C219" s="2" t="s">
        <v>711</v>
      </c>
      <c r="D219" s="2" t="s">
        <v>47</v>
      </c>
      <c r="E219" s="2" t="s">
        <v>712</v>
      </c>
      <c r="F219" s="2" t="s">
        <v>1951</v>
      </c>
      <c r="G219" s="20">
        <v>2016</v>
      </c>
      <c r="H219" s="2" t="s">
        <v>2576</v>
      </c>
      <c r="I219" s="2" t="s">
        <v>2571</v>
      </c>
      <c r="L219" s="2" t="s">
        <v>2617</v>
      </c>
      <c r="M219" s="2" t="s">
        <v>2617</v>
      </c>
      <c r="N219" s="2" t="s">
        <v>2573</v>
      </c>
      <c r="P219" s="37" t="s">
        <v>2869</v>
      </c>
    </row>
    <row r="220" spans="2:18" hidden="1">
      <c r="B220" s="2" t="s">
        <v>1411</v>
      </c>
      <c r="C220" s="2" t="s">
        <v>714</v>
      </c>
      <c r="D220" s="2" t="s">
        <v>44</v>
      </c>
      <c r="E220" s="2" t="s">
        <v>73</v>
      </c>
      <c r="F220" s="2" t="s">
        <v>1938</v>
      </c>
      <c r="G220" s="20">
        <v>2016</v>
      </c>
      <c r="H220" s="2" t="s">
        <v>2577</v>
      </c>
      <c r="I220" s="2" t="s">
        <v>2568</v>
      </c>
      <c r="J220" s="2" t="s">
        <v>2571</v>
      </c>
      <c r="L220" s="2" t="s">
        <v>2616</v>
      </c>
      <c r="M220" s="2" t="s">
        <v>2617</v>
      </c>
      <c r="N220" s="2" t="s">
        <v>2574</v>
      </c>
      <c r="P220" s="37" t="s">
        <v>2898</v>
      </c>
      <c r="R220" s="2" t="s">
        <v>2903</v>
      </c>
    </row>
    <row r="221" spans="2:18" hidden="1">
      <c r="B221" s="2" t="s">
        <v>1416</v>
      </c>
      <c r="C221" s="2" t="s">
        <v>719</v>
      </c>
      <c r="D221" s="2" t="s">
        <v>29</v>
      </c>
      <c r="E221" s="2" t="s">
        <v>167</v>
      </c>
      <c r="F221" s="2" t="s">
        <v>1751</v>
      </c>
      <c r="G221" s="20">
        <v>2016</v>
      </c>
      <c r="H221" s="2" t="s">
        <v>2576</v>
      </c>
      <c r="I221" s="2" t="s">
        <v>29</v>
      </c>
      <c r="L221" s="2" t="s">
        <v>2616</v>
      </c>
      <c r="M221" s="2" t="s">
        <v>2616</v>
      </c>
      <c r="N221" s="2" t="s">
        <v>2573</v>
      </c>
      <c r="P221" s="37" t="s">
        <v>2904</v>
      </c>
    </row>
    <row r="222" spans="2:18" hidden="1">
      <c r="B222" s="2" t="s">
        <v>1419</v>
      </c>
      <c r="C222" s="2" t="s">
        <v>722</v>
      </c>
      <c r="D222" s="2" t="s">
        <v>44</v>
      </c>
      <c r="E222" s="2" t="s">
        <v>30</v>
      </c>
      <c r="F222" s="2" t="s">
        <v>1845</v>
      </c>
      <c r="G222" s="20">
        <v>2016</v>
      </c>
      <c r="H222" s="2" t="s">
        <v>2576</v>
      </c>
      <c r="I222" s="2" t="s">
        <v>2567</v>
      </c>
      <c r="J222" s="2" t="s">
        <v>2572</v>
      </c>
      <c r="L222" s="2" t="s">
        <v>2616</v>
      </c>
      <c r="M222" s="2" t="s">
        <v>2617</v>
      </c>
      <c r="N222" s="2" t="s">
        <v>2574</v>
      </c>
      <c r="P222" s="37" t="s">
        <v>2899</v>
      </c>
    </row>
    <row r="223" spans="2:18" hidden="1">
      <c r="B223" s="2" t="s">
        <v>1435</v>
      </c>
      <c r="C223" s="2" t="s">
        <v>738</v>
      </c>
      <c r="D223" s="2" t="s">
        <v>33</v>
      </c>
      <c r="E223" s="2" t="s">
        <v>467</v>
      </c>
      <c r="F223" s="2" t="s">
        <v>467</v>
      </c>
      <c r="G223" s="20">
        <v>2016</v>
      </c>
      <c r="H223" s="2" t="s">
        <v>2576</v>
      </c>
      <c r="I223" s="2" t="s">
        <v>2565</v>
      </c>
      <c r="L223" s="2" t="s">
        <v>2616</v>
      </c>
      <c r="M223" s="2" t="s">
        <v>2617</v>
      </c>
      <c r="N223" s="2" t="s">
        <v>2574</v>
      </c>
      <c r="P223" s="37" t="s">
        <v>2900</v>
      </c>
    </row>
    <row r="224" spans="2:18" hidden="1">
      <c r="B224" s="2" t="s">
        <v>1439</v>
      </c>
      <c r="C224" s="2" t="s">
        <v>742</v>
      </c>
      <c r="D224" s="2" t="s">
        <v>33</v>
      </c>
      <c r="E224" s="2" t="s">
        <v>30</v>
      </c>
      <c r="F224" s="2" t="s">
        <v>1470</v>
      </c>
      <c r="G224" s="20">
        <v>2016</v>
      </c>
      <c r="H224" s="2" t="s">
        <v>2576</v>
      </c>
      <c r="I224" s="2" t="s">
        <v>2565</v>
      </c>
      <c r="J224" s="2" t="s">
        <v>2571</v>
      </c>
      <c r="L224" s="2" t="s">
        <v>2617</v>
      </c>
      <c r="M224" s="2" t="s">
        <v>2617</v>
      </c>
      <c r="N224" s="2" t="s">
        <v>2574</v>
      </c>
      <c r="P224" s="37" t="s">
        <v>2906</v>
      </c>
    </row>
    <row r="225" spans="2:18" hidden="1">
      <c r="B225" s="2" t="s">
        <v>1441</v>
      </c>
      <c r="C225" s="2" t="s">
        <v>744</v>
      </c>
      <c r="D225" s="2" t="s">
        <v>29</v>
      </c>
      <c r="E225" s="2" t="s">
        <v>30</v>
      </c>
      <c r="F225" s="2" t="s">
        <v>1901</v>
      </c>
      <c r="G225" s="20">
        <v>2016</v>
      </c>
      <c r="H225" s="2" t="s">
        <v>2576</v>
      </c>
      <c r="I225" s="2" t="s">
        <v>2568</v>
      </c>
      <c r="J225" s="2" t="s">
        <v>2571</v>
      </c>
      <c r="K225" s="2" t="s">
        <v>2572</v>
      </c>
      <c r="L225" s="2" t="s">
        <v>2616</v>
      </c>
      <c r="M225" s="2" t="s">
        <v>2617</v>
      </c>
      <c r="N225" s="2" t="s">
        <v>2574</v>
      </c>
      <c r="P225" s="37" t="s">
        <v>2907</v>
      </c>
    </row>
    <row r="226" spans="2:18" hidden="1">
      <c r="B226" s="2" t="s">
        <v>1443</v>
      </c>
      <c r="C226" s="2" t="s">
        <v>746</v>
      </c>
      <c r="D226" s="2" t="s">
        <v>44</v>
      </c>
      <c r="E226" s="2" t="s">
        <v>30</v>
      </c>
      <c r="F226" s="2" t="s">
        <v>1498</v>
      </c>
      <c r="G226" s="20">
        <v>2010</v>
      </c>
      <c r="H226" s="2" t="s">
        <v>2576</v>
      </c>
      <c r="I226" s="2" t="s">
        <v>2572</v>
      </c>
      <c r="J226" s="2" t="s">
        <v>2565</v>
      </c>
      <c r="K226" s="2" t="s">
        <v>2569</v>
      </c>
      <c r="L226" s="2" t="s">
        <v>2616</v>
      </c>
      <c r="M226" s="2" t="s">
        <v>2616</v>
      </c>
      <c r="N226" s="2" t="s">
        <v>2574</v>
      </c>
      <c r="P226" s="37" t="s">
        <v>2908</v>
      </c>
    </row>
    <row r="227" spans="2:18" hidden="1">
      <c r="B227" s="2" t="s">
        <v>1444</v>
      </c>
      <c r="C227" s="2" t="s">
        <v>747</v>
      </c>
      <c r="D227" s="2" t="s">
        <v>47</v>
      </c>
      <c r="E227" s="2" t="s">
        <v>30</v>
      </c>
      <c r="F227" s="2" t="s">
        <v>1482</v>
      </c>
      <c r="G227" s="20">
        <v>2015</v>
      </c>
      <c r="H227" s="2" t="s">
        <v>2577</v>
      </c>
      <c r="I227" s="2" t="s">
        <v>2571</v>
      </c>
      <c r="J227" s="2" t="s">
        <v>2572</v>
      </c>
      <c r="L227" s="2" t="s">
        <v>2617</v>
      </c>
      <c r="M227" s="2" t="s">
        <v>2617</v>
      </c>
      <c r="N227" s="2" t="s">
        <v>2574</v>
      </c>
      <c r="P227" s="37" t="s">
        <v>2870</v>
      </c>
    </row>
    <row r="228" spans="2:18" hidden="1">
      <c r="B228" s="2" t="s">
        <v>1445</v>
      </c>
      <c r="C228" s="2" t="s">
        <v>748</v>
      </c>
      <c r="D228" s="2" t="s">
        <v>69</v>
      </c>
      <c r="E228" s="2" t="s">
        <v>30</v>
      </c>
      <c r="F228" s="2" t="s">
        <v>1498</v>
      </c>
      <c r="G228" s="20">
        <v>2016</v>
      </c>
      <c r="H228" s="2" t="s">
        <v>2576</v>
      </c>
      <c r="I228" s="2" t="s">
        <v>2565</v>
      </c>
      <c r="J228" s="2" t="s">
        <v>2570</v>
      </c>
      <c r="L228" s="2" t="s">
        <v>2616</v>
      </c>
      <c r="M228" s="2" t="s">
        <v>2616</v>
      </c>
      <c r="N228" s="2" t="s">
        <v>2573</v>
      </c>
      <c r="P228" s="37" t="s">
        <v>2909</v>
      </c>
    </row>
    <row r="229" spans="2:18" hidden="1">
      <c r="B229" s="2" t="s">
        <v>1446</v>
      </c>
      <c r="C229" s="2" t="s">
        <v>749</v>
      </c>
      <c r="D229" s="2" t="s">
        <v>44</v>
      </c>
      <c r="E229" s="2" t="s">
        <v>30</v>
      </c>
      <c r="F229" s="2" t="s">
        <v>1498</v>
      </c>
      <c r="G229" s="20">
        <v>2015</v>
      </c>
      <c r="H229" s="2" t="s">
        <v>2576</v>
      </c>
      <c r="I229" s="2" t="s">
        <v>2569</v>
      </c>
      <c r="L229" s="2" t="s">
        <v>2616</v>
      </c>
      <c r="M229" s="2" t="s">
        <v>2617</v>
      </c>
      <c r="N229" s="2" t="s">
        <v>2573</v>
      </c>
      <c r="P229" s="37" t="s">
        <v>2910</v>
      </c>
      <c r="R229" s="2" t="s">
        <v>2911</v>
      </c>
    </row>
    <row r="230" spans="2:18" hidden="1">
      <c r="B230" s="2" t="s">
        <v>1447</v>
      </c>
      <c r="C230" s="2" t="s">
        <v>750</v>
      </c>
      <c r="D230" s="2" t="s">
        <v>44</v>
      </c>
      <c r="E230" s="2" t="s">
        <v>50</v>
      </c>
      <c r="F230" s="2" t="s">
        <v>1478</v>
      </c>
      <c r="G230" s="20">
        <v>2015</v>
      </c>
      <c r="H230" s="2" t="s">
        <v>2576</v>
      </c>
      <c r="I230" s="2" t="s">
        <v>2572</v>
      </c>
      <c r="J230" s="2" t="s">
        <v>2565</v>
      </c>
      <c r="L230" s="2" t="s">
        <v>2616</v>
      </c>
      <c r="M230" s="2" t="s">
        <v>2616</v>
      </c>
      <c r="N230" s="2" t="s">
        <v>2574</v>
      </c>
      <c r="P230" s="37" t="s">
        <v>2901</v>
      </c>
    </row>
    <row r="231" spans="2:18" hidden="1">
      <c r="B231" s="2" t="s">
        <v>1448</v>
      </c>
      <c r="C231" s="2" t="s">
        <v>751</v>
      </c>
      <c r="D231" s="2" t="s">
        <v>69</v>
      </c>
      <c r="E231" s="2" t="s">
        <v>30</v>
      </c>
      <c r="F231" s="2" t="s">
        <v>1482</v>
      </c>
      <c r="G231" s="20">
        <v>2008</v>
      </c>
      <c r="H231" s="2" t="s">
        <v>2577</v>
      </c>
      <c r="I231" s="2" t="s">
        <v>2568</v>
      </c>
      <c r="J231" s="2" t="s">
        <v>2571</v>
      </c>
      <c r="L231" s="2" t="s">
        <v>2616</v>
      </c>
      <c r="M231" s="2" t="s">
        <v>2617</v>
      </c>
      <c r="N231" s="2" t="s">
        <v>2574</v>
      </c>
      <c r="P231" s="37" t="s">
        <v>2913</v>
      </c>
    </row>
    <row r="232" spans="2:18" hidden="1">
      <c r="B232" s="2" t="s">
        <v>1449</v>
      </c>
      <c r="C232" s="2" t="s">
        <v>752</v>
      </c>
      <c r="D232" s="2" t="s">
        <v>44</v>
      </c>
      <c r="E232" s="2" t="s">
        <v>30</v>
      </c>
      <c r="F232" s="2" t="s">
        <v>1470</v>
      </c>
      <c r="G232" s="20">
        <v>2016</v>
      </c>
      <c r="H232" s="2" t="s">
        <v>2576</v>
      </c>
      <c r="I232" s="2" t="s">
        <v>2572</v>
      </c>
      <c r="J232" s="2" t="s">
        <v>2572</v>
      </c>
      <c r="K232" s="2" t="s">
        <v>2569</v>
      </c>
      <c r="L232" s="2" t="s">
        <v>2616</v>
      </c>
      <c r="M232" s="2" t="s">
        <v>2617</v>
      </c>
      <c r="N232" s="2" t="s">
        <v>2574</v>
      </c>
      <c r="P232" s="37" t="s">
        <v>2914</v>
      </c>
    </row>
    <row r="233" spans="2:18" hidden="1">
      <c r="B233" s="2" t="s">
        <v>1450</v>
      </c>
      <c r="C233" s="2" t="s">
        <v>753</v>
      </c>
      <c r="D233" s="2" t="s">
        <v>44</v>
      </c>
      <c r="E233" s="2" t="s">
        <v>50</v>
      </c>
      <c r="F233" s="2" t="s">
        <v>1478</v>
      </c>
      <c r="G233" s="20">
        <v>2016</v>
      </c>
      <c r="H233" s="2" t="s">
        <v>2576</v>
      </c>
      <c r="I233" s="2" t="s">
        <v>2565</v>
      </c>
      <c r="J233" s="2" t="s">
        <v>2572</v>
      </c>
      <c r="L233" s="2" t="s">
        <v>2616</v>
      </c>
      <c r="M233" s="2" t="s">
        <v>2617</v>
      </c>
      <c r="N233" s="2" t="s">
        <v>2574</v>
      </c>
      <c r="P233" s="37" t="s">
        <v>2915</v>
      </c>
      <c r="R233" s="2" t="s">
        <v>2916</v>
      </c>
    </row>
    <row r="234" spans="2:18" hidden="1">
      <c r="B234" s="2" t="s">
        <v>1451</v>
      </c>
      <c r="C234" s="2" t="s">
        <v>754</v>
      </c>
      <c r="D234" s="2" t="s">
        <v>544</v>
      </c>
      <c r="E234" s="2" t="s">
        <v>50</v>
      </c>
      <c r="F234" s="2" t="s">
        <v>1478</v>
      </c>
      <c r="G234" s="20">
        <v>2013</v>
      </c>
      <c r="H234" s="2" t="s">
        <v>2576</v>
      </c>
      <c r="I234" s="2" t="s">
        <v>2566</v>
      </c>
      <c r="J234" s="2" t="s">
        <v>2572</v>
      </c>
      <c r="L234" s="2" t="s">
        <v>2616</v>
      </c>
      <c r="M234" s="2" t="s">
        <v>2616</v>
      </c>
      <c r="N234" s="2" t="s">
        <v>2574</v>
      </c>
      <c r="P234" s="37" t="s">
        <v>2917</v>
      </c>
    </row>
    <row r="235" spans="2:18" hidden="1">
      <c r="B235" s="2" t="s">
        <v>1452</v>
      </c>
      <c r="C235" s="2" t="s">
        <v>755</v>
      </c>
      <c r="D235" s="2" t="s">
        <v>44</v>
      </c>
      <c r="E235" s="2" t="s">
        <v>756</v>
      </c>
      <c r="F235" s="2" t="s">
        <v>1889</v>
      </c>
      <c r="G235" s="20">
        <v>2014</v>
      </c>
      <c r="H235" s="2" t="s">
        <v>2576</v>
      </c>
      <c r="I235" s="2" t="s">
        <v>2569</v>
      </c>
      <c r="J235" s="2" t="s">
        <v>2572</v>
      </c>
      <c r="L235" s="2" t="s">
        <v>2616</v>
      </c>
      <c r="M235" s="2" t="s">
        <v>2617</v>
      </c>
      <c r="N235" s="2" t="s">
        <v>2574</v>
      </c>
      <c r="P235" s="37" t="s">
        <v>2918</v>
      </c>
    </row>
    <row r="236" spans="2:18" hidden="1">
      <c r="B236" s="2" t="s">
        <v>1455</v>
      </c>
      <c r="C236" s="2" t="s">
        <v>759</v>
      </c>
      <c r="D236" s="2" t="s">
        <v>44</v>
      </c>
      <c r="E236" s="2" t="s">
        <v>30</v>
      </c>
      <c r="F236" s="2" t="s">
        <v>1482</v>
      </c>
      <c r="G236" s="20">
        <v>2017</v>
      </c>
      <c r="H236" s="2" t="s">
        <v>2576</v>
      </c>
      <c r="I236" s="2" t="s">
        <v>2572</v>
      </c>
      <c r="J236" s="2" t="s">
        <v>2565</v>
      </c>
      <c r="L236" s="2" t="s">
        <v>2616</v>
      </c>
      <c r="M236" s="2" t="s">
        <v>2617</v>
      </c>
      <c r="N236" s="2" t="s">
        <v>2574</v>
      </c>
      <c r="P236" s="37" t="s">
        <v>2919</v>
      </c>
    </row>
    <row r="237" spans="2:18" ht="15" hidden="1">
      <c r="B237" s="2" t="s">
        <v>2974</v>
      </c>
      <c r="C237" s="2" t="s">
        <v>2920</v>
      </c>
      <c r="D237" s="2" t="s">
        <v>544</v>
      </c>
      <c r="E237" s="2" t="s">
        <v>50</v>
      </c>
      <c r="F237" s="2" t="s">
        <v>1478</v>
      </c>
      <c r="G237" s="20">
        <v>2016</v>
      </c>
      <c r="H237" s="2" t="s">
        <v>2576</v>
      </c>
      <c r="I237" s="2" t="s">
        <v>2566</v>
      </c>
      <c r="J237" s="2" t="s">
        <v>2572</v>
      </c>
      <c r="L237" s="2" t="s">
        <v>2616</v>
      </c>
      <c r="M237" s="2" t="s">
        <v>2617</v>
      </c>
      <c r="N237" s="2" t="s">
        <v>2574</v>
      </c>
      <c r="P237" s="24" t="s">
        <v>2972</v>
      </c>
      <c r="R237" s="2" t="s">
        <v>2971</v>
      </c>
    </row>
    <row r="238" spans="2:18" ht="15" hidden="1">
      <c r="B238" s="2" t="s">
        <v>2975</v>
      </c>
      <c r="C238" s="2" t="s">
        <v>2921</v>
      </c>
      <c r="D238" s="2" t="s">
        <v>544</v>
      </c>
      <c r="E238" s="2" t="s">
        <v>50</v>
      </c>
      <c r="F238" s="2" t="s">
        <v>1478</v>
      </c>
      <c r="G238" s="20">
        <v>2006</v>
      </c>
      <c r="H238" s="2" t="s">
        <v>2576</v>
      </c>
      <c r="I238" s="2" t="s">
        <v>2566</v>
      </c>
      <c r="J238" s="2" t="s">
        <v>2572</v>
      </c>
      <c r="L238" s="2" t="s">
        <v>2616</v>
      </c>
      <c r="M238" s="2" t="s">
        <v>2617</v>
      </c>
      <c r="N238" s="2" t="s">
        <v>2573</v>
      </c>
      <c r="P238" s="24" t="s">
        <v>3037</v>
      </c>
    </row>
    <row r="239" spans="2:18" ht="15">
      <c r="B239" s="49" t="s">
        <v>2976</v>
      </c>
      <c r="C239" s="49" t="s">
        <v>3038</v>
      </c>
      <c r="D239" s="49" t="s">
        <v>544</v>
      </c>
      <c r="E239" s="49" t="s">
        <v>50</v>
      </c>
      <c r="F239" s="49" t="s">
        <v>1478</v>
      </c>
      <c r="G239" s="50">
        <v>2014</v>
      </c>
      <c r="H239" s="49"/>
      <c r="I239" s="49"/>
      <c r="J239" s="49"/>
      <c r="K239" s="49"/>
      <c r="L239" s="49"/>
      <c r="M239" s="49"/>
      <c r="N239" s="49"/>
      <c r="O239" s="49"/>
      <c r="P239" s="52" t="s">
        <v>3039</v>
      </c>
      <c r="Q239" s="49"/>
      <c r="R239" s="49" t="s">
        <v>3040</v>
      </c>
    </row>
    <row r="240" spans="2:18" ht="15">
      <c r="B240" s="49" t="s">
        <v>2977</v>
      </c>
      <c r="C240" s="49" t="s">
        <v>3041</v>
      </c>
      <c r="D240" s="49" t="s">
        <v>544</v>
      </c>
      <c r="E240" s="49" t="s">
        <v>50</v>
      </c>
      <c r="F240" s="49" t="s">
        <v>1478</v>
      </c>
      <c r="G240" s="50">
        <v>2016</v>
      </c>
      <c r="H240" s="49"/>
      <c r="I240" s="49"/>
      <c r="J240" s="49"/>
      <c r="K240" s="49"/>
      <c r="L240" s="49"/>
      <c r="M240" s="49"/>
      <c r="N240" s="49"/>
      <c r="O240" s="49"/>
      <c r="P240" s="52" t="s">
        <v>3044</v>
      </c>
      <c r="Q240" s="49"/>
      <c r="R240" s="49" t="s">
        <v>3042</v>
      </c>
    </row>
    <row r="241" spans="2:18" ht="15" hidden="1">
      <c r="B241" s="2" t="s">
        <v>2978</v>
      </c>
      <c r="C241" s="2" t="s">
        <v>3043</v>
      </c>
      <c r="D241" s="2" t="s">
        <v>544</v>
      </c>
      <c r="E241" s="2" t="s">
        <v>50</v>
      </c>
      <c r="F241" s="2" t="s">
        <v>1478</v>
      </c>
      <c r="G241" s="20">
        <v>2013</v>
      </c>
      <c r="H241" s="32" t="s">
        <v>2576</v>
      </c>
      <c r="I241" s="32" t="s">
        <v>2572</v>
      </c>
      <c r="J241" s="32"/>
      <c r="K241" s="32"/>
      <c r="L241" s="32" t="s">
        <v>2616</v>
      </c>
      <c r="M241" s="32" t="s">
        <v>2616</v>
      </c>
      <c r="N241" s="32" t="s">
        <v>2573</v>
      </c>
      <c r="O241" s="32"/>
      <c r="P241" s="33" t="s">
        <v>3044</v>
      </c>
    </row>
    <row r="242" spans="2:18" ht="15" hidden="1">
      <c r="B242" s="2" t="s">
        <v>2979</v>
      </c>
      <c r="C242" s="2" t="s">
        <v>2922</v>
      </c>
      <c r="D242" s="2" t="s">
        <v>544</v>
      </c>
      <c r="E242" s="2" t="s">
        <v>50</v>
      </c>
      <c r="F242" s="2" t="s">
        <v>1478</v>
      </c>
      <c r="G242" s="20">
        <v>2015</v>
      </c>
      <c r="H242" s="2" t="s">
        <v>2576</v>
      </c>
      <c r="I242" s="2" t="s">
        <v>2566</v>
      </c>
      <c r="J242" s="2" t="s">
        <v>2572</v>
      </c>
      <c r="L242" s="2" t="s">
        <v>2616</v>
      </c>
      <c r="M242" s="2" t="s">
        <v>2617</v>
      </c>
      <c r="N242" s="2" t="s">
        <v>2574</v>
      </c>
      <c r="P242" s="24" t="s">
        <v>3258</v>
      </c>
    </row>
    <row r="243" spans="2:18" ht="15">
      <c r="B243" s="49" t="s">
        <v>2980</v>
      </c>
      <c r="C243" s="49" t="s">
        <v>2923</v>
      </c>
      <c r="D243" s="49" t="s">
        <v>544</v>
      </c>
      <c r="E243" s="49" t="s">
        <v>50</v>
      </c>
      <c r="F243" s="49" t="s">
        <v>1478</v>
      </c>
      <c r="G243" s="50">
        <v>2009</v>
      </c>
      <c r="H243" s="49"/>
      <c r="I243" s="49"/>
      <c r="J243" s="49"/>
      <c r="K243" s="49"/>
      <c r="L243" s="49"/>
      <c r="M243" s="49"/>
      <c r="N243" s="49"/>
      <c r="O243" s="49"/>
      <c r="P243" s="52" t="s">
        <v>3263</v>
      </c>
      <c r="Q243" s="49"/>
      <c r="R243" s="49" t="s">
        <v>3264</v>
      </c>
    </row>
    <row r="244" spans="2:18" ht="15">
      <c r="B244" s="49" t="s">
        <v>2981</v>
      </c>
      <c r="C244" s="49" t="s">
        <v>2924</v>
      </c>
      <c r="D244" s="49" t="s">
        <v>544</v>
      </c>
      <c r="E244" s="49" t="s">
        <v>50</v>
      </c>
      <c r="F244" s="49" t="s">
        <v>1478</v>
      </c>
      <c r="G244" s="50">
        <v>2012</v>
      </c>
      <c r="H244" s="49" t="s">
        <v>2576</v>
      </c>
      <c r="I244" s="49" t="s">
        <v>2572</v>
      </c>
      <c r="J244" s="49"/>
      <c r="K244" s="49"/>
      <c r="L244" s="49" t="s">
        <v>2616</v>
      </c>
      <c r="M244" s="49" t="s">
        <v>2616</v>
      </c>
      <c r="N244" s="49" t="s">
        <v>2573</v>
      </c>
      <c r="O244" s="49"/>
      <c r="P244" s="52" t="s">
        <v>3265</v>
      </c>
      <c r="Q244" s="49"/>
      <c r="R244" s="49" t="s">
        <v>3266</v>
      </c>
    </row>
    <row r="245" spans="2:18" ht="15" hidden="1">
      <c r="B245" s="2" t="s">
        <v>2982</v>
      </c>
      <c r="C245" s="2" t="s">
        <v>2925</v>
      </c>
      <c r="D245" s="2" t="s">
        <v>544</v>
      </c>
      <c r="E245" s="2" t="s">
        <v>50</v>
      </c>
      <c r="F245" s="2" t="s">
        <v>1478</v>
      </c>
      <c r="G245" s="20">
        <v>2013</v>
      </c>
      <c r="H245" s="2" t="s">
        <v>2576</v>
      </c>
      <c r="I245" s="2" t="s">
        <v>2566</v>
      </c>
      <c r="L245" s="2" t="s">
        <v>2616</v>
      </c>
      <c r="M245" s="2" t="s">
        <v>2617</v>
      </c>
      <c r="N245" s="2" t="s">
        <v>2574</v>
      </c>
      <c r="P245" s="24" t="s">
        <v>3267</v>
      </c>
      <c r="R245" s="2" t="s">
        <v>3268</v>
      </c>
    </row>
    <row r="246" spans="2:18" ht="15" hidden="1">
      <c r="B246" s="2" t="s">
        <v>2983</v>
      </c>
      <c r="C246" s="2" t="s">
        <v>2926</v>
      </c>
      <c r="D246" s="2" t="s">
        <v>544</v>
      </c>
      <c r="E246" s="2" t="s">
        <v>30</v>
      </c>
      <c r="F246" s="2" t="s">
        <v>1470</v>
      </c>
      <c r="G246" s="20">
        <v>2014</v>
      </c>
      <c r="H246" s="2" t="s">
        <v>2576</v>
      </c>
      <c r="I246" s="2" t="s">
        <v>2566</v>
      </c>
      <c r="L246" s="2" t="s">
        <v>2616</v>
      </c>
      <c r="M246" s="2" t="s">
        <v>2616</v>
      </c>
      <c r="N246" s="2" t="s">
        <v>2573</v>
      </c>
      <c r="P246" s="24" t="s">
        <v>3276</v>
      </c>
    </row>
    <row r="247" spans="2:18" ht="15" hidden="1">
      <c r="B247" s="2" t="s">
        <v>2984</v>
      </c>
      <c r="C247" s="2" t="s">
        <v>3278</v>
      </c>
      <c r="D247" s="2" t="s">
        <v>544</v>
      </c>
      <c r="E247" s="2" t="s">
        <v>50</v>
      </c>
      <c r="F247" s="2" t="s">
        <v>1478</v>
      </c>
      <c r="G247" s="20">
        <v>2016</v>
      </c>
      <c r="H247" s="2" t="s">
        <v>2576</v>
      </c>
      <c r="I247" s="2" t="s">
        <v>2566</v>
      </c>
      <c r="J247" s="2" t="s">
        <v>2572</v>
      </c>
      <c r="L247" s="2" t="s">
        <v>2616</v>
      </c>
      <c r="M247" s="2" t="s">
        <v>2617</v>
      </c>
      <c r="N247" s="2" t="s">
        <v>2574</v>
      </c>
      <c r="P247" s="24" t="s">
        <v>3280</v>
      </c>
    </row>
    <row r="248" spans="2:18" ht="15" hidden="1">
      <c r="B248" s="2" t="s">
        <v>2987</v>
      </c>
      <c r="C248" s="2" t="s">
        <v>3281</v>
      </c>
      <c r="D248" s="2" t="s">
        <v>544</v>
      </c>
      <c r="E248" s="2" t="s">
        <v>50</v>
      </c>
      <c r="F248" s="2" t="s">
        <v>3282</v>
      </c>
      <c r="G248" s="20">
        <v>2011</v>
      </c>
      <c r="H248" s="2" t="s">
        <v>2576</v>
      </c>
      <c r="I248" s="2" t="s">
        <v>2566</v>
      </c>
      <c r="L248" s="2" t="s">
        <v>2616</v>
      </c>
      <c r="M248" s="2" t="s">
        <v>2617</v>
      </c>
      <c r="N248" s="2" t="s">
        <v>2574</v>
      </c>
      <c r="P248" s="24" t="s">
        <v>3283</v>
      </c>
    </row>
    <row r="249" spans="2:18" ht="15">
      <c r="B249" s="49" t="s">
        <v>2988</v>
      </c>
      <c r="C249" s="49" t="s">
        <v>2929</v>
      </c>
      <c r="D249" s="49" t="s">
        <v>544</v>
      </c>
      <c r="E249" s="49" t="s">
        <v>50</v>
      </c>
      <c r="F249" s="49" t="s">
        <v>1478</v>
      </c>
      <c r="G249" s="50">
        <v>2012</v>
      </c>
      <c r="H249" s="49" t="s">
        <v>2576</v>
      </c>
      <c r="I249" s="49"/>
      <c r="J249" s="49"/>
      <c r="K249" s="49"/>
      <c r="L249" s="49"/>
      <c r="M249" s="49"/>
      <c r="N249" s="49"/>
      <c r="O249" s="49"/>
      <c r="P249" s="52" t="s">
        <v>3295</v>
      </c>
      <c r="Q249" s="49"/>
      <c r="R249" s="49" t="s">
        <v>3296</v>
      </c>
    </row>
    <row r="250" spans="2:18" ht="15">
      <c r="B250" s="49" t="s">
        <v>2989</v>
      </c>
      <c r="C250" s="49" t="s">
        <v>2930</v>
      </c>
      <c r="D250" s="49" t="s">
        <v>544</v>
      </c>
      <c r="E250" s="49" t="s">
        <v>50</v>
      </c>
      <c r="F250" s="49" t="s">
        <v>1478</v>
      </c>
      <c r="G250" s="50">
        <v>2014</v>
      </c>
      <c r="H250" s="49" t="s">
        <v>2576</v>
      </c>
      <c r="I250" s="49"/>
      <c r="J250" s="49"/>
      <c r="K250" s="49"/>
      <c r="L250" s="49" t="s">
        <v>2616</v>
      </c>
      <c r="M250" s="49" t="s">
        <v>2616</v>
      </c>
      <c r="N250" s="49" t="s">
        <v>2574</v>
      </c>
      <c r="O250" s="49"/>
      <c r="P250" s="52" t="s">
        <v>3298</v>
      </c>
      <c r="Q250" s="49"/>
      <c r="R250" s="49" t="s">
        <v>3297</v>
      </c>
    </row>
    <row r="251" spans="2:18" ht="15">
      <c r="B251" s="49" t="s">
        <v>2990</v>
      </c>
      <c r="C251" s="49" t="s">
        <v>2931</v>
      </c>
      <c r="D251" s="49" t="s">
        <v>544</v>
      </c>
      <c r="E251" s="49" t="s">
        <v>50</v>
      </c>
      <c r="F251" s="49" t="s">
        <v>1478</v>
      </c>
      <c r="G251" s="50">
        <v>2012</v>
      </c>
      <c r="H251" s="49" t="s">
        <v>2576</v>
      </c>
      <c r="I251" s="49"/>
      <c r="J251" s="49"/>
      <c r="K251" s="49"/>
      <c r="L251" s="49" t="s">
        <v>2616</v>
      </c>
      <c r="M251" s="49" t="s">
        <v>2617</v>
      </c>
      <c r="N251" s="49"/>
      <c r="O251" s="49"/>
      <c r="P251" s="52" t="s">
        <v>3299</v>
      </c>
      <c r="Q251" s="49"/>
      <c r="R251" s="49" t="s">
        <v>3300</v>
      </c>
    </row>
    <row r="252" spans="2:18" ht="15" hidden="1">
      <c r="B252" s="2" t="s">
        <v>2991</v>
      </c>
      <c r="C252" s="2" t="s">
        <v>2932</v>
      </c>
      <c r="D252" s="2" t="s">
        <v>544</v>
      </c>
      <c r="E252" s="2" t="s">
        <v>50</v>
      </c>
      <c r="F252" s="2" t="s">
        <v>1478</v>
      </c>
      <c r="G252" s="20">
        <v>2016</v>
      </c>
      <c r="H252" s="2" t="s">
        <v>2576</v>
      </c>
      <c r="I252" s="2" t="s">
        <v>2566</v>
      </c>
      <c r="L252" s="2" t="s">
        <v>2616</v>
      </c>
      <c r="M252" s="2" t="s">
        <v>2616</v>
      </c>
      <c r="N252" s="2" t="s">
        <v>2574</v>
      </c>
      <c r="P252" s="24" t="s">
        <v>3301</v>
      </c>
    </row>
    <row r="253" spans="2:18" ht="15" hidden="1">
      <c r="B253" s="2" t="s">
        <v>2992</v>
      </c>
      <c r="C253" s="2" t="s">
        <v>2933</v>
      </c>
      <c r="D253" s="2" t="s">
        <v>544</v>
      </c>
      <c r="E253" s="2" t="s">
        <v>30</v>
      </c>
      <c r="F253" s="2" t="s">
        <v>3305</v>
      </c>
      <c r="G253" s="20">
        <v>2011</v>
      </c>
      <c r="H253" s="2" t="s">
        <v>2576</v>
      </c>
      <c r="I253" s="2" t="s">
        <v>2566</v>
      </c>
      <c r="J253" s="2" t="s">
        <v>2572</v>
      </c>
      <c r="L253" s="2" t="s">
        <v>2616</v>
      </c>
      <c r="M253" s="2" t="s">
        <v>2617</v>
      </c>
      <c r="N253" s="2" t="s">
        <v>2574</v>
      </c>
      <c r="P253" s="24" t="s">
        <v>3306</v>
      </c>
      <c r="R253" s="2" t="s">
        <v>3307</v>
      </c>
    </row>
    <row r="254" spans="2:18" ht="15" hidden="1">
      <c r="B254" s="2" t="s">
        <v>2993</v>
      </c>
      <c r="C254" s="2" t="s">
        <v>2934</v>
      </c>
      <c r="D254" s="2" t="s">
        <v>544</v>
      </c>
      <c r="E254" s="2" t="s">
        <v>50</v>
      </c>
      <c r="F254" s="2" t="s">
        <v>1478</v>
      </c>
      <c r="G254" s="20">
        <v>2016</v>
      </c>
      <c r="H254" s="2" t="s">
        <v>2576</v>
      </c>
      <c r="I254" s="2" t="s">
        <v>2566</v>
      </c>
      <c r="L254" s="2" t="s">
        <v>2616</v>
      </c>
      <c r="M254" s="2" t="s">
        <v>2617</v>
      </c>
      <c r="N254" s="2" t="s">
        <v>2574</v>
      </c>
      <c r="P254" s="24" t="s">
        <v>3313</v>
      </c>
    </row>
    <row r="255" spans="2:18" ht="15">
      <c r="B255" s="49" t="s">
        <v>2994</v>
      </c>
      <c r="C255" s="49" t="s">
        <v>2935</v>
      </c>
      <c r="D255" s="49" t="s">
        <v>544</v>
      </c>
      <c r="E255" s="49" t="s">
        <v>50</v>
      </c>
      <c r="F255" s="49" t="s">
        <v>1478</v>
      </c>
      <c r="G255" s="50">
        <v>2014</v>
      </c>
      <c r="H255" s="49" t="s">
        <v>2576</v>
      </c>
      <c r="I255" s="49"/>
      <c r="J255" s="49"/>
      <c r="K255" s="49"/>
      <c r="L255" s="49" t="s">
        <v>2616</v>
      </c>
      <c r="M255" s="49"/>
      <c r="N255" s="49"/>
      <c r="O255" s="49"/>
      <c r="P255" s="52" t="s">
        <v>3316</v>
      </c>
      <c r="Q255" s="49"/>
      <c r="R255" s="49" t="s">
        <v>3317</v>
      </c>
    </row>
    <row r="256" spans="2:18" ht="15" hidden="1">
      <c r="B256" s="2" t="s">
        <v>2995</v>
      </c>
      <c r="C256" s="2" t="s">
        <v>2936</v>
      </c>
      <c r="D256" s="2" t="s">
        <v>544</v>
      </c>
      <c r="E256" s="2" t="s">
        <v>50</v>
      </c>
      <c r="F256" s="2" t="s">
        <v>1478</v>
      </c>
      <c r="G256" s="20">
        <v>2014</v>
      </c>
      <c r="H256" s="2" t="s">
        <v>2576</v>
      </c>
      <c r="I256" s="2" t="s">
        <v>2566</v>
      </c>
      <c r="L256" s="2" t="s">
        <v>2616</v>
      </c>
      <c r="M256" s="2" t="s">
        <v>2616</v>
      </c>
      <c r="N256" s="2" t="s">
        <v>2574</v>
      </c>
      <c r="P256" s="24" t="s">
        <v>3318</v>
      </c>
    </row>
    <row r="257" spans="2:18" ht="15" hidden="1">
      <c r="B257" s="2" t="s">
        <v>2996</v>
      </c>
      <c r="C257" s="2" t="s">
        <v>2937</v>
      </c>
      <c r="D257" s="2" t="s">
        <v>544</v>
      </c>
      <c r="E257" s="2" t="s">
        <v>50</v>
      </c>
      <c r="F257" s="2" t="s">
        <v>1478</v>
      </c>
      <c r="G257" s="20">
        <v>2015</v>
      </c>
      <c r="H257" s="2" t="s">
        <v>2576</v>
      </c>
      <c r="I257" s="2" t="s">
        <v>2566</v>
      </c>
      <c r="L257" s="2" t="s">
        <v>2616</v>
      </c>
      <c r="M257" s="2" t="s">
        <v>2616</v>
      </c>
      <c r="N257" s="2" t="s">
        <v>2574</v>
      </c>
      <c r="P257" s="24" t="s">
        <v>3327</v>
      </c>
      <c r="R257" s="2" t="s">
        <v>3326</v>
      </c>
    </row>
    <row r="258" spans="2:18" ht="15" hidden="1">
      <c r="B258" s="2" t="s">
        <v>2997</v>
      </c>
      <c r="C258" s="2" t="s">
        <v>2938</v>
      </c>
      <c r="D258" s="2" t="s">
        <v>544</v>
      </c>
      <c r="E258" s="2" t="s">
        <v>109</v>
      </c>
      <c r="F258" s="2" t="s">
        <v>1500</v>
      </c>
      <c r="G258" s="20">
        <v>2012</v>
      </c>
      <c r="H258" s="2" t="s">
        <v>2576</v>
      </c>
      <c r="I258" s="2" t="s">
        <v>2566</v>
      </c>
      <c r="L258" s="2" t="s">
        <v>2616</v>
      </c>
      <c r="M258" s="2" t="s">
        <v>2616</v>
      </c>
      <c r="N258" s="2" t="s">
        <v>2574</v>
      </c>
      <c r="P258" s="24" t="s">
        <v>3330</v>
      </c>
      <c r="R258" s="2" t="s">
        <v>3331</v>
      </c>
    </row>
    <row r="259" spans="2:18" ht="15">
      <c r="B259" s="49" t="s">
        <v>2998</v>
      </c>
      <c r="C259" s="49" t="s">
        <v>2939</v>
      </c>
      <c r="D259" s="49" t="s">
        <v>544</v>
      </c>
      <c r="E259" s="49" t="s">
        <v>50</v>
      </c>
      <c r="F259" s="49" t="s">
        <v>1478</v>
      </c>
      <c r="G259" s="50">
        <v>2016</v>
      </c>
      <c r="H259" s="49" t="s">
        <v>2576</v>
      </c>
      <c r="I259" s="49"/>
      <c r="J259" s="49"/>
      <c r="K259" s="49"/>
      <c r="L259" s="49" t="s">
        <v>2616</v>
      </c>
      <c r="M259" s="49" t="s">
        <v>2616</v>
      </c>
      <c r="N259" s="49"/>
      <c r="O259" s="49"/>
      <c r="P259" s="52" t="s">
        <v>2941</v>
      </c>
      <c r="Q259" s="49"/>
      <c r="R259" s="49" t="s">
        <v>3337</v>
      </c>
    </row>
    <row r="260" spans="2:18" ht="15" hidden="1">
      <c r="B260" s="2" t="s">
        <v>2999</v>
      </c>
      <c r="C260" s="2" t="s">
        <v>2940</v>
      </c>
      <c r="D260" s="2" t="s">
        <v>544</v>
      </c>
      <c r="E260" s="2" t="s">
        <v>50</v>
      </c>
      <c r="F260" s="2" t="s">
        <v>1478</v>
      </c>
      <c r="G260" s="20">
        <v>2011</v>
      </c>
      <c r="H260" s="2" t="s">
        <v>2576</v>
      </c>
      <c r="I260" s="2" t="s">
        <v>2566</v>
      </c>
      <c r="J260" s="2" t="s">
        <v>2567</v>
      </c>
      <c r="L260" s="2" t="s">
        <v>2616</v>
      </c>
      <c r="M260" s="2" t="s">
        <v>2617</v>
      </c>
      <c r="N260" s="2" t="s">
        <v>2573</v>
      </c>
      <c r="P260" s="24" t="s">
        <v>3338</v>
      </c>
      <c r="R260" s="2" t="s">
        <v>3339</v>
      </c>
    </row>
    <row r="261" spans="2:18" ht="15">
      <c r="B261" s="49" t="s">
        <v>3000</v>
      </c>
      <c r="C261" s="49" t="s">
        <v>3351</v>
      </c>
      <c r="D261" s="49" t="s">
        <v>544</v>
      </c>
      <c r="E261" s="49" t="s">
        <v>50</v>
      </c>
      <c r="F261" s="49"/>
      <c r="G261" s="50">
        <v>2013</v>
      </c>
      <c r="H261" s="49" t="s">
        <v>2576</v>
      </c>
      <c r="I261" s="49"/>
      <c r="J261" s="49"/>
      <c r="K261" s="49"/>
      <c r="L261" s="49" t="s">
        <v>2616</v>
      </c>
      <c r="M261" s="49" t="s">
        <v>2616</v>
      </c>
      <c r="N261" s="49" t="s">
        <v>2574</v>
      </c>
      <c r="O261" s="49"/>
      <c r="P261" s="52" t="s">
        <v>3352</v>
      </c>
      <c r="Q261" s="49"/>
      <c r="R261" s="49" t="s">
        <v>3353</v>
      </c>
    </row>
    <row r="262" spans="2:18" ht="15" hidden="1">
      <c r="B262" s="2" t="s">
        <v>3001</v>
      </c>
      <c r="C262" s="2" t="s">
        <v>2942</v>
      </c>
      <c r="D262" s="2" t="s">
        <v>544</v>
      </c>
      <c r="E262" s="2" t="s">
        <v>50</v>
      </c>
      <c r="F262" s="5" t="s">
        <v>3358</v>
      </c>
      <c r="G262" s="20">
        <v>2012</v>
      </c>
      <c r="H262" s="2" t="s">
        <v>2576</v>
      </c>
      <c r="I262" s="2" t="s">
        <v>2566</v>
      </c>
      <c r="J262" s="2" t="s">
        <v>2569</v>
      </c>
      <c r="L262" s="2" t="s">
        <v>2616</v>
      </c>
      <c r="M262" s="2" t="s">
        <v>2617</v>
      </c>
      <c r="N262" s="2" t="s">
        <v>2573</v>
      </c>
      <c r="P262" s="24" t="s">
        <v>3354</v>
      </c>
      <c r="R262" s="2" t="s">
        <v>3355</v>
      </c>
    </row>
    <row r="263" spans="2:18" ht="15">
      <c r="B263" s="49" t="s">
        <v>3002</v>
      </c>
      <c r="C263" s="49" t="s">
        <v>2943</v>
      </c>
      <c r="D263" s="49" t="s">
        <v>544</v>
      </c>
      <c r="E263" s="49" t="s">
        <v>50</v>
      </c>
      <c r="F263" s="49" t="s">
        <v>1478</v>
      </c>
      <c r="G263" s="50">
        <v>2008</v>
      </c>
      <c r="H263" s="49" t="s">
        <v>2576</v>
      </c>
      <c r="I263" s="49"/>
      <c r="J263" s="49"/>
      <c r="K263" s="49"/>
      <c r="L263" s="49"/>
      <c r="M263" s="49"/>
      <c r="N263" s="49"/>
      <c r="O263" s="49"/>
      <c r="P263" s="52" t="s">
        <v>3361</v>
      </c>
      <c r="Q263" s="49"/>
      <c r="R263" s="49" t="s">
        <v>3362</v>
      </c>
    </row>
    <row r="264" spans="2:18" ht="15">
      <c r="B264" s="49" t="s">
        <v>3003</v>
      </c>
      <c r="C264" s="49" t="s">
        <v>2944</v>
      </c>
      <c r="D264" s="49" t="s">
        <v>544</v>
      </c>
      <c r="E264" s="49" t="s">
        <v>50</v>
      </c>
      <c r="F264" s="49" t="s">
        <v>1478</v>
      </c>
      <c r="G264" s="50">
        <v>2013</v>
      </c>
      <c r="H264" s="49" t="s">
        <v>2576</v>
      </c>
      <c r="I264" s="49"/>
      <c r="J264" s="49"/>
      <c r="K264" s="49"/>
      <c r="L264" s="49" t="s">
        <v>2616</v>
      </c>
      <c r="M264" s="49" t="s">
        <v>2617</v>
      </c>
      <c r="N264" s="49" t="s">
        <v>2574</v>
      </c>
      <c r="O264" s="49"/>
      <c r="P264" s="52" t="s">
        <v>3363</v>
      </c>
      <c r="Q264" s="49"/>
      <c r="R264" s="49" t="s">
        <v>3364</v>
      </c>
    </row>
    <row r="265" spans="2:18" ht="15" hidden="1">
      <c r="B265" s="2" t="s">
        <v>3004</v>
      </c>
      <c r="C265" s="2" t="s">
        <v>2945</v>
      </c>
      <c r="D265" s="2" t="s">
        <v>544</v>
      </c>
      <c r="E265" s="2" t="s">
        <v>387</v>
      </c>
      <c r="F265" s="2" t="s">
        <v>3365</v>
      </c>
      <c r="G265" s="20">
        <v>2012</v>
      </c>
      <c r="H265" s="2" t="s">
        <v>2576</v>
      </c>
      <c r="I265" s="2" t="s">
        <v>2566</v>
      </c>
      <c r="L265" s="2" t="s">
        <v>2616</v>
      </c>
      <c r="M265" s="2" t="s">
        <v>2617</v>
      </c>
      <c r="N265" s="2" t="s">
        <v>2574</v>
      </c>
      <c r="P265" s="24" t="s">
        <v>3366</v>
      </c>
    </row>
    <row r="266" spans="2:18" ht="15" hidden="1">
      <c r="B266" s="2" t="s">
        <v>3005</v>
      </c>
      <c r="C266" s="2" t="s">
        <v>3371</v>
      </c>
      <c r="D266" s="2" t="s">
        <v>544</v>
      </c>
      <c r="E266" s="2" t="s">
        <v>387</v>
      </c>
      <c r="F266" s="2" t="s">
        <v>1632</v>
      </c>
      <c r="G266" s="20">
        <v>2013</v>
      </c>
      <c r="H266" s="2" t="s">
        <v>2576</v>
      </c>
      <c r="I266" s="2" t="s">
        <v>2566</v>
      </c>
      <c r="L266" s="2" t="s">
        <v>2616</v>
      </c>
      <c r="M266" s="2" t="s">
        <v>2617</v>
      </c>
      <c r="N266" s="2" t="s">
        <v>2573</v>
      </c>
      <c r="P266" s="24" t="s">
        <v>3369</v>
      </c>
      <c r="R266" s="2" t="s">
        <v>3370</v>
      </c>
    </row>
    <row r="267" spans="2:18" ht="15" hidden="1">
      <c r="B267" s="2" t="s">
        <v>3006</v>
      </c>
      <c r="C267" s="2" t="s">
        <v>2946</v>
      </c>
      <c r="D267" s="2" t="s">
        <v>544</v>
      </c>
      <c r="E267" s="2" t="s">
        <v>387</v>
      </c>
      <c r="F267" s="2" t="s">
        <v>1632</v>
      </c>
      <c r="G267" s="20">
        <v>2009</v>
      </c>
      <c r="H267" s="2" t="s">
        <v>2576</v>
      </c>
      <c r="I267" s="2" t="s">
        <v>2566</v>
      </c>
      <c r="L267" s="2" t="s">
        <v>2616</v>
      </c>
      <c r="M267" s="2" t="s">
        <v>2617</v>
      </c>
      <c r="N267" s="2" t="s">
        <v>2574</v>
      </c>
      <c r="P267" s="24" t="s">
        <v>3375</v>
      </c>
      <c r="R267" s="2" t="s">
        <v>3376</v>
      </c>
    </row>
    <row r="268" spans="2:18" ht="15" hidden="1">
      <c r="B268" s="2" t="s">
        <v>3007</v>
      </c>
      <c r="C268" s="2" t="s">
        <v>2947</v>
      </c>
      <c r="D268" s="2" t="s">
        <v>544</v>
      </c>
      <c r="E268" s="2" t="s">
        <v>387</v>
      </c>
      <c r="F268" s="2" t="s">
        <v>1632</v>
      </c>
      <c r="G268" s="20">
        <v>2015</v>
      </c>
      <c r="H268" s="2" t="s">
        <v>2576</v>
      </c>
      <c r="I268" s="2" t="s">
        <v>2566</v>
      </c>
      <c r="J268" s="2" t="s">
        <v>2572</v>
      </c>
      <c r="L268" s="2" t="s">
        <v>2616</v>
      </c>
      <c r="M268" s="2" t="s">
        <v>2617</v>
      </c>
      <c r="N268" s="2" t="s">
        <v>2574</v>
      </c>
      <c r="P268" s="24" t="s">
        <v>3382</v>
      </c>
      <c r="R268" s="2" t="s">
        <v>3383</v>
      </c>
    </row>
    <row r="269" spans="2:18" ht="15" hidden="1">
      <c r="B269" s="2" t="s">
        <v>3011</v>
      </c>
      <c r="C269" s="2" t="s">
        <v>2951</v>
      </c>
      <c r="D269" s="2" t="s">
        <v>544</v>
      </c>
      <c r="E269" s="2" t="s">
        <v>2953</v>
      </c>
      <c r="F269" s="2" t="s">
        <v>2953</v>
      </c>
      <c r="G269" s="20">
        <v>2011</v>
      </c>
      <c r="H269" s="2" t="s">
        <v>2576</v>
      </c>
      <c r="I269" s="2" t="s">
        <v>2566</v>
      </c>
      <c r="L269" s="2" t="s">
        <v>2616</v>
      </c>
      <c r="M269" s="2" t="s">
        <v>2617</v>
      </c>
      <c r="N269" s="2" t="s">
        <v>2573</v>
      </c>
      <c r="P269" s="24" t="s">
        <v>3386</v>
      </c>
    </row>
    <row r="270" spans="2:18" ht="15">
      <c r="B270" s="49" t="s">
        <v>3012</v>
      </c>
      <c r="C270" s="49" t="s">
        <v>2952</v>
      </c>
      <c r="D270" s="49" t="s">
        <v>544</v>
      </c>
      <c r="E270" s="49" t="s">
        <v>2953</v>
      </c>
      <c r="F270" s="49" t="s">
        <v>2953</v>
      </c>
      <c r="G270" s="50">
        <v>2013</v>
      </c>
      <c r="H270" s="49" t="s">
        <v>2576</v>
      </c>
      <c r="I270" s="49"/>
      <c r="J270" s="49"/>
      <c r="K270" s="49"/>
      <c r="L270" s="49" t="s">
        <v>2616</v>
      </c>
      <c r="M270" s="49" t="s">
        <v>2617</v>
      </c>
      <c r="N270" s="49" t="s">
        <v>2574</v>
      </c>
      <c r="O270" s="49"/>
      <c r="P270" s="52" t="s">
        <v>3391</v>
      </c>
      <c r="Q270" s="49"/>
      <c r="R270" s="49" t="s">
        <v>3392</v>
      </c>
    </row>
    <row r="271" spans="2:18" ht="15">
      <c r="B271" s="49" t="s">
        <v>3013</v>
      </c>
      <c r="C271" s="49" t="s">
        <v>2954</v>
      </c>
      <c r="D271" s="49" t="s">
        <v>544</v>
      </c>
      <c r="E271" s="49" t="s">
        <v>663</v>
      </c>
      <c r="F271" s="49" t="s">
        <v>3393</v>
      </c>
      <c r="G271" s="50">
        <v>2011</v>
      </c>
      <c r="H271" s="49" t="s">
        <v>2576</v>
      </c>
      <c r="I271" s="49"/>
      <c r="J271" s="49"/>
      <c r="K271" s="49"/>
      <c r="L271" s="49" t="s">
        <v>2616</v>
      </c>
      <c r="M271" s="49" t="s">
        <v>2617</v>
      </c>
      <c r="N271" s="49" t="s">
        <v>2574</v>
      </c>
      <c r="O271" s="49"/>
      <c r="P271" s="52" t="s">
        <v>3395</v>
      </c>
      <c r="Q271" s="49"/>
      <c r="R271" s="49" t="s">
        <v>3394</v>
      </c>
    </row>
    <row r="272" spans="2:18" ht="15">
      <c r="B272" s="49" t="s">
        <v>3014</v>
      </c>
      <c r="C272" s="49" t="s">
        <v>2955</v>
      </c>
      <c r="D272" s="49" t="s">
        <v>544</v>
      </c>
      <c r="E272" s="49" t="s">
        <v>663</v>
      </c>
      <c r="F272" s="49" t="s">
        <v>3398</v>
      </c>
      <c r="G272" s="50">
        <v>2016</v>
      </c>
      <c r="H272" s="49" t="s">
        <v>2576</v>
      </c>
      <c r="I272" s="49"/>
      <c r="J272" s="49"/>
      <c r="K272" s="49"/>
      <c r="L272" s="49" t="s">
        <v>2616</v>
      </c>
      <c r="M272" s="49" t="s">
        <v>2617</v>
      </c>
      <c r="N272" s="49" t="s">
        <v>2574</v>
      </c>
      <c r="O272" s="49"/>
      <c r="P272" s="52" t="s">
        <v>3396</v>
      </c>
      <c r="Q272" s="49"/>
      <c r="R272" s="49" t="s">
        <v>3397</v>
      </c>
    </row>
    <row r="273" spans="2:18" ht="15" hidden="1">
      <c r="B273" s="2" t="s">
        <v>3015</v>
      </c>
      <c r="C273" s="2" t="s">
        <v>2956</v>
      </c>
      <c r="D273" s="2" t="s">
        <v>544</v>
      </c>
      <c r="E273" s="2" t="s">
        <v>200</v>
      </c>
      <c r="F273" s="2" t="s">
        <v>1932</v>
      </c>
      <c r="G273" s="20">
        <v>2014</v>
      </c>
      <c r="H273" s="2" t="s">
        <v>2576</v>
      </c>
      <c r="I273" s="2" t="s">
        <v>2566</v>
      </c>
      <c r="J273" s="2" t="s">
        <v>2572</v>
      </c>
      <c r="L273" s="2" t="s">
        <v>2616</v>
      </c>
      <c r="M273" s="2" t="s">
        <v>2617</v>
      </c>
      <c r="N273" s="2" t="s">
        <v>2574</v>
      </c>
      <c r="P273" s="24" t="s">
        <v>3399</v>
      </c>
    </row>
    <row r="274" spans="2:18" ht="15">
      <c r="B274" s="49" t="s">
        <v>3016</v>
      </c>
      <c r="C274" s="49" t="s">
        <v>2957</v>
      </c>
      <c r="D274" s="49" t="s">
        <v>544</v>
      </c>
      <c r="E274" s="49" t="s">
        <v>200</v>
      </c>
      <c r="F274" s="49" t="s">
        <v>1932</v>
      </c>
      <c r="G274" s="50">
        <v>2007</v>
      </c>
      <c r="H274" s="49" t="s">
        <v>2576</v>
      </c>
      <c r="I274" s="49"/>
      <c r="J274" s="49"/>
      <c r="K274" s="49"/>
      <c r="L274" s="49" t="s">
        <v>2616</v>
      </c>
      <c r="M274" s="49" t="s">
        <v>2617</v>
      </c>
      <c r="N274" s="49" t="s">
        <v>2573</v>
      </c>
      <c r="O274" s="49"/>
      <c r="P274" s="52" t="s">
        <v>3402</v>
      </c>
      <c r="Q274" s="49"/>
      <c r="R274" s="49" t="s">
        <v>3403</v>
      </c>
    </row>
    <row r="275" spans="2:18" ht="15">
      <c r="B275" s="49" t="s">
        <v>3017</v>
      </c>
      <c r="C275" s="49" t="s">
        <v>2958</v>
      </c>
      <c r="D275" s="49" t="s">
        <v>544</v>
      </c>
      <c r="E275" s="49" t="s">
        <v>39</v>
      </c>
      <c r="F275" s="49" t="s">
        <v>1695</v>
      </c>
      <c r="G275" s="50">
        <v>2015</v>
      </c>
      <c r="H275" s="49" t="s">
        <v>2576</v>
      </c>
      <c r="I275" s="49"/>
      <c r="J275" s="49"/>
      <c r="K275" s="49"/>
      <c r="L275" s="49" t="s">
        <v>2616</v>
      </c>
      <c r="M275" s="49" t="s">
        <v>2617</v>
      </c>
      <c r="N275" s="49"/>
      <c r="O275" s="49"/>
      <c r="P275" s="52" t="s">
        <v>3405</v>
      </c>
      <c r="Q275" s="49"/>
      <c r="R275" s="49" t="s">
        <v>3404</v>
      </c>
    </row>
    <row r="276" spans="2:18" ht="15" hidden="1">
      <c r="B276" s="2" t="s">
        <v>3018</v>
      </c>
      <c r="C276" s="2" t="s">
        <v>2959</v>
      </c>
      <c r="D276" s="2" t="s">
        <v>544</v>
      </c>
      <c r="E276" s="2" t="s">
        <v>39</v>
      </c>
      <c r="F276" s="2" t="s">
        <v>1695</v>
      </c>
      <c r="G276" s="20">
        <v>1999</v>
      </c>
      <c r="H276" s="2" t="s">
        <v>2576</v>
      </c>
      <c r="I276" s="2" t="s">
        <v>2566</v>
      </c>
      <c r="L276" s="2" t="s">
        <v>2616</v>
      </c>
      <c r="M276" s="2" t="s">
        <v>2617</v>
      </c>
      <c r="N276" s="2" t="s">
        <v>2574</v>
      </c>
      <c r="P276" s="24" t="s">
        <v>3422</v>
      </c>
    </row>
    <row r="277" spans="2:18" ht="15" hidden="1">
      <c r="B277" s="2" t="s">
        <v>3019</v>
      </c>
      <c r="C277" s="2" t="s">
        <v>2960</v>
      </c>
      <c r="D277" s="2" t="s">
        <v>44</v>
      </c>
      <c r="E277" s="2" t="s">
        <v>30</v>
      </c>
      <c r="F277" s="2" t="s">
        <v>1487</v>
      </c>
      <c r="G277" s="20">
        <v>2001</v>
      </c>
      <c r="H277" s="2" t="s">
        <v>2576</v>
      </c>
      <c r="I277" s="2" t="s">
        <v>2572</v>
      </c>
      <c r="L277" s="2" t="s">
        <v>2617</v>
      </c>
      <c r="M277" s="2" t="s">
        <v>2617</v>
      </c>
      <c r="N277" s="2" t="s">
        <v>2574</v>
      </c>
      <c r="P277" s="24" t="s">
        <v>3433</v>
      </c>
      <c r="R277" s="2" t="s">
        <v>3432</v>
      </c>
    </row>
    <row r="278" spans="2:18" ht="15" hidden="1">
      <c r="B278" s="2" t="s">
        <v>3020</v>
      </c>
      <c r="C278" s="2" t="s">
        <v>2961</v>
      </c>
      <c r="D278" s="2" t="s">
        <v>544</v>
      </c>
      <c r="E278" s="2" t="s">
        <v>681</v>
      </c>
      <c r="F278" s="2" t="s">
        <v>3438</v>
      </c>
      <c r="G278" s="20">
        <v>2005</v>
      </c>
      <c r="H278" s="2" t="s">
        <v>2576</v>
      </c>
      <c r="I278" s="2" t="s">
        <v>2566</v>
      </c>
      <c r="L278" s="2" t="s">
        <v>2616</v>
      </c>
      <c r="M278" s="2" t="s">
        <v>2617</v>
      </c>
      <c r="N278" s="2" t="s">
        <v>2574</v>
      </c>
      <c r="P278" s="24" t="s">
        <v>3439</v>
      </c>
    </row>
    <row r="279" spans="2:18" ht="15" hidden="1">
      <c r="B279" s="2" t="s">
        <v>3021</v>
      </c>
      <c r="C279" s="2" t="s">
        <v>2962</v>
      </c>
      <c r="D279" s="2" t="s">
        <v>544</v>
      </c>
      <c r="E279" s="2" t="s">
        <v>681</v>
      </c>
      <c r="F279" s="2" t="s">
        <v>3438</v>
      </c>
      <c r="G279" s="20">
        <v>2012</v>
      </c>
      <c r="H279" s="2" t="s">
        <v>2576</v>
      </c>
      <c r="I279" s="2" t="s">
        <v>2566</v>
      </c>
      <c r="L279" s="2" t="s">
        <v>2616</v>
      </c>
      <c r="M279" s="2" t="s">
        <v>2617</v>
      </c>
      <c r="N279" s="2" t="s">
        <v>2573</v>
      </c>
      <c r="P279" s="24" t="s">
        <v>3442</v>
      </c>
      <c r="R279" s="2" t="s">
        <v>3443</v>
      </c>
    </row>
    <row r="280" spans="2:18" ht="15" hidden="1">
      <c r="B280" s="2" t="s">
        <v>3022</v>
      </c>
      <c r="C280" s="2" t="s">
        <v>2963</v>
      </c>
      <c r="D280" s="2" t="s">
        <v>544</v>
      </c>
      <c r="E280" s="2" t="s">
        <v>67</v>
      </c>
      <c r="F280" s="2" t="s">
        <v>3457</v>
      </c>
      <c r="G280" s="20">
        <v>2011</v>
      </c>
      <c r="H280" s="2" t="s">
        <v>2576</v>
      </c>
      <c r="I280" s="2" t="s">
        <v>2566</v>
      </c>
      <c r="L280" s="2" t="s">
        <v>2616</v>
      </c>
      <c r="M280" s="2" t="s">
        <v>2617</v>
      </c>
      <c r="N280" s="2" t="s">
        <v>2573</v>
      </c>
      <c r="P280" s="24" t="s">
        <v>3458</v>
      </c>
      <c r="R280" s="2" t="s">
        <v>3459</v>
      </c>
    </row>
    <row r="281" spans="2:18" ht="15">
      <c r="B281" s="49" t="s">
        <v>3023</v>
      </c>
      <c r="C281" s="49" t="s">
        <v>2964</v>
      </c>
      <c r="D281" s="49" t="s">
        <v>544</v>
      </c>
      <c r="E281" s="49" t="s">
        <v>109</v>
      </c>
      <c r="F281" s="49" t="s">
        <v>1500</v>
      </c>
      <c r="G281" s="50">
        <v>2012</v>
      </c>
      <c r="H281" s="49" t="s">
        <v>2576</v>
      </c>
      <c r="I281" s="49"/>
      <c r="J281" s="49"/>
      <c r="K281" s="49"/>
      <c r="L281" s="49" t="s">
        <v>2616</v>
      </c>
      <c r="M281" s="49" t="s">
        <v>2616</v>
      </c>
      <c r="N281" s="49" t="s">
        <v>2574</v>
      </c>
      <c r="O281" s="49"/>
      <c r="P281" s="52" t="s">
        <v>3469</v>
      </c>
      <c r="Q281" s="49"/>
      <c r="R281" s="49" t="s">
        <v>3468</v>
      </c>
    </row>
    <row r="282" spans="2:18" ht="15">
      <c r="B282" s="49" t="s">
        <v>3025</v>
      </c>
      <c r="C282" s="49" t="s">
        <v>2966</v>
      </c>
      <c r="D282" s="49" t="s">
        <v>544</v>
      </c>
      <c r="E282" s="49" t="s">
        <v>67</v>
      </c>
      <c r="F282" s="49" t="s">
        <v>3457</v>
      </c>
      <c r="G282" s="50">
        <v>2012</v>
      </c>
      <c r="H282" s="49" t="s">
        <v>2576</v>
      </c>
      <c r="I282" s="49"/>
      <c r="J282" s="49"/>
      <c r="K282" s="49"/>
      <c r="L282" s="49" t="s">
        <v>2616</v>
      </c>
      <c r="M282" s="49" t="s">
        <v>2616</v>
      </c>
      <c r="N282" s="49" t="s">
        <v>2574</v>
      </c>
      <c r="O282" s="49"/>
      <c r="P282" s="52" t="s">
        <v>3471</v>
      </c>
      <c r="Q282" s="49"/>
      <c r="R282" s="49" t="s">
        <v>3470</v>
      </c>
    </row>
    <row r="283" spans="2:18" ht="15" hidden="1">
      <c r="B283" s="2" t="s">
        <v>3027</v>
      </c>
      <c r="C283" s="2" t="s">
        <v>2968</v>
      </c>
      <c r="D283" s="2" t="s">
        <v>544</v>
      </c>
      <c r="E283" s="2" t="s">
        <v>73</v>
      </c>
      <c r="F283" s="2" t="s">
        <v>3473</v>
      </c>
      <c r="G283" s="20">
        <v>2015</v>
      </c>
      <c r="H283" s="2" t="s">
        <v>2576</v>
      </c>
      <c r="I283" s="2" t="s">
        <v>2566</v>
      </c>
      <c r="L283" s="2" t="s">
        <v>2617</v>
      </c>
      <c r="M283" s="2" t="s">
        <v>2617</v>
      </c>
      <c r="N283" s="2" t="s">
        <v>2573</v>
      </c>
      <c r="P283" s="24" t="s">
        <v>3474</v>
      </c>
    </row>
    <row r="284" spans="2:18" ht="15">
      <c r="B284" s="49" t="s">
        <v>3028</v>
      </c>
      <c r="C284" s="49" t="s">
        <v>2969</v>
      </c>
      <c r="D284" s="49" t="s">
        <v>544</v>
      </c>
      <c r="E284" s="49" t="s">
        <v>90</v>
      </c>
      <c r="F284" s="49" t="s">
        <v>3477</v>
      </c>
      <c r="G284" s="50">
        <v>1993</v>
      </c>
      <c r="H284" s="49" t="s">
        <v>2576</v>
      </c>
      <c r="I284" s="49"/>
      <c r="J284" s="49"/>
      <c r="K284" s="49"/>
      <c r="L284" s="49" t="s">
        <v>2616</v>
      </c>
      <c r="M284" s="49" t="s">
        <v>2617</v>
      </c>
      <c r="N284" s="49" t="s">
        <v>2573</v>
      </c>
      <c r="O284" s="49"/>
      <c r="P284" s="52" t="s">
        <v>3478</v>
      </c>
      <c r="Q284" s="49"/>
      <c r="R284" s="49" t="s">
        <v>3479</v>
      </c>
    </row>
    <row r="285" spans="2:18" ht="15">
      <c r="B285" s="49" t="s">
        <v>3029</v>
      </c>
      <c r="C285" s="49" t="s">
        <v>2970</v>
      </c>
      <c r="D285" s="49" t="s">
        <v>544</v>
      </c>
      <c r="E285" s="49" t="s">
        <v>73</v>
      </c>
      <c r="F285" s="49" t="s">
        <v>3482</v>
      </c>
      <c r="G285" s="50">
        <v>2010</v>
      </c>
      <c r="H285" s="49" t="s">
        <v>2576</v>
      </c>
      <c r="I285" s="49"/>
      <c r="J285" s="49"/>
      <c r="K285" s="49"/>
      <c r="L285" s="49" t="s">
        <v>2616</v>
      </c>
      <c r="M285" s="49" t="s">
        <v>2617</v>
      </c>
      <c r="N285" s="49" t="s">
        <v>2574</v>
      </c>
      <c r="O285" s="49"/>
      <c r="P285" s="52" t="s">
        <v>3481</v>
      </c>
      <c r="Q285" s="49"/>
      <c r="R285" s="49" t="s">
        <v>3480</v>
      </c>
    </row>
    <row r="286" spans="2:18" ht="15" hidden="1">
      <c r="B286" s="2" t="s">
        <v>3213</v>
      </c>
      <c r="C286" s="2" t="s">
        <v>3179</v>
      </c>
      <c r="D286" s="2" t="s">
        <v>33</v>
      </c>
      <c r="E286" s="2" t="s">
        <v>30</v>
      </c>
      <c r="F286" s="2" t="s">
        <v>1543</v>
      </c>
      <c r="G286" s="20">
        <v>2005</v>
      </c>
      <c r="H286" s="2" t="s">
        <v>2576</v>
      </c>
      <c r="I286" s="2" t="s">
        <v>2565</v>
      </c>
      <c r="L286" s="2" t="s">
        <v>2616</v>
      </c>
      <c r="M286" s="2" t="s">
        <v>2616</v>
      </c>
      <c r="N286" s="2" t="s">
        <v>2574</v>
      </c>
      <c r="P286" s="24" t="s">
        <v>3483</v>
      </c>
    </row>
    <row r="287" spans="2:18" ht="15">
      <c r="B287" s="49" t="s">
        <v>3214</v>
      </c>
      <c r="C287" s="49" t="s">
        <v>3407</v>
      </c>
      <c r="D287" s="49" t="s">
        <v>33</v>
      </c>
      <c r="E287" s="49" t="s">
        <v>30</v>
      </c>
      <c r="F287" s="49" t="s">
        <v>3485</v>
      </c>
      <c r="G287" s="50">
        <v>2006</v>
      </c>
      <c r="H287" s="49" t="s">
        <v>2576</v>
      </c>
      <c r="I287" s="49" t="s">
        <v>2572</v>
      </c>
      <c r="J287" s="49" t="s">
        <v>2566</v>
      </c>
      <c r="K287" s="49"/>
      <c r="L287" s="49" t="s">
        <v>2616</v>
      </c>
      <c r="M287" s="49" t="s">
        <v>2617</v>
      </c>
      <c r="N287" s="49" t="s">
        <v>2574</v>
      </c>
      <c r="O287" s="49"/>
      <c r="P287" s="52" t="s">
        <v>3484</v>
      </c>
      <c r="Q287" s="49"/>
      <c r="R287" s="49" t="s">
        <v>3486</v>
      </c>
    </row>
    <row r="288" spans="2:18" ht="15" hidden="1">
      <c r="B288" s="2" t="s">
        <v>3217</v>
      </c>
      <c r="C288" s="2" t="s">
        <v>3490</v>
      </c>
      <c r="D288" s="2" t="s">
        <v>44</v>
      </c>
      <c r="E288" s="2" t="s">
        <v>80</v>
      </c>
      <c r="F288" s="2" t="s">
        <v>1811</v>
      </c>
      <c r="G288" s="20">
        <v>2014</v>
      </c>
      <c r="H288" s="2" t="s">
        <v>2576</v>
      </c>
      <c r="I288" s="2" t="s">
        <v>2572</v>
      </c>
      <c r="J288" s="2" t="s">
        <v>2565</v>
      </c>
      <c r="L288" s="2" t="s">
        <v>2616</v>
      </c>
      <c r="M288" s="2" t="s">
        <v>2616</v>
      </c>
      <c r="N288" s="2" t="s">
        <v>2574</v>
      </c>
      <c r="P288" s="24" t="s">
        <v>3488</v>
      </c>
    </row>
    <row r="289" spans="2:19" ht="15" hidden="1">
      <c r="B289" s="2" t="s">
        <v>3218</v>
      </c>
      <c r="C289" s="2" t="s">
        <v>3181</v>
      </c>
      <c r="D289" s="2" t="s">
        <v>44</v>
      </c>
      <c r="E289" s="2" t="s">
        <v>387</v>
      </c>
      <c r="F289" s="2" t="s">
        <v>1632</v>
      </c>
      <c r="G289" s="20">
        <v>2014</v>
      </c>
      <c r="H289" s="2" t="s">
        <v>2576</v>
      </c>
      <c r="I289" s="2" t="s">
        <v>2569</v>
      </c>
      <c r="L289" s="2" t="s">
        <v>2616</v>
      </c>
      <c r="M289" s="2" t="s">
        <v>2616</v>
      </c>
      <c r="N289" s="2" t="s">
        <v>2574</v>
      </c>
      <c r="P289" s="24" t="s">
        <v>3491</v>
      </c>
      <c r="R289" s="2" t="s">
        <v>3492</v>
      </c>
    </row>
    <row r="290" spans="2:19" ht="15" hidden="1">
      <c r="B290" s="2" t="s">
        <v>3222</v>
      </c>
      <c r="C290" s="2" t="s">
        <v>3184</v>
      </c>
      <c r="D290" s="2" t="s">
        <v>69</v>
      </c>
      <c r="E290" s="2" t="s">
        <v>30</v>
      </c>
      <c r="F290" s="2" t="s">
        <v>1612</v>
      </c>
      <c r="G290" s="20">
        <v>2016</v>
      </c>
      <c r="H290" s="2" t="s">
        <v>2576</v>
      </c>
      <c r="I290" s="2" t="s">
        <v>29</v>
      </c>
      <c r="J290" s="2" t="s">
        <v>2568</v>
      </c>
      <c r="L290" s="2" t="s">
        <v>2616</v>
      </c>
      <c r="M290" s="2" t="s">
        <v>2616</v>
      </c>
      <c r="N290" s="2" t="s">
        <v>2574</v>
      </c>
      <c r="P290" s="24" t="s">
        <v>3498</v>
      </c>
      <c r="R290" s="2" t="s">
        <v>3499</v>
      </c>
    </row>
    <row r="291" spans="2:19" ht="15" hidden="1">
      <c r="B291" s="2" t="s">
        <v>3225</v>
      </c>
      <c r="C291" s="2" t="s">
        <v>3502</v>
      </c>
      <c r="D291" s="2" t="s">
        <v>29</v>
      </c>
      <c r="E291" s="2" t="s">
        <v>30</v>
      </c>
      <c r="F291" s="2" t="s">
        <v>1470</v>
      </c>
      <c r="G291" s="20">
        <v>2016</v>
      </c>
      <c r="H291" s="2" t="s">
        <v>2576</v>
      </c>
      <c r="I291" s="2" t="s">
        <v>29</v>
      </c>
      <c r="J291" s="2" t="s">
        <v>2566</v>
      </c>
      <c r="L291" s="2" t="s">
        <v>2616</v>
      </c>
      <c r="M291" s="2" t="s">
        <v>2616</v>
      </c>
      <c r="N291" s="2" t="s">
        <v>2573</v>
      </c>
      <c r="P291" s="24" t="s">
        <v>3503</v>
      </c>
      <c r="R291" s="2" t="s">
        <v>3506</v>
      </c>
    </row>
    <row r="292" spans="2:19" ht="15" hidden="1">
      <c r="B292" s="2" t="s">
        <v>3227</v>
      </c>
      <c r="C292" s="2" t="s">
        <v>3186</v>
      </c>
      <c r="D292" s="2" t="s">
        <v>58</v>
      </c>
      <c r="E292" s="2" t="s">
        <v>30</v>
      </c>
      <c r="F292" s="2" t="s">
        <v>1770</v>
      </c>
      <c r="G292" s="20">
        <v>2005</v>
      </c>
      <c r="H292" s="2" t="s">
        <v>2576</v>
      </c>
      <c r="I292" s="2" t="s">
        <v>2564</v>
      </c>
      <c r="J292" s="2" t="s">
        <v>2566</v>
      </c>
      <c r="L292" s="2" t="s">
        <v>2616</v>
      </c>
      <c r="M292" s="2" t="s">
        <v>2617</v>
      </c>
      <c r="N292" s="2" t="s">
        <v>2574</v>
      </c>
      <c r="P292" s="24" t="s">
        <v>3507</v>
      </c>
      <c r="R292" s="2" t="s">
        <v>3508</v>
      </c>
    </row>
    <row r="293" spans="2:19" ht="15" hidden="1">
      <c r="B293" s="2" t="s">
        <v>3228</v>
      </c>
      <c r="C293" s="2" t="s">
        <v>3187</v>
      </c>
      <c r="D293" s="2" t="s">
        <v>58</v>
      </c>
      <c r="E293" s="2" t="s">
        <v>30</v>
      </c>
      <c r="F293" s="2" t="s">
        <v>1543</v>
      </c>
      <c r="G293" s="20">
        <v>2014</v>
      </c>
      <c r="H293" s="2" t="s">
        <v>2576</v>
      </c>
      <c r="I293" s="2" t="s">
        <v>2564</v>
      </c>
      <c r="J293" s="2" t="s">
        <v>2568</v>
      </c>
      <c r="L293" s="2" t="s">
        <v>2616</v>
      </c>
      <c r="M293" s="2" t="s">
        <v>2617</v>
      </c>
      <c r="N293" s="2" t="s">
        <v>2574</v>
      </c>
      <c r="P293" s="24" t="s">
        <v>3512</v>
      </c>
      <c r="R293" s="2" t="s">
        <v>3513</v>
      </c>
    </row>
    <row r="294" spans="2:19" ht="15" hidden="1">
      <c r="B294" s="2" t="s">
        <v>3229</v>
      </c>
      <c r="C294" s="2" t="s">
        <v>3188</v>
      </c>
      <c r="D294" s="2" t="s">
        <v>58</v>
      </c>
      <c r="E294" s="2" t="s">
        <v>41</v>
      </c>
      <c r="F294" s="2" t="s">
        <v>3517</v>
      </c>
      <c r="G294" s="20">
        <v>1991</v>
      </c>
      <c r="H294" s="2" t="s">
        <v>2576</v>
      </c>
      <c r="I294" s="2" t="s">
        <v>2564</v>
      </c>
      <c r="J294" s="2" t="s">
        <v>2566</v>
      </c>
      <c r="L294" s="2" t="s">
        <v>2616</v>
      </c>
      <c r="M294" s="2" t="s">
        <v>2616</v>
      </c>
      <c r="N294" s="2" t="s">
        <v>2574</v>
      </c>
      <c r="P294" s="24" t="s">
        <v>3519</v>
      </c>
      <c r="R294" s="2" t="s">
        <v>3518</v>
      </c>
    </row>
    <row r="295" spans="2:19" ht="15" hidden="1">
      <c r="B295" s="2" t="s">
        <v>3230</v>
      </c>
      <c r="C295" s="2" t="s">
        <v>3189</v>
      </c>
      <c r="D295" s="2" t="s">
        <v>544</v>
      </c>
      <c r="E295" s="2" t="s">
        <v>30</v>
      </c>
      <c r="F295" s="2" t="s">
        <v>1470</v>
      </c>
      <c r="G295" s="20">
        <v>2014</v>
      </c>
      <c r="H295" s="2" t="s">
        <v>2576</v>
      </c>
      <c r="I295" s="2" t="s">
        <v>2566</v>
      </c>
      <c r="J295" s="2" t="s">
        <v>2568</v>
      </c>
      <c r="K295" s="2" t="s">
        <v>2564</v>
      </c>
      <c r="L295" s="2" t="s">
        <v>2616</v>
      </c>
      <c r="M295" s="2" t="s">
        <v>2616</v>
      </c>
      <c r="N295" s="2" t="s">
        <v>2574</v>
      </c>
      <c r="P295" s="24" t="s">
        <v>3524</v>
      </c>
      <c r="R295" s="2" t="s">
        <v>3523</v>
      </c>
    </row>
    <row r="296" spans="2:19" ht="15" hidden="1">
      <c r="B296" s="2" t="s">
        <v>3231</v>
      </c>
      <c r="C296" s="2" t="s">
        <v>3190</v>
      </c>
      <c r="D296" s="2" t="s">
        <v>58</v>
      </c>
      <c r="E296" s="2" t="s">
        <v>30</v>
      </c>
      <c r="F296" s="2" t="s">
        <v>1498</v>
      </c>
      <c r="G296" s="20">
        <v>2014</v>
      </c>
      <c r="H296" s="2" t="s">
        <v>2576</v>
      </c>
      <c r="I296" s="2" t="s">
        <v>2564</v>
      </c>
      <c r="J296" s="2" t="s">
        <v>2566</v>
      </c>
      <c r="L296" s="2" t="s">
        <v>2616</v>
      </c>
      <c r="M296" s="2" t="s">
        <v>2616</v>
      </c>
      <c r="N296" s="2" t="s">
        <v>2574</v>
      </c>
      <c r="P296" s="24" t="s">
        <v>3528</v>
      </c>
      <c r="R296" s="2" t="s">
        <v>3529</v>
      </c>
    </row>
    <row r="297" spans="2:19" ht="15" hidden="1">
      <c r="B297" s="2" t="s">
        <v>3232</v>
      </c>
      <c r="C297" s="2" t="s">
        <v>3191</v>
      </c>
      <c r="D297" s="2" t="s">
        <v>29</v>
      </c>
      <c r="E297" s="2" t="s">
        <v>30</v>
      </c>
      <c r="F297" s="2" t="s">
        <v>1498</v>
      </c>
      <c r="G297" s="20">
        <v>2017</v>
      </c>
      <c r="H297" s="2" t="s">
        <v>2576</v>
      </c>
      <c r="I297" s="2" t="s">
        <v>29</v>
      </c>
      <c r="J297" s="2" t="s">
        <v>2568</v>
      </c>
      <c r="L297" s="2" t="s">
        <v>2616</v>
      </c>
      <c r="M297" s="2" t="s">
        <v>2616</v>
      </c>
      <c r="N297" s="2" t="s">
        <v>2573</v>
      </c>
      <c r="P297" s="24" t="s">
        <v>3535</v>
      </c>
      <c r="R297" s="2" t="s">
        <v>3537</v>
      </c>
      <c r="S297" s="2" t="s">
        <v>3536</v>
      </c>
    </row>
    <row r="298" spans="2:19" ht="15" hidden="1">
      <c r="B298" s="2" t="s">
        <v>3238</v>
      </c>
      <c r="C298" s="2" t="s">
        <v>3195</v>
      </c>
      <c r="D298" s="2" t="s">
        <v>69</v>
      </c>
      <c r="E298" s="2" t="s">
        <v>50</v>
      </c>
      <c r="F298" s="2" t="s">
        <v>1478</v>
      </c>
      <c r="G298" s="20">
        <v>2014</v>
      </c>
      <c r="H298" s="2" t="s">
        <v>2576</v>
      </c>
      <c r="I298" s="2" t="s">
        <v>29</v>
      </c>
      <c r="L298" s="2" t="s">
        <v>2616</v>
      </c>
      <c r="M298" s="2" t="s">
        <v>2616</v>
      </c>
      <c r="N298" s="2" t="s">
        <v>2573</v>
      </c>
      <c r="P298" s="24" t="s">
        <v>3540</v>
      </c>
      <c r="R298" s="2" t="s">
        <v>3541</v>
      </c>
    </row>
    <row r="299" spans="2:19" ht="15" hidden="1">
      <c r="B299" s="2" t="s">
        <v>3239</v>
      </c>
      <c r="C299" s="2" t="s">
        <v>3196</v>
      </c>
      <c r="D299" s="2" t="s">
        <v>33</v>
      </c>
      <c r="E299" s="2" t="s">
        <v>30</v>
      </c>
      <c r="F299" s="2" t="s">
        <v>1548</v>
      </c>
      <c r="G299" s="20">
        <v>2015</v>
      </c>
      <c r="H299" s="2" t="s">
        <v>2576</v>
      </c>
      <c r="I299" s="2" t="s">
        <v>2565</v>
      </c>
      <c r="J299" s="2" t="s">
        <v>2566</v>
      </c>
      <c r="L299" s="2" t="s">
        <v>2616</v>
      </c>
      <c r="M299" s="2" t="s">
        <v>2616</v>
      </c>
      <c r="N299" s="2" t="s">
        <v>2574</v>
      </c>
      <c r="P299" s="24" t="s">
        <v>3545</v>
      </c>
      <c r="R299" s="2" t="s">
        <v>3544</v>
      </c>
    </row>
    <row r="300" spans="2:19" ht="15" hidden="1">
      <c r="B300" s="2" t="s">
        <v>3241</v>
      </c>
      <c r="C300" s="2" t="s">
        <v>3198</v>
      </c>
      <c r="D300" s="2" t="s">
        <v>69</v>
      </c>
      <c r="E300" s="2" t="s">
        <v>50</v>
      </c>
      <c r="F300" s="2" t="s">
        <v>1478</v>
      </c>
      <c r="G300" s="20">
        <v>2015</v>
      </c>
      <c r="H300" s="2" t="s">
        <v>2576</v>
      </c>
      <c r="I300" s="2" t="s">
        <v>2565</v>
      </c>
      <c r="J300" s="2" t="s">
        <v>29</v>
      </c>
      <c r="L300" s="2" t="s">
        <v>2616</v>
      </c>
      <c r="M300" s="2" t="s">
        <v>2616</v>
      </c>
      <c r="N300" s="2" t="s">
        <v>2573</v>
      </c>
      <c r="P300" s="24" t="s">
        <v>3547</v>
      </c>
      <c r="R300" s="2" t="s">
        <v>3548</v>
      </c>
    </row>
    <row r="301" spans="2:19" ht="15" hidden="1">
      <c r="B301" s="2" t="s">
        <v>3242</v>
      </c>
      <c r="C301" s="2" t="s">
        <v>3199</v>
      </c>
      <c r="D301" s="2" t="s">
        <v>44</v>
      </c>
      <c r="E301" s="2" t="s">
        <v>50</v>
      </c>
      <c r="F301" s="2" t="s">
        <v>1478</v>
      </c>
      <c r="G301" s="20">
        <v>2016</v>
      </c>
      <c r="H301" s="2" t="s">
        <v>2576</v>
      </c>
      <c r="I301" s="2" t="s">
        <v>2572</v>
      </c>
      <c r="L301" s="2" t="s">
        <v>2616</v>
      </c>
      <c r="M301" s="2" t="s">
        <v>2617</v>
      </c>
      <c r="N301" s="2" t="s">
        <v>2574</v>
      </c>
      <c r="P301" s="24" t="s">
        <v>3549</v>
      </c>
      <c r="R301" s="2" t="s">
        <v>3550</v>
      </c>
    </row>
    <row r="302" spans="2:19" ht="15" hidden="1">
      <c r="B302" s="2" t="s">
        <v>3246</v>
      </c>
      <c r="C302" s="2" t="s">
        <v>3203</v>
      </c>
      <c r="D302" s="2" t="s">
        <v>33</v>
      </c>
      <c r="E302" s="2" t="s">
        <v>30</v>
      </c>
      <c r="F302" s="2" t="s">
        <v>1543</v>
      </c>
      <c r="G302" s="20">
        <v>2005</v>
      </c>
      <c r="H302" s="2" t="s">
        <v>2576</v>
      </c>
      <c r="I302" s="2" t="s">
        <v>2565</v>
      </c>
      <c r="J302" s="2" t="s">
        <v>2572</v>
      </c>
      <c r="L302" s="2" t="s">
        <v>2616</v>
      </c>
      <c r="M302" s="2" t="s">
        <v>2617</v>
      </c>
      <c r="N302" s="2" t="s">
        <v>2574</v>
      </c>
      <c r="P302" s="24" t="s">
        <v>3553</v>
      </c>
      <c r="R302" s="2" t="s">
        <v>3554</v>
      </c>
    </row>
    <row r="303" spans="2:19" ht="15" hidden="1">
      <c r="B303" s="2" t="s">
        <v>3247</v>
      </c>
      <c r="C303" s="2" t="s">
        <v>3571</v>
      </c>
      <c r="D303" s="2" t="s">
        <v>33</v>
      </c>
      <c r="E303" s="2" t="s">
        <v>30</v>
      </c>
      <c r="F303" s="2" t="s">
        <v>1545</v>
      </c>
      <c r="G303" s="20">
        <v>2009</v>
      </c>
      <c r="H303" s="2" t="s">
        <v>2576</v>
      </c>
      <c r="I303" s="2" t="s">
        <v>2565</v>
      </c>
      <c r="J303" s="2" t="s">
        <v>2566</v>
      </c>
      <c r="K303" s="2" t="s">
        <v>2570</v>
      </c>
      <c r="L303" s="2" t="s">
        <v>2616</v>
      </c>
      <c r="M303" s="2" t="s">
        <v>2616</v>
      </c>
      <c r="N303" s="2" t="s">
        <v>2574</v>
      </c>
      <c r="P303" s="24" t="s">
        <v>3572</v>
      </c>
      <c r="R303" s="2" t="s">
        <v>3573</v>
      </c>
    </row>
    <row r="304" spans="2:19" ht="15" hidden="1">
      <c r="B304" s="2" t="s">
        <v>3248</v>
      </c>
      <c r="C304" s="2" t="s">
        <v>3204</v>
      </c>
      <c r="D304" s="2" t="s">
        <v>29</v>
      </c>
      <c r="E304" s="2" t="s">
        <v>30</v>
      </c>
      <c r="F304" s="2" t="s">
        <v>1498</v>
      </c>
      <c r="G304" s="20">
        <v>2003</v>
      </c>
      <c r="H304" s="2" t="s">
        <v>2576</v>
      </c>
      <c r="I304" s="2" t="s">
        <v>29</v>
      </c>
      <c r="L304" s="2" t="s">
        <v>2616</v>
      </c>
      <c r="M304" s="2" t="s">
        <v>2617</v>
      </c>
      <c r="N304" s="2" t="s">
        <v>2573</v>
      </c>
      <c r="P304" s="24" t="s">
        <v>3583</v>
      </c>
      <c r="R304" s="2" t="s">
        <v>3586</v>
      </c>
    </row>
    <row r="305" spans="2:18" ht="15" hidden="1">
      <c r="B305" s="2" t="s">
        <v>3249</v>
      </c>
      <c r="C305" s="2" t="s">
        <v>3593</v>
      </c>
      <c r="D305" s="2" t="s">
        <v>58</v>
      </c>
      <c r="E305" s="2" t="s">
        <v>30</v>
      </c>
      <c r="F305" s="2" t="s">
        <v>1543</v>
      </c>
      <c r="G305" s="20">
        <v>2017</v>
      </c>
      <c r="H305" s="2" t="s">
        <v>2576</v>
      </c>
      <c r="I305" s="2" t="s">
        <v>2564</v>
      </c>
      <c r="J305" s="2" t="s">
        <v>2566</v>
      </c>
      <c r="K305" s="2" t="s">
        <v>2572</v>
      </c>
      <c r="L305" s="2" t="s">
        <v>2616</v>
      </c>
      <c r="M305" s="2" t="s">
        <v>2616</v>
      </c>
      <c r="N305" s="2" t="s">
        <v>2574</v>
      </c>
      <c r="P305" s="24" t="s">
        <v>3594</v>
      </c>
      <c r="R305" s="2" t="s">
        <v>3595</v>
      </c>
    </row>
    <row r="306" spans="2:18" ht="15" hidden="1">
      <c r="B306" s="2" t="s">
        <v>3250</v>
      </c>
      <c r="C306" s="2" t="s">
        <v>3616</v>
      </c>
      <c r="D306" s="2" t="s">
        <v>29</v>
      </c>
      <c r="E306" s="2" t="s">
        <v>200</v>
      </c>
      <c r="F306" s="2" t="s">
        <v>1932</v>
      </c>
      <c r="G306" s="20">
        <v>2013</v>
      </c>
      <c r="H306" s="2" t="s">
        <v>2576</v>
      </c>
      <c r="I306" s="2" t="s">
        <v>29</v>
      </c>
      <c r="J306" s="2" t="s">
        <v>2572</v>
      </c>
      <c r="L306" s="2" t="s">
        <v>2616</v>
      </c>
      <c r="M306" s="2" t="s">
        <v>2617</v>
      </c>
      <c r="N306" s="2" t="s">
        <v>2574</v>
      </c>
      <c r="P306" s="24" t="s">
        <v>3618</v>
      </c>
      <c r="R306" s="2" t="s">
        <v>3617</v>
      </c>
    </row>
    <row r="307" spans="2:18" ht="15" hidden="1">
      <c r="B307" s="2" t="s">
        <v>3251</v>
      </c>
      <c r="C307" s="2" t="s">
        <v>3205</v>
      </c>
      <c r="D307" s="2" t="s">
        <v>58</v>
      </c>
      <c r="E307" s="2" t="s">
        <v>50</v>
      </c>
      <c r="F307" s="2" t="s">
        <v>1478</v>
      </c>
      <c r="G307" s="20">
        <v>2009</v>
      </c>
      <c r="H307" s="2" t="s">
        <v>2576</v>
      </c>
      <c r="I307" s="2" t="s">
        <v>2564</v>
      </c>
      <c r="J307" s="2" t="s">
        <v>2566</v>
      </c>
      <c r="L307" s="2" t="s">
        <v>2616</v>
      </c>
      <c r="M307" s="2" t="s">
        <v>2617</v>
      </c>
      <c r="N307" s="2" t="s">
        <v>2574</v>
      </c>
      <c r="P307" s="24" t="s">
        <v>3626</v>
      </c>
      <c r="R307" s="2" t="s">
        <v>3627</v>
      </c>
    </row>
    <row r="308" spans="2:18" ht="15" hidden="1">
      <c r="B308" s="2" t="s">
        <v>3252</v>
      </c>
      <c r="C308" s="2" t="s">
        <v>3206</v>
      </c>
      <c r="D308" s="2" t="s">
        <v>33</v>
      </c>
      <c r="E308" s="2" t="s">
        <v>30</v>
      </c>
      <c r="F308" s="2" t="s">
        <v>1482</v>
      </c>
      <c r="G308" s="20">
        <v>2011</v>
      </c>
      <c r="H308" s="2" t="s">
        <v>2576</v>
      </c>
      <c r="I308" s="2" t="s">
        <v>2565</v>
      </c>
      <c r="J308" s="2" t="s">
        <v>2572</v>
      </c>
      <c r="L308" s="2" t="s">
        <v>2616</v>
      </c>
      <c r="M308" s="2" t="s">
        <v>2617</v>
      </c>
      <c r="N308" s="2" t="s">
        <v>2574</v>
      </c>
      <c r="P308" s="24" t="s">
        <v>3631</v>
      </c>
      <c r="R308" s="2" t="s">
        <v>3632</v>
      </c>
    </row>
    <row r="309" spans="2:18" ht="15" hidden="1">
      <c r="B309" s="2" t="s">
        <v>3253</v>
      </c>
      <c r="C309" s="2" t="s">
        <v>3207</v>
      </c>
      <c r="D309" s="2" t="s">
        <v>44</v>
      </c>
      <c r="E309" s="2" t="s">
        <v>681</v>
      </c>
      <c r="F309" s="2" t="s">
        <v>3636</v>
      </c>
      <c r="G309" s="20">
        <v>2016</v>
      </c>
      <c r="H309" s="2" t="s">
        <v>2576</v>
      </c>
      <c r="I309" s="2" t="s">
        <v>2569</v>
      </c>
      <c r="J309" s="2" t="s">
        <v>2586</v>
      </c>
      <c r="L309" s="2" t="s">
        <v>2616</v>
      </c>
      <c r="M309" s="2" t="s">
        <v>2617</v>
      </c>
      <c r="N309" s="2" t="s">
        <v>2573</v>
      </c>
      <c r="P309" s="24" t="s">
        <v>3637</v>
      </c>
      <c r="R309" s="2" t="s">
        <v>3638</v>
      </c>
    </row>
    <row r="310" spans="2:18" ht="15" hidden="1">
      <c r="B310" s="2" t="s">
        <v>3254</v>
      </c>
      <c r="C310" s="2" t="s">
        <v>3208</v>
      </c>
      <c r="D310" s="2" t="s">
        <v>44</v>
      </c>
      <c r="E310" s="2" t="s">
        <v>30</v>
      </c>
      <c r="F310" s="2" t="s">
        <v>1770</v>
      </c>
      <c r="G310" s="20">
        <v>2016</v>
      </c>
      <c r="H310" s="2" t="s">
        <v>2576</v>
      </c>
      <c r="I310" s="2" t="s">
        <v>2568</v>
      </c>
      <c r="J310" s="2" t="s">
        <v>2572</v>
      </c>
      <c r="K310" s="2" t="s">
        <v>2565</v>
      </c>
      <c r="L310" s="2" t="s">
        <v>2616</v>
      </c>
      <c r="M310" s="2" t="s">
        <v>2617</v>
      </c>
      <c r="N310" s="2" t="s">
        <v>2574</v>
      </c>
      <c r="P310" s="24" t="s">
        <v>3643</v>
      </c>
      <c r="R310" s="2" t="s">
        <v>3644</v>
      </c>
    </row>
    <row r="311" spans="2:18" ht="15" hidden="1">
      <c r="B311" s="2" t="s">
        <v>3255</v>
      </c>
      <c r="C311" s="2" t="s">
        <v>3209</v>
      </c>
      <c r="D311" s="2" t="s">
        <v>33</v>
      </c>
      <c r="E311" s="2" t="s">
        <v>80</v>
      </c>
      <c r="F311" s="2" t="s">
        <v>3649</v>
      </c>
      <c r="G311" s="20">
        <v>2015</v>
      </c>
      <c r="H311" s="2" t="s">
        <v>2576</v>
      </c>
      <c r="I311" s="2" t="s">
        <v>2565</v>
      </c>
      <c r="J311" s="2" t="s">
        <v>2566</v>
      </c>
      <c r="L311" s="2" t="s">
        <v>2617</v>
      </c>
      <c r="M311" s="2" t="s">
        <v>2617</v>
      </c>
      <c r="N311" s="2" t="s">
        <v>2573</v>
      </c>
      <c r="P311" s="24" t="s">
        <v>3650</v>
      </c>
      <c r="R311" s="2" t="s">
        <v>3651</v>
      </c>
    </row>
    <row r="312" spans="2:18" ht="15" hidden="1">
      <c r="B312" s="2" t="s">
        <v>3256</v>
      </c>
      <c r="C312" s="2" t="s">
        <v>3210</v>
      </c>
      <c r="D312" s="2" t="s">
        <v>44</v>
      </c>
      <c r="E312" s="2" t="s">
        <v>30</v>
      </c>
      <c r="F312" s="2" t="s">
        <v>1470</v>
      </c>
      <c r="G312" s="20">
        <v>2015</v>
      </c>
      <c r="H312" s="2" t="s">
        <v>2576</v>
      </c>
      <c r="I312" s="2" t="s">
        <v>2586</v>
      </c>
      <c r="J312" s="2" t="s">
        <v>2572</v>
      </c>
      <c r="L312" s="2" t="s">
        <v>2617</v>
      </c>
      <c r="M312" s="2" t="s">
        <v>2617</v>
      </c>
      <c r="N312" s="2" t="s">
        <v>2574</v>
      </c>
      <c r="P312" s="24" t="s">
        <v>3656</v>
      </c>
      <c r="R312" s="2" t="s">
        <v>3655</v>
      </c>
    </row>
    <row r="313" spans="2:18" ht="15" hidden="1">
      <c r="B313" s="2" t="s">
        <v>3257</v>
      </c>
      <c r="C313" s="2" t="s">
        <v>3211</v>
      </c>
      <c r="D313" s="2" t="s">
        <v>44</v>
      </c>
      <c r="E313" s="2" t="s">
        <v>30</v>
      </c>
      <c r="F313" s="2" t="s">
        <v>3661</v>
      </c>
      <c r="G313" s="20">
        <v>2012</v>
      </c>
      <c r="H313" s="2" t="s">
        <v>2576</v>
      </c>
      <c r="I313" s="2" t="s">
        <v>2586</v>
      </c>
      <c r="J313" s="2" t="s">
        <v>2572</v>
      </c>
      <c r="K313" s="2" t="s">
        <v>2569</v>
      </c>
      <c r="L313" s="2" t="s">
        <v>2616</v>
      </c>
      <c r="M313" s="2" t="s">
        <v>2617</v>
      </c>
      <c r="N313" s="2" t="s">
        <v>2574</v>
      </c>
      <c r="P313" s="24" t="s">
        <v>3662</v>
      </c>
    </row>
    <row r="314" spans="2:18" ht="15" hidden="1">
      <c r="B314" s="2" t="s">
        <v>3602</v>
      </c>
      <c r="C314" s="2" t="s">
        <v>3408</v>
      </c>
      <c r="D314" s="2" t="s">
        <v>33</v>
      </c>
      <c r="E314" s="2" t="s">
        <v>30</v>
      </c>
      <c r="F314" s="2" t="s">
        <v>3665</v>
      </c>
      <c r="G314" s="20">
        <v>1996</v>
      </c>
      <c r="H314" s="2" t="s">
        <v>2576</v>
      </c>
      <c r="I314" s="2" t="s">
        <v>2565</v>
      </c>
      <c r="J314" s="2" t="s">
        <v>2566</v>
      </c>
      <c r="K314" s="2" t="s">
        <v>2572</v>
      </c>
      <c r="L314" s="2" t="s">
        <v>2616</v>
      </c>
      <c r="M314" s="2" t="s">
        <v>2617</v>
      </c>
      <c r="N314" s="2" t="s">
        <v>2574</v>
      </c>
      <c r="P314" s="24" t="s">
        <v>3666</v>
      </c>
      <c r="R314" s="2" t="s">
        <v>3663</v>
      </c>
    </row>
    <row r="315" spans="2:18" ht="15" hidden="1">
      <c r="B315" s="2" t="s">
        <v>3604</v>
      </c>
      <c r="C315" s="2" t="s">
        <v>3672</v>
      </c>
      <c r="D315" s="2" t="s">
        <v>33</v>
      </c>
      <c r="E315" s="2" t="s">
        <v>30</v>
      </c>
      <c r="F315" s="2" t="s">
        <v>1487</v>
      </c>
      <c r="G315" s="20">
        <v>1987</v>
      </c>
      <c r="H315" s="2" t="s">
        <v>2576</v>
      </c>
      <c r="I315" s="2" t="s">
        <v>2565</v>
      </c>
      <c r="J315" s="2" t="s">
        <v>2566</v>
      </c>
      <c r="K315" s="2" t="s">
        <v>2572</v>
      </c>
      <c r="L315" s="2" t="s">
        <v>2616</v>
      </c>
      <c r="M315" s="2" t="s">
        <v>2617</v>
      </c>
      <c r="N315" s="2" t="s">
        <v>2574</v>
      </c>
      <c r="P315" s="24" t="s">
        <v>3673</v>
      </c>
      <c r="R315" s="2" t="s">
        <v>3674</v>
      </c>
    </row>
    <row r="316" spans="2:18" ht="15" hidden="1">
      <c r="B316" s="2" t="s">
        <v>3605</v>
      </c>
      <c r="C316" s="2" t="s">
        <v>3410</v>
      </c>
      <c r="D316" s="2" t="s">
        <v>3411</v>
      </c>
      <c r="E316" s="2" t="s">
        <v>30</v>
      </c>
      <c r="F316" s="2" t="s">
        <v>1535</v>
      </c>
      <c r="G316" s="20">
        <v>2004</v>
      </c>
      <c r="H316" s="2" t="s">
        <v>2576</v>
      </c>
      <c r="I316" s="2" t="s">
        <v>2564</v>
      </c>
      <c r="J316" s="2" t="s">
        <v>2572</v>
      </c>
      <c r="L316" s="2" t="s">
        <v>2616</v>
      </c>
      <c r="M316" s="2" t="s">
        <v>2617</v>
      </c>
      <c r="N316" s="2" t="s">
        <v>2574</v>
      </c>
      <c r="P316" s="24" t="s">
        <v>3677</v>
      </c>
      <c r="R316" s="2" t="s">
        <v>3678</v>
      </c>
    </row>
    <row r="317" spans="2:18" ht="15" hidden="1">
      <c r="B317" s="2" t="s">
        <v>3607</v>
      </c>
      <c r="C317" s="2" t="s">
        <v>3413</v>
      </c>
      <c r="D317" s="2" t="s">
        <v>44</v>
      </c>
      <c r="E317" s="2" t="s">
        <v>50</v>
      </c>
      <c r="F317" s="2" t="s">
        <v>3681</v>
      </c>
      <c r="G317" s="20">
        <v>1998</v>
      </c>
      <c r="H317" s="2" t="s">
        <v>2576</v>
      </c>
      <c r="I317" s="2" t="s">
        <v>2586</v>
      </c>
      <c r="J317" s="2" t="s">
        <v>2572</v>
      </c>
      <c r="L317" s="2" t="s">
        <v>2616</v>
      </c>
      <c r="M317" s="2" t="s">
        <v>2617</v>
      </c>
      <c r="N317" s="2" t="s">
        <v>2574</v>
      </c>
      <c r="P317" s="24" t="s">
        <v>3682</v>
      </c>
      <c r="R317" s="2" t="s">
        <v>3683</v>
      </c>
    </row>
    <row r="318" spans="2:18">
      <c r="B318" s="49" t="s">
        <v>3611</v>
      </c>
      <c r="C318" s="49" t="s">
        <v>3417</v>
      </c>
      <c r="D318" s="49" t="s">
        <v>69</v>
      </c>
      <c r="E318" s="49" t="s">
        <v>30</v>
      </c>
      <c r="F318" s="49" t="s">
        <v>1498</v>
      </c>
      <c r="G318" s="50">
        <v>2000</v>
      </c>
      <c r="H318" s="49"/>
      <c r="I318" s="49"/>
      <c r="J318" s="49"/>
      <c r="K318" s="49"/>
      <c r="L318" s="49"/>
      <c r="M318" s="49"/>
      <c r="N318" s="49"/>
      <c r="O318" s="49"/>
      <c r="P318" s="49"/>
      <c r="Q318" s="49"/>
      <c r="R318" s="49"/>
    </row>
    <row r="319" spans="2:18" ht="15" hidden="1">
      <c r="B319" s="2" t="s">
        <v>3614</v>
      </c>
      <c r="C319" s="2" t="s">
        <v>3420</v>
      </c>
      <c r="D319" s="2" t="s">
        <v>47</v>
      </c>
      <c r="E319" s="2" t="s">
        <v>30</v>
      </c>
      <c r="F319" s="2" t="s">
        <v>1545</v>
      </c>
      <c r="G319" s="20">
        <v>2012</v>
      </c>
      <c r="H319" s="2" t="s">
        <v>2577</v>
      </c>
      <c r="I319" s="2" t="s">
        <v>2565</v>
      </c>
      <c r="J319" s="2" t="s">
        <v>2571</v>
      </c>
      <c r="L319" s="2" t="s">
        <v>2617</v>
      </c>
      <c r="M319" s="2" t="s">
        <v>2617</v>
      </c>
      <c r="N319" s="2" t="s">
        <v>2573</v>
      </c>
      <c r="P319" s="24" t="s">
        <v>3685</v>
      </c>
      <c r="R319" s="2" t="s">
        <v>3686</v>
      </c>
    </row>
    <row r="320" spans="2:18" ht="15" hidden="1">
      <c r="B320" s="2" t="s">
        <v>3697</v>
      </c>
      <c r="C320" s="2" t="s">
        <v>3695</v>
      </c>
      <c r="D320" s="2" t="s">
        <v>69</v>
      </c>
      <c r="E320" s="2" t="s">
        <v>50</v>
      </c>
      <c r="F320" s="2" t="s">
        <v>1478</v>
      </c>
      <c r="G320" s="20">
        <v>2015</v>
      </c>
      <c r="H320" s="2" t="s">
        <v>2576</v>
      </c>
      <c r="I320" s="2" t="s">
        <v>2570</v>
      </c>
      <c r="L320" s="2" t="s">
        <v>2616</v>
      </c>
      <c r="M320" s="2" t="s">
        <v>2616</v>
      </c>
      <c r="N320" s="2" t="s">
        <v>2573</v>
      </c>
      <c r="P320" s="24" t="s">
        <v>3699</v>
      </c>
      <c r="R320" s="2" t="s">
        <v>3700</v>
      </c>
    </row>
    <row r="321" spans="2:18" ht="15" hidden="1">
      <c r="B321" s="2" t="s">
        <v>3708</v>
      </c>
      <c r="C321" s="2" t="s">
        <v>3707</v>
      </c>
      <c r="D321" s="2" t="s">
        <v>58</v>
      </c>
      <c r="E321" s="2" t="s">
        <v>30</v>
      </c>
      <c r="F321" s="2" t="s">
        <v>1577</v>
      </c>
      <c r="G321" s="20">
        <v>2001</v>
      </c>
      <c r="H321" s="2" t="s">
        <v>2576</v>
      </c>
      <c r="I321" s="2" t="s">
        <v>2564</v>
      </c>
      <c r="L321" s="2" t="s">
        <v>2616</v>
      </c>
      <c r="M321" s="2" t="s">
        <v>2617</v>
      </c>
      <c r="N321" s="2" t="s">
        <v>2573</v>
      </c>
      <c r="P321" s="24" t="s">
        <v>3709</v>
      </c>
      <c r="R321" s="2" t="s">
        <v>3710</v>
      </c>
    </row>
    <row r="322" spans="2:18" ht="15" hidden="1">
      <c r="B322" s="2" t="s">
        <v>3722</v>
      </c>
      <c r="C322" s="2" t="s">
        <v>3727</v>
      </c>
      <c r="D322" s="2" t="s">
        <v>58</v>
      </c>
      <c r="E322" s="2" t="s">
        <v>30</v>
      </c>
      <c r="F322" s="2" t="s">
        <v>3684</v>
      </c>
      <c r="G322" s="20">
        <v>2011</v>
      </c>
      <c r="H322" s="2" t="s">
        <v>2576</v>
      </c>
      <c r="I322" s="2" t="s">
        <v>2564</v>
      </c>
      <c r="L322" s="2" t="s">
        <v>2616</v>
      </c>
      <c r="M322" s="2" t="s">
        <v>2617</v>
      </c>
      <c r="N322" s="2" t="s">
        <v>2573</v>
      </c>
      <c r="P322" s="24" t="s">
        <v>3723</v>
      </c>
    </row>
    <row r="323" spans="2:18" ht="15" hidden="1">
      <c r="B323" s="2" t="s">
        <v>993</v>
      </c>
      <c r="C323" s="5" t="s">
        <v>275</v>
      </c>
      <c r="D323" s="5" t="s">
        <v>58</v>
      </c>
      <c r="E323" s="5" t="s">
        <v>30</v>
      </c>
      <c r="F323" s="2" t="s">
        <v>1770</v>
      </c>
      <c r="G323" s="10">
        <v>2012</v>
      </c>
      <c r="H323" s="2" t="s">
        <v>2576</v>
      </c>
      <c r="I323" s="2" t="s">
        <v>2564</v>
      </c>
      <c r="L323" s="2" t="s">
        <v>2616</v>
      </c>
      <c r="M323" s="2" t="s">
        <v>2617</v>
      </c>
      <c r="N323" s="2" t="s">
        <v>2573</v>
      </c>
      <c r="P323" s="24" t="s">
        <v>3729</v>
      </c>
    </row>
    <row r="324" spans="2:18" ht="15" hidden="1">
      <c r="B324" s="2" t="s">
        <v>3731</v>
      </c>
      <c r="C324" s="2" t="s">
        <v>3730</v>
      </c>
      <c r="D324" s="2" t="s">
        <v>58</v>
      </c>
      <c r="E324" s="2" t="s">
        <v>30</v>
      </c>
      <c r="F324" s="2" t="s">
        <v>1706</v>
      </c>
      <c r="G324" s="20">
        <v>1987</v>
      </c>
      <c r="H324" s="2" t="s">
        <v>2576</v>
      </c>
      <c r="I324" s="2" t="s">
        <v>2564</v>
      </c>
      <c r="J324" s="2" t="s">
        <v>2566</v>
      </c>
      <c r="L324" s="2" t="s">
        <v>2616</v>
      </c>
      <c r="M324" s="2" t="s">
        <v>2617</v>
      </c>
      <c r="N324" s="2" t="s">
        <v>2573</v>
      </c>
      <c r="P324" s="24" t="s">
        <v>3732</v>
      </c>
    </row>
    <row r="325" spans="2:18" ht="15" hidden="1">
      <c r="B325" s="2" t="s">
        <v>3738</v>
      </c>
      <c r="C325" s="2" t="s">
        <v>3737</v>
      </c>
      <c r="D325" s="2" t="s">
        <v>44</v>
      </c>
      <c r="E325" s="2" t="s">
        <v>30</v>
      </c>
      <c r="F325" s="2" t="s">
        <v>1543</v>
      </c>
      <c r="G325" s="20">
        <v>2013</v>
      </c>
      <c r="H325" s="2" t="s">
        <v>2576</v>
      </c>
      <c r="I325" s="2" t="s">
        <v>2586</v>
      </c>
      <c r="L325" s="2" t="s">
        <v>2616</v>
      </c>
      <c r="M325" s="2" t="s">
        <v>2617</v>
      </c>
      <c r="N325" s="2" t="s">
        <v>2573</v>
      </c>
      <c r="P325" s="24" t="s">
        <v>3740</v>
      </c>
      <c r="R325" s="2" t="s">
        <v>3739</v>
      </c>
    </row>
    <row r="326" spans="2:18" ht="15" hidden="1">
      <c r="B326" s="2" t="s">
        <v>3755</v>
      </c>
      <c r="C326" s="2" t="s">
        <v>3754</v>
      </c>
      <c r="D326" s="2" t="s">
        <v>44</v>
      </c>
      <c r="E326" s="2" t="s">
        <v>50</v>
      </c>
      <c r="F326" s="2" t="s">
        <v>3756</v>
      </c>
      <c r="G326" s="20">
        <v>2010</v>
      </c>
      <c r="H326" s="2" t="s">
        <v>2576</v>
      </c>
      <c r="I326" s="2" t="s">
        <v>2572</v>
      </c>
      <c r="J326" s="2" t="s">
        <v>2570</v>
      </c>
      <c r="K326" s="2" t="s">
        <v>2569</v>
      </c>
      <c r="L326" s="2" t="s">
        <v>2616</v>
      </c>
      <c r="M326" s="2" t="s">
        <v>2617</v>
      </c>
      <c r="N326" s="2" t="s">
        <v>2574</v>
      </c>
      <c r="P326" s="24" t="s">
        <v>3757</v>
      </c>
      <c r="R326" s="2" t="s">
        <v>3758</v>
      </c>
    </row>
    <row r="327" spans="2:18" ht="15" hidden="1">
      <c r="B327" s="2" t="s">
        <v>3761</v>
      </c>
      <c r="C327" s="2" t="s">
        <v>3760</v>
      </c>
      <c r="D327" s="2" t="s">
        <v>33</v>
      </c>
      <c r="E327" s="2" t="s">
        <v>467</v>
      </c>
      <c r="F327" s="2" t="s">
        <v>467</v>
      </c>
      <c r="G327" s="20">
        <v>2013</v>
      </c>
      <c r="H327" s="2" t="s">
        <v>2576</v>
      </c>
      <c r="I327" s="2" t="s">
        <v>2565</v>
      </c>
      <c r="L327" s="2" t="s">
        <v>2617</v>
      </c>
      <c r="M327" s="2" t="s">
        <v>2617</v>
      </c>
      <c r="N327" s="2" t="s">
        <v>2573</v>
      </c>
      <c r="P327" s="24" t="s">
        <v>3763</v>
      </c>
      <c r="R327" s="2" t="s">
        <v>3762</v>
      </c>
    </row>
    <row r="328" spans="2:18" ht="15" hidden="1">
      <c r="B328" s="2" t="s">
        <v>3768</v>
      </c>
      <c r="C328" s="2" t="s">
        <v>3767</v>
      </c>
      <c r="D328" s="2" t="s">
        <v>47</v>
      </c>
      <c r="E328" s="2" t="s">
        <v>30</v>
      </c>
      <c r="F328" s="2" t="s">
        <v>1483</v>
      </c>
      <c r="G328" s="20">
        <v>2015</v>
      </c>
      <c r="H328" s="2" t="s">
        <v>2577</v>
      </c>
      <c r="I328" s="2" t="s">
        <v>2565</v>
      </c>
      <c r="J328" s="2" t="s">
        <v>2571</v>
      </c>
      <c r="L328" s="2" t="s">
        <v>2617</v>
      </c>
      <c r="M328" s="2" t="s">
        <v>2617</v>
      </c>
      <c r="N328" s="2" t="s">
        <v>2573</v>
      </c>
      <c r="P328" s="24" t="s">
        <v>3769</v>
      </c>
      <c r="R328" s="2" t="s">
        <v>3686</v>
      </c>
    </row>
    <row r="329" spans="2:18" ht="15" hidden="1">
      <c r="B329" s="2" t="s">
        <v>3781</v>
      </c>
      <c r="C329" s="2" t="s">
        <v>3780</v>
      </c>
      <c r="D329" s="2" t="s">
        <v>47</v>
      </c>
      <c r="E329" s="2" t="s">
        <v>80</v>
      </c>
      <c r="F329" s="2" t="s">
        <v>3538</v>
      </c>
      <c r="G329" s="20">
        <v>2014</v>
      </c>
      <c r="H329" s="2" t="s">
        <v>2577</v>
      </c>
      <c r="I329" s="2" t="s">
        <v>2571</v>
      </c>
      <c r="J329" s="2" t="s">
        <v>2565</v>
      </c>
      <c r="L329" s="2" t="s">
        <v>2617</v>
      </c>
      <c r="M329" s="2" t="s">
        <v>2617</v>
      </c>
      <c r="N329" s="2" t="s">
        <v>2574</v>
      </c>
      <c r="P329" s="24" t="s">
        <v>3783</v>
      </c>
    </row>
    <row r="330" spans="2:18" ht="15" hidden="1">
      <c r="B330" s="2" t="s">
        <v>3785</v>
      </c>
      <c r="C330" s="2" t="s">
        <v>3784</v>
      </c>
      <c r="D330" s="2" t="s">
        <v>33</v>
      </c>
      <c r="E330" s="2" t="s">
        <v>80</v>
      </c>
      <c r="F330" s="2" t="s">
        <v>1811</v>
      </c>
      <c r="G330" s="20">
        <v>2010</v>
      </c>
      <c r="H330" s="2" t="s">
        <v>2576</v>
      </c>
      <c r="I330" s="2" t="s">
        <v>2565</v>
      </c>
      <c r="L330" s="2" t="s">
        <v>2617</v>
      </c>
      <c r="M330" s="2" t="s">
        <v>2617</v>
      </c>
      <c r="N330" s="2" t="s">
        <v>2573</v>
      </c>
      <c r="P330" s="24" t="s">
        <v>3786</v>
      </c>
      <c r="R330" s="2" t="s">
        <v>3787</v>
      </c>
    </row>
    <row r="331" spans="2:18" ht="15" hidden="1">
      <c r="B331" s="2" t="s">
        <v>3791</v>
      </c>
      <c r="C331" s="2" t="s">
        <v>3790</v>
      </c>
      <c r="D331" s="2" t="s">
        <v>33</v>
      </c>
      <c r="E331" s="2" t="s">
        <v>71</v>
      </c>
      <c r="F331" s="2" t="s">
        <v>1750</v>
      </c>
      <c r="G331" s="20">
        <v>2012</v>
      </c>
      <c r="H331" s="2" t="s">
        <v>2576</v>
      </c>
      <c r="I331" s="2" t="s">
        <v>2565</v>
      </c>
      <c r="J331" s="2" t="s">
        <v>2571</v>
      </c>
      <c r="L331" s="2" t="s">
        <v>2617</v>
      </c>
      <c r="M331" s="2" t="s">
        <v>2617</v>
      </c>
      <c r="N331" s="2" t="s">
        <v>2574</v>
      </c>
      <c r="P331" s="24" t="s">
        <v>3792</v>
      </c>
      <c r="R331" s="2" t="s">
        <v>3793</v>
      </c>
    </row>
    <row r="332" spans="2:18" ht="15" hidden="1">
      <c r="B332" s="2" t="s">
        <v>3801</v>
      </c>
      <c r="C332" s="2" t="s">
        <v>3800</v>
      </c>
      <c r="D332" s="2" t="s">
        <v>33</v>
      </c>
      <c r="E332" s="2" t="s">
        <v>200</v>
      </c>
      <c r="F332" s="2" t="s">
        <v>1932</v>
      </c>
      <c r="G332" s="20">
        <v>2004</v>
      </c>
      <c r="H332" s="2" t="s">
        <v>2577</v>
      </c>
      <c r="I332" s="2" t="s">
        <v>2565</v>
      </c>
      <c r="L332" s="2" t="s">
        <v>2617</v>
      </c>
      <c r="M332" s="2" t="s">
        <v>2617</v>
      </c>
      <c r="N332" s="2" t="s">
        <v>2573</v>
      </c>
      <c r="P332" s="24" t="s">
        <v>3802</v>
      </c>
      <c r="R332" s="2" t="s">
        <v>3787</v>
      </c>
    </row>
    <row r="333" spans="2:18" ht="15" hidden="1">
      <c r="B333" s="2" t="s">
        <v>3808</v>
      </c>
      <c r="C333" s="2" t="s">
        <v>3809</v>
      </c>
      <c r="D333" s="2" t="s">
        <v>33</v>
      </c>
      <c r="E333" s="2" t="s">
        <v>30</v>
      </c>
      <c r="F333" s="2" t="s">
        <v>1482</v>
      </c>
      <c r="G333" s="20">
        <v>2016</v>
      </c>
      <c r="H333" s="2" t="s">
        <v>2577</v>
      </c>
      <c r="I333" s="2" t="s">
        <v>2565</v>
      </c>
      <c r="J333" s="2" t="s">
        <v>2571</v>
      </c>
      <c r="L333" s="2" t="s">
        <v>2616</v>
      </c>
      <c r="M333" s="2" t="s">
        <v>2616</v>
      </c>
      <c r="N333" s="2" t="s">
        <v>2574</v>
      </c>
      <c r="P333" s="24" t="s">
        <v>3810</v>
      </c>
      <c r="R333" s="2" t="s">
        <v>3811</v>
      </c>
    </row>
    <row r="334" spans="2:18" ht="15" hidden="1">
      <c r="B334" s="2" t="s">
        <v>3813</v>
      </c>
      <c r="C334" s="2" t="s">
        <v>3812</v>
      </c>
      <c r="D334" s="2" t="s">
        <v>47</v>
      </c>
      <c r="E334" s="2" t="s">
        <v>30</v>
      </c>
      <c r="F334" s="2" t="s">
        <v>3818</v>
      </c>
      <c r="G334" s="20">
        <v>2016</v>
      </c>
      <c r="H334" s="2" t="s">
        <v>2576</v>
      </c>
      <c r="I334" s="2" t="s">
        <v>2571</v>
      </c>
      <c r="L334" s="2" t="s">
        <v>2617</v>
      </c>
      <c r="M334" s="2" t="s">
        <v>2617</v>
      </c>
      <c r="N334" s="2" t="s">
        <v>2573</v>
      </c>
      <c r="P334" s="24" t="s">
        <v>3821</v>
      </c>
      <c r="R334" s="2" t="s">
        <v>3820</v>
      </c>
    </row>
    <row r="335" spans="2:18" ht="15" hidden="1">
      <c r="B335" s="2" t="s">
        <v>3822</v>
      </c>
      <c r="C335" s="2" t="s">
        <v>732</v>
      </c>
      <c r="D335" s="2" t="s">
        <v>33</v>
      </c>
      <c r="E335" s="2" t="s">
        <v>30</v>
      </c>
      <c r="F335" s="2" t="s">
        <v>1482</v>
      </c>
      <c r="G335" s="20">
        <v>2016</v>
      </c>
      <c r="H335" s="2" t="s">
        <v>2576</v>
      </c>
      <c r="I335" s="2" t="s">
        <v>2565</v>
      </c>
      <c r="J335" s="2" t="s">
        <v>2570</v>
      </c>
      <c r="K335" s="2" t="s">
        <v>2572</v>
      </c>
      <c r="L335" s="2" t="s">
        <v>2616</v>
      </c>
      <c r="M335" s="2" t="s">
        <v>2617</v>
      </c>
      <c r="N335" s="2" t="s">
        <v>2574</v>
      </c>
      <c r="P335" s="24" t="s">
        <v>3823</v>
      </c>
      <c r="R335" s="2" t="s">
        <v>3824</v>
      </c>
    </row>
    <row r="336" spans="2:18" ht="15" hidden="1">
      <c r="B336" s="2" t="s">
        <v>3831</v>
      </c>
      <c r="C336" s="2" t="s">
        <v>3830</v>
      </c>
      <c r="D336" s="2" t="s">
        <v>58</v>
      </c>
      <c r="E336" s="2" t="s">
        <v>30</v>
      </c>
      <c r="F336" s="2" t="s">
        <v>1901</v>
      </c>
      <c r="G336" s="20">
        <v>2015</v>
      </c>
      <c r="H336" s="2" t="s">
        <v>2576</v>
      </c>
      <c r="I336" s="2" t="s">
        <v>2564</v>
      </c>
      <c r="J336" s="2" t="s">
        <v>2568</v>
      </c>
      <c r="L336" s="2" t="s">
        <v>2616</v>
      </c>
      <c r="M336" s="2" t="s">
        <v>2617</v>
      </c>
      <c r="N336" s="2" t="s">
        <v>2574</v>
      </c>
      <c r="P336" s="24" t="s">
        <v>3832</v>
      </c>
      <c r="R336" s="2" t="s">
        <v>3833</v>
      </c>
    </row>
    <row r="337" spans="2:18" ht="15" hidden="1">
      <c r="B337" s="2" t="s">
        <v>3836</v>
      </c>
      <c r="C337" s="2" t="s">
        <v>3835</v>
      </c>
      <c r="D337" s="2" t="s">
        <v>33</v>
      </c>
      <c r="E337" s="2" t="s">
        <v>30</v>
      </c>
      <c r="F337" s="2" t="s">
        <v>1482</v>
      </c>
      <c r="G337" s="20">
        <v>2015</v>
      </c>
      <c r="H337" s="2" t="s">
        <v>2577</v>
      </c>
      <c r="I337" s="2" t="s">
        <v>2565</v>
      </c>
      <c r="J337" s="2" t="s">
        <v>2571</v>
      </c>
      <c r="L337" s="2" t="s">
        <v>2617</v>
      </c>
      <c r="M337" s="2" t="s">
        <v>2617</v>
      </c>
      <c r="N337" s="2" t="s">
        <v>2574</v>
      </c>
      <c r="P337" s="24" t="s">
        <v>3837</v>
      </c>
      <c r="R337" s="2" t="s">
        <v>3838</v>
      </c>
    </row>
    <row r="338" spans="2:18" ht="15">
      <c r="B338" s="49" t="s">
        <v>3841</v>
      </c>
      <c r="C338" s="49" t="s">
        <v>3840</v>
      </c>
      <c r="D338" s="49" t="s">
        <v>33</v>
      </c>
      <c r="E338" s="49" t="s">
        <v>30</v>
      </c>
      <c r="F338" s="49" t="s">
        <v>1489</v>
      </c>
      <c r="G338" s="50">
        <v>2018</v>
      </c>
      <c r="H338" s="49" t="s">
        <v>2576</v>
      </c>
      <c r="I338" s="49" t="s">
        <v>2565</v>
      </c>
      <c r="J338" s="49" t="s">
        <v>2586</v>
      </c>
      <c r="K338" s="49"/>
      <c r="L338" s="49"/>
      <c r="M338" s="49"/>
      <c r="N338" s="49"/>
      <c r="O338" s="49"/>
      <c r="P338" s="52" t="s">
        <v>3842</v>
      </c>
      <c r="Q338" s="49"/>
      <c r="R338" s="49" t="s">
        <v>3843</v>
      </c>
    </row>
    <row r="339" spans="2:18" ht="15" hidden="1">
      <c r="B339" s="2" t="s">
        <v>3844</v>
      </c>
      <c r="C339" s="2" t="s">
        <v>3875</v>
      </c>
      <c r="D339" s="2" t="s">
        <v>44</v>
      </c>
      <c r="E339" s="2" t="s">
        <v>50</v>
      </c>
      <c r="F339" s="2" t="s">
        <v>1478</v>
      </c>
      <c r="G339" s="20">
        <v>2015</v>
      </c>
      <c r="H339" s="2" t="s">
        <v>2576</v>
      </c>
      <c r="I339" s="2" t="s">
        <v>2568</v>
      </c>
      <c r="J339" s="2" t="s">
        <v>2572</v>
      </c>
      <c r="L339" s="2" t="s">
        <v>2617</v>
      </c>
      <c r="M339" s="2" t="s">
        <v>2617</v>
      </c>
      <c r="N339" s="2" t="s">
        <v>2574</v>
      </c>
      <c r="P339" s="24" t="s">
        <v>3847</v>
      </c>
      <c r="R339" s="2" t="s">
        <v>3846</v>
      </c>
    </row>
    <row r="340" spans="2:18" ht="15" hidden="1">
      <c r="B340" s="2" t="s">
        <v>3845</v>
      </c>
      <c r="C340" s="2" t="s">
        <v>3850</v>
      </c>
      <c r="D340" s="2" t="s">
        <v>44</v>
      </c>
      <c r="E340" s="2" t="s">
        <v>50</v>
      </c>
      <c r="F340" s="2" t="s">
        <v>1478</v>
      </c>
      <c r="G340" s="20">
        <v>2008</v>
      </c>
      <c r="H340" s="2" t="s">
        <v>2576</v>
      </c>
      <c r="I340" s="2" t="s">
        <v>2568</v>
      </c>
      <c r="J340" s="2" t="s">
        <v>2572</v>
      </c>
      <c r="L340" s="2" t="s">
        <v>2616</v>
      </c>
      <c r="M340" s="2" t="s">
        <v>2617</v>
      </c>
      <c r="N340" s="2" t="s">
        <v>2574</v>
      </c>
      <c r="P340" s="24" t="s">
        <v>3851</v>
      </c>
      <c r="R340" s="2" t="s">
        <v>3852</v>
      </c>
    </row>
    <row r="341" spans="2:18" ht="15" hidden="1">
      <c r="B341" s="2" t="s">
        <v>3856</v>
      </c>
      <c r="C341" s="2" t="s">
        <v>3855</v>
      </c>
      <c r="D341" s="2" t="s">
        <v>29</v>
      </c>
      <c r="E341" s="2" t="s">
        <v>50</v>
      </c>
      <c r="F341" s="2" t="s">
        <v>1478</v>
      </c>
      <c r="G341" s="20">
        <v>2004</v>
      </c>
      <c r="H341" s="2" t="s">
        <v>2576</v>
      </c>
      <c r="I341" s="2" t="s">
        <v>2570</v>
      </c>
      <c r="L341" s="2" t="s">
        <v>2616</v>
      </c>
      <c r="M341" s="2" t="s">
        <v>2617</v>
      </c>
      <c r="N341" s="2" t="s">
        <v>2573</v>
      </c>
      <c r="P341" s="24" t="s">
        <v>3857</v>
      </c>
      <c r="R341" s="2" t="s">
        <v>3858</v>
      </c>
    </row>
    <row r="342" spans="2:18" ht="15" hidden="1">
      <c r="B342" s="2" t="s">
        <v>3866</v>
      </c>
      <c r="C342" s="2" t="s">
        <v>3867</v>
      </c>
      <c r="D342" s="2" t="s">
        <v>544</v>
      </c>
      <c r="E342" s="2" t="s">
        <v>30</v>
      </c>
      <c r="F342" s="2" t="s">
        <v>1470</v>
      </c>
      <c r="G342" s="20">
        <v>2015</v>
      </c>
      <c r="H342" s="2" t="s">
        <v>2576</v>
      </c>
      <c r="I342" s="2" t="s">
        <v>2566</v>
      </c>
      <c r="L342" s="2" t="s">
        <v>2616</v>
      </c>
      <c r="M342" s="2" t="s">
        <v>2617</v>
      </c>
      <c r="N342" s="2" t="s">
        <v>2574</v>
      </c>
      <c r="P342" s="24" t="s">
        <v>3868</v>
      </c>
      <c r="R342" s="4" t="s">
        <v>3869</v>
      </c>
    </row>
  </sheetData>
  <autoFilter ref="B3:S342">
    <filterColumn colId="0">
      <colorFilter dxfId="688"/>
    </filterColumn>
  </autoFilter>
  <hyperlinks>
    <hyperlink ref="P4" r:id="rId1"/>
    <hyperlink ref="P5" r:id="rId2"/>
    <hyperlink ref="Q5" r:id="rId3"/>
    <hyperlink ref="P6" r:id="rId4"/>
    <hyperlink ref="Q6" r:id="rId5"/>
    <hyperlink ref="P7" r:id="rId6"/>
    <hyperlink ref="Q7" r:id="rId7"/>
    <hyperlink ref="Q8" r:id="rId8"/>
    <hyperlink ref="P8" r:id="rId9" location="section-overview"/>
    <hyperlink ref="P9" r:id="rId10"/>
    <hyperlink ref="P10" r:id="rId11"/>
    <hyperlink ref="Q11" r:id="rId12"/>
    <hyperlink ref="P11" r:id="rId13"/>
    <hyperlink ref="P12" r:id="rId14"/>
    <hyperlink ref="Q13" r:id="rId15"/>
    <hyperlink ref="P13" r:id="rId16"/>
    <hyperlink ref="P14" r:id="rId17"/>
    <hyperlink ref="P15" r:id="rId18" location="section-overview"/>
    <hyperlink ref="P16" r:id="rId19"/>
    <hyperlink ref="P17" r:id="rId20"/>
    <hyperlink ref="P18" r:id="rId21"/>
    <hyperlink ref="P19" r:id="rId22"/>
    <hyperlink ref="P21" r:id="rId23"/>
    <hyperlink ref="P20" r:id="rId24" location="section-overview"/>
    <hyperlink ref="P22" r:id="rId25"/>
    <hyperlink ref="P23" r:id="rId26"/>
    <hyperlink ref="Q23" r:id="rId27" location="section-overview"/>
    <hyperlink ref="P24" r:id="rId28"/>
    <hyperlink ref="P25" r:id="rId29"/>
    <hyperlink ref="P26" r:id="rId30"/>
    <hyperlink ref="P27" r:id="rId31"/>
    <hyperlink ref="P28" r:id="rId32"/>
    <hyperlink ref="P29" r:id="rId33"/>
    <hyperlink ref="P30" r:id="rId34"/>
    <hyperlink ref="P31" r:id="rId35" location="section-overview"/>
    <hyperlink ref="P32" r:id="rId36"/>
    <hyperlink ref="P33" r:id="rId37"/>
    <hyperlink ref="P34" r:id="rId38"/>
    <hyperlink ref="P35" r:id="rId39"/>
    <hyperlink ref="P36" r:id="rId40"/>
    <hyperlink ref="P37" r:id="rId41"/>
    <hyperlink ref="P38" r:id="rId42"/>
    <hyperlink ref="P39" r:id="rId43"/>
    <hyperlink ref="P40" r:id="rId44" location="section-overview"/>
    <hyperlink ref="P41" r:id="rId45" location="section-overview"/>
    <hyperlink ref="P42" r:id="rId46"/>
    <hyperlink ref="P43" r:id="rId47"/>
    <hyperlink ref="P44" r:id="rId48"/>
    <hyperlink ref="P46" r:id="rId49"/>
    <hyperlink ref="P45" r:id="rId50"/>
    <hyperlink ref="P47" r:id="rId51"/>
    <hyperlink ref="P48" r:id="rId52"/>
    <hyperlink ref="P49" r:id="rId53"/>
    <hyperlink ref="P50" r:id="rId54"/>
    <hyperlink ref="P51" r:id="rId55"/>
    <hyperlink ref="P52" r:id="rId56"/>
    <hyperlink ref="P53" r:id="rId57"/>
    <hyperlink ref="P54" r:id="rId58"/>
    <hyperlink ref="P55" r:id="rId59"/>
    <hyperlink ref="P56" r:id="rId60"/>
    <hyperlink ref="P57" r:id="rId61"/>
    <hyperlink ref="P58" r:id="rId62"/>
    <hyperlink ref="P59" r:id="rId63"/>
    <hyperlink ref="P60" r:id="rId64"/>
    <hyperlink ref="P61" r:id="rId65"/>
    <hyperlink ref="P62" r:id="rId66"/>
    <hyperlink ref="P63" r:id="rId67"/>
    <hyperlink ref="P64" r:id="rId68"/>
    <hyperlink ref="P65" r:id="rId69"/>
    <hyperlink ref="P66" r:id="rId70"/>
    <hyperlink ref="P67" r:id="rId71"/>
    <hyperlink ref="P68" r:id="rId72"/>
    <hyperlink ref="P69" r:id="rId73"/>
    <hyperlink ref="P70" r:id="rId74"/>
    <hyperlink ref="P71" r:id="rId75"/>
    <hyperlink ref="P72" r:id="rId76" location="section-overview"/>
    <hyperlink ref="P73" r:id="rId77"/>
    <hyperlink ref="P74" r:id="rId78"/>
    <hyperlink ref="P75" r:id="rId79"/>
    <hyperlink ref="P76" r:id="rId80"/>
    <hyperlink ref="P77" r:id="rId81"/>
    <hyperlink ref="P78" r:id="rId82"/>
    <hyperlink ref="P79" r:id="rId83"/>
    <hyperlink ref="P80" r:id="rId84"/>
    <hyperlink ref="P81" r:id="rId85"/>
    <hyperlink ref="P82" r:id="rId86"/>
    <hyperlink ref="P83" r:id="rId87"/>
    <hyperlink ref="P84" r:id="rId88"/>
    <hyperlink ref="P85" r:id="rId89"/>
    <hyperlink ref="P86" r:id="rId90"/>
    <hyperlink ref="P87" r:id="rId91"/>
    <hyperlink ref="P88" r:id="rId92"/>
    <hyperlink ref="P89" r:id="rId93"/>
    <hyperlink ref="P90" r:id="rId94" location="section-overview"/>
    <hyperlink ref="P91" r:id="rId95" location="features"/>
    <hyperlink ref="P92" r:id="rId96"/>
    <hyperlink ref="P93" r:id="rId97" location="whyebrevia"/>
    <hyperlink ref="P94" r:id="rId98"/>
    <hyperlink ref="P95" r:id="rId99"/>
    <hyperlink ref="P96" r:id="rId100"/>
    <hyperlink ref="P97" r:id="rId101"/>
    <hyperlink ref="P98" r:id="rId102"/>
    <hyperlink ref="P99" r:id="rId103"/>
    <hyperlink ref="P100" r:id="rId104"/>
    <hyperlink ref="P101" r:id="rId105"/>
    <hyperlink ref="P102" r:id="rId106"/>
    <hyperlink ref="P103" r:id="rId107"/>
    <hyperlink ref="P104" r:id="rId108"/>
    <hyperlink ref="P105" r:id="rId109"/>
    <hyperlink ref="P106" r:id="rId110"/>
    <hyperlink ref="P107" r:id="rId111"/>
    <hyperlink ref="P108" r:id="rId112"/>
    <hyperlink ref="P109" r:id="rId113"/>
    <hyperlink ref="P110" r:id="rId114"/>
    <hyperlink ref="P112" r:id="rId115"/>
    <hyperlink ref="P113" r:id="rId116"/>
    <hyperlink ref="P114" r:id="rId117"/>
    <hyperlink ref="P115" r:id="rId118"/>
    <hyperlink ref="P116" r:id="rId119"/>
    <hyperlink ref="P117" r:id="rId120" location="section-overview"/>
    <hyperlink ref="P118" r:id="rId121"/>
    <hyperlink ref="P119" r:id="rId122"/>
    <hyperlink ref="P120" r:id="rId123"/>
    <hyperlink ref="P121" r:id="rId124"/>
    <hyperlink ref="P122" r:id="rId125"/>
    <hyperlink ref="P123" r:id="rId126"/>
    <hyperlink ref="P124" r:id="rId127"/>
    <hyperlink ref="P125" r:id="rId128"/>
    <hyperlink ref="P126" r:id="rId129"/>
    <hyperlink ref="P127" r:id="rId130"/>
    <hyperlink ref="P128" r:id="rId131"/>
    <hyperlink ref="P129" r:id="rId132"/>
    <hyperlink ref="P130" r:id="rId133"/>
    <hyperlink ref="P131" r:id="rId134"/>
    <hyperlink ref="P132" r:id="rId135"/>
    <hyperlink ref="P133" r:id="rId136"/>
    <hyperlink ref="P134" r:id="rId137" location="section-overview"/>
    <hyperlink ref="P135" r:id="rId138" location="section-overview"/>
    <hyperlink ref="P136" r:id="rId139"/>
    <hyperlink ref="P137" r:id="rId140"/>
    <hyperlink ref="P138" r:id="rId141" location="section-overview"/>
    <hyperlink ref="P139" r:id="rId142"/>
    <hyperlink ref="P140" r:id="rId143"/>
    <hyperlink ref="P141" r:id="rId144"/>
    <hyperlink ref="P142" r:id="rId145"/>
    <hyperlink ref="P143" r:id="rId146" location="section-overview"/>
    <hyperlink ref="P144" r:id="rId147"/>
    <hyperlink ref="P145" r:id="rId148"/>
    <hyperlink ref="P146" r:id="rId149"/>
    <hyperlink ref="P147" r:id="rId150"/>
    <hyperlink ref="P148" r:id="rId151"/>
    <hyperlink ref="P149" r:id="rId152"/>
    <hyperlink ref="P150" r:id="rId153"/>
    <hyperlink ref="P151" r:id="rId154" location="section-overview"/>
    <hyperlink ref="P152" r:id="rId155"/>
    <hyperlink ref="P153" r:id="rId156" location="section-overview"/>
    <hyperlink ref="P154" r:id="rId157"/>
    <hyperlink ref="P155" r:id="rId158"/>
    <hyperlink ref="P156" r:id="rId159"/>
    <hyperlink ref="P157" r:id="rId160"/>
    <hyperlink ref="P158" r:id="rId161"/>
    <hyperlink ref="P159" r:id="rId162" location="section-overview"/>
    <hyperlink ref="P160" r:id="rId163"/>
    <hyperlink ref="P161" r:id="rId164" location="section-overview"/>
    <hyperlink ref="P162" r:id="rId165" location="section-overview"/>
    <hyperlink ref="P163" r:id="rId166" location="section-overview"/>
    <hyperlink ref="P164" r:id="rId167"/>
    <hyperlink ref="P165" r:id="rId168"/>
    <hyperlink ref="P166" r:id="rId169"/>
    <hyperlink ref="P167" r:id="rId170"/>
    <hyperlink ref="P168" r:id="rId171"/>
    <hyperlink ref="P169" r:id="rId172"/>
    <hyperlink ref="P170" r:id="rId173"/>
    <hyperlink ref="P171" r:id="rId174"/>
    <hyperlink ref="P172" r:id="rId175"/>
    <hyperlink ref="P173" r:id="rId176"/>
    <hyperlink ref="P174" r:id="rId177"/>
    <hyperlink ref="P175" r:id="rId178" location="section-overview"/>
    <hyperlink ref="P176" r:id="rId179"/>
    <hyperlink ref="P177" r:id="rId180"/>
    <hyperlink ref="P178" r:id="rId181"/>
    <hyperlink ref="P179" r:id="rId182"/>
    <hyperlink ref="P180" r:id="rId183"/>
    <hyperlink ref="P181" r:id="rId184"/>
    <hyperlink ref="P182" r:id="rId185" location="section-overview"/>
    <hyperlink ref="P183" r:id="rId186"/>
    <hyperlink ref="P184" r:id="rId187"/>
    <hyperlink ref="P185" r:id="rId188"/>
    <hyperlink ref="P186" r:id="rId189"/>
    <hyperlink ref="P187" r:id="rId190" location="top"/>
    <hyperlink ref="P188" r:id="rId191"/>
    <hyperlink ref="P189" r:id="rId192"/>
    <hyperlink ref="P190" r:id="rId193"/>
    <hyperlink ref="P191" r:id="rId194"/>
    <hyperlink ref="P192" r:id="rId195"/>
    <hyperlink ref="P197" r:id="rId196"/>
    <hyperlink ref="P203" r:id="rId197"/>
    <hyperlink ref="P209" r:id="rId198"/>
    <hyperlink ref="P212" r:id="rId199"/>
    <hyperlink ref="P215" r:id="rId200" location="section-overview"/>
    <hyperlink ref="P219" r:id="rId201"/>
    <hyperlink ref="P227" r:id="rId202"/>
    <hyperlink ref="P111" r:id="rId203"/>
    <hyperlink ref="P193" r:id="rId204"/>
    <hyperlink ref="P194" r:id="rId205"/>
    <hyperlink ref="P195" r:id="rId206"/>
    <hyperlink ref="P196" r:id="rId207"/>
    <hyperlink ref="P198" r:id="rId208"/>
    <hyperlink ref="P199" r:id="rId209"/>
    <hyperlink ref="P200" r:id="rId210"/>
    <hyperlink ref="P201" r:id="rId211"/>
    <hyperlink ref="P202" r:id="rId212"/>
    <hyperlink ref="P204" r:id="rId213"/>
    <hyperlink ref="P205" r:id="rId214"/>
    <hyperlink ref="P206" r:id="rId215"/>
    <hyperlink ref="P207" r:id="rId216"/>
    <hyperlink ref="P208" r:id="rId217"/>
    <hyperlink ref="P210" r:id="rId218"/>
    <hyperlink ref="P211" r:id="rId219"/>
    <hyperlink ref="P213" r:id="rId220"/>
    <hyperlink ref="P214" r:id="rId221"/>
    <hyperlink ref="P216" r:id="rId222"/>
    <hyperlink ref="P218" r:id="rId223"/>
    <hyperlink ref="P220" r:id="rId224"/>
    <hyperlink ref="P221" r:id="rId225"/>
    <hyperlink ref="P222" r:id="rId226"/>
    <hyperlink ref="P223" r:id="rId227"/>
    <hyperlink ref="P224" r:id="rId228"/>
    <hyperlink ref="P225" r:id="rId229"/>
    <hyperlink ref="P226" r:id="rId230"/>
    <hyperlink ref="P228" r:id="rId231"/>
    <hyperlink ref="P229" r:id="rId232" location="!/"/>
    <hyperlink ref="P230" r:id="rId233"/>
    <hyperlink ref="P231" r:id="rId234"/>
    <hyperlink ref="P232" r:id="rId235" location="product-matter"/>
    <hyperlink ref="P233" r:id="rId236"/>
    <hyperlink ref="P234" r:id="rId237"/>
    <hyperlink ref="P235" r:id="rId238"/>
    <hyperlink ref="P236" r:id="rId239"/>
    <hyperlink ref="P237" r:id="rId240"/>
    <hyperlink ref="P238" r:id="rId241"/>
    <hyperlink ref="P239" r:id="rId242"/>
    <hyperlink ref="P240" r:id="rId243"/>
    <hyperlink ref="P241" r:id="rId244"/>
    <hyperlink ref="P242" r:id="rId245"/>
    <hyperlink ref="P243" r:id="rId246"/>
    <hyperlink ref="P244" r:id="rId247"/>
    <hyperlink ref="P245" r:id="rId248"/>
    <hyperlink ref="P246" r:id="rId249"/>
    <hyperlink ref="P247" r:id="rId250"/>
    <hyperlink ref="P248" r:id="rId251"/>
    <hyperlink ref="P249" r:id="rId252"/>
    <hyperlink ref="P250" r:id="rId253"/>
    <hyperlink ref="P251" r:id="rId254"/>
    <hyperlink ref="P252" r:id="rId255"/>
    <hyperlink ref="P253" r:id="rId256"/>
    <hyperlink ref="P254" r:id="rId257"/>
    <hyperlink ref="P255" r:id="rId258"/>
    <hyperlink ref="P256" r:id="rId259"/>
    <hyperlink ref="P257" r:id="rId260"/>
    <hyperlink ref="P258" r:id="rId261"/>
    <hyperlink ref="P259" r:id="rId262"/>
    <hyperlink ref="P260" r:id="rId263"/>
    <hyperlink ref="P261" r:id="rId264"/>
    <hyperlink ref="P262" r:id="rId265"/>
    <hyperlink ref="P263" r:id="rId266"/>
    <hyperlink ref="P264" r:id="rId267"/>
    <hyperlink ref="P265" r:id="rId268"/>
    <hyperlink ref="P266" r:id="rId269"/>
    <hyperlink ref="P267" r:id="rId270"/>
    <hyperlink ref="P268" r:id="rId271"/>
    <hyperlink ref="P269" r:id="rId272"/>
    <hyperlink ref="P270" r:id="rId273"/>
    <hyperlink ref="P271" r:id="rId274"/>
    <hyperlink ref="P272" r:id="rId275"/>
    <hyperlink ref="P273" r:id="rId276"/>
    <hyperlink ref="P274" r:id="rId277"/>
    <hyperlink ref="P275" r:id="rId278"/>
    <hyperlink ref="P276" r:id="rId279"/>
    <hyperlink ref="P277" r:id="rId280"/>
    <hyperlink ref="P278" r:id="rId281"/>
    <hyperlink ref="P279" r:id="rId282"/>
    <hyperlink ref="P280" r:id="rId283"/>
    <hyperlink ref="P281" r:id="rId284"/>
    <hyperlink ref="P282" r:id="rId285"/>
    <hyperlink ref="P283" r:id="rId286"/>
    <hyperlink ref="P284" r:id="rId287"/>
    <hyperlink ref="P285" r:id="rId288"/>
    <hyperlink ref="P286" r:id="rId289"/>
    <hyperlink ref="P287" r:id="rId290"/>
    <hyperlink ref="P288" r:id="rId291"/>
    <hyperlink ref="P289" r:id="rId292"/>
    <hyperlink ref="P290" r:id="rId293"/>
    <hyperlink ref="P291" r:id="rId294"/>
    <hyperlink ref="P292" r:id="rId295"/>
    <hyperlink ref="P293" r:id="rId296"/>
    <hyperlink ref="P294" r:id="rId297"/>
    <hyperlink ref="P295" r:id="rId298"/>
    <hyperlink ref="P296" r:id="rId299"/>
    <hyperlink ref="P297" r:id="rId300"/>
    <hyperlink ref="P298" r:id="rId301"/>
    <hyperlink ref="P299" r:id="rId302"/>
    <hyperlink ref="P300" r:id="rId303"/>
    <hyperlink ref="P301" r:id="rId304"/>
    <hyperlink ref="P302" r:id="rId305"/>
    <hyperlink ref="P303" r:id="rId306"/>
    <hyperlink ref="P304" r:id="rId307"/>
    <hyperlink ref="P305" r:id="rId308"/>
    <hyperlink ref="P306" r:id="rId309"/>
    <hyperlink ref="P307" r:id="rId310"/>
    <hyperlink ref="P308" r:id="rId311"/>
    <hyperlink ref="P309" r:id="rId312" location="timeular-features"/>
    <hyperlink ref="P310" r:id="rId313"/>
    <hyperlink ref="P311" r:id="rId314"/>
    <hyperlink ref="P312" r:id="rId315"/>
    <hyperlink ref="P313" r:id="rId316"/>
    <hyperlink ref="P314" r:id="rId317"/>
    <hyperlink ref="P315" r:id="rId318"/>
    <hyperlink ref="P316" r:id="rId319"/>
    <hyperlink ref="P317" r:id="rId320"/>
    <hyperlink ref="P319" r:id="rId321"/>
    <hyperlink ref="P320" r:id="rId322"/>
    <hyperlink ref="P321" r:id="rId323"/>
    <hyperlink ref="P322" r:id="rId324"/>
    <hyperlink ref="P323" r:id="rId325"/>
    <hyperlink ref="P324" r:id="rId326"/>
    <hyperlink ref="P325" r:id="rId327"/>
    <hyperlink ref="P326" r:id="rId328"/>
    <hyperlink ref="P327" r:id="rId329"/>
    <hyperlink ref="P328" r:id="rId330"/>
    <hyperlink ref="P329" r:id="rId331"/>
    <hyperlink ref="P330" r:id="rId332"/>
    <hyperlink ref="P331" r:id="rId333"/>
    <hyperlink ref="P332" r:id="rId334"/>
    <hyperlink ref="P333" r:id="rId335"/>
    <hyperlink ref="P334" r:id="rId336"/>
    <hyperlink ref="P335" r:id="rId337"/>
    <hyperlink ref="P336" r:id="rId338"/>
    <hyperlink ref="P337" r:id="rId339"/>
    <hyperlink ref="P338" r:id="rId340"/>
    <hyperlink ref="P339" r:id="rId341"/>
    <hyperlink ref="P340" r:id="rId342"/>
    <hyperlink ref="P341" r:id="rId343"/>
    <hyperlink ref="P342" r:id="rId344"/>
  </hyperlinks>
  <pageMargins left="0.7" right="0.7" top="0.75" bottom="0.75" header="0.3" footer="0.3"/>
  <pageSetup paperSize="9" orientation="portrait" r:id="rId345"/>
  <legacyDrawing r:id="rId346"/>
  <extLst xmlns:x14="http://schemas.microsoft.com/office/spreadsheetml/2009/9/main">
    <ext uri="{CCE6A557-97BC-4b89-ADB6-D9C93CAAB3DF}">
      <x14:dataValidations xmlns:xm="http://schemas.microsoft.com/office/excel/2006/main" count="5">
        <x14:dataValidation type="list" allowBlank="1" showInputMessage="1" showErrorMessage="1">
          <x14:formula1>
            <xm:f>Lists!$J$4:$J$8</xm:f>
          </x14:formula1>
          <xm:sqref>O4:O241</xm:sqref>
        </x14:dataValidation>
        <x14:dataValidation type="list" allowBlank="1" showInputMessage="1" showErrorMessage="1">
          <x14:formula1>
            <xm:f>Lists!$G$4:$G$5</xm:f>
          </x14:formula1>
          <xm:sqref>H4:H261 H263:H511</xm:sqref>
        </x14:dataValidation>
        <x14:dataValidation type="list" allowBlank="1" showInputMessage="1" showErrorMessage="1">
          <x14:formula1>
            <xm:f>Lists!$H$4:$H$16</xm:f>
          </x14:formula1>
          <xm:sqref>I274:J275 K272:K275 J270:K271 J272 I4:K268 I269:I272 I276:K519</xm:sqref>
        </x14:dataValidation>
        <x14:dataValidation type="list" allowBlank="1" showInputMessage="1" showErrorMessage="1">
          <x14:formula1>
            <xm:f>Lists!$I$4:$I$5</xm:f>
          </x14:formula1>
          <xm:sqref>N4:N501</xm:sqref>
        </x14:dataValidation>
        <x14:dataValidation type="list" allowBlank="1" showInputMessage="1" showErrorMessage="1">
          <x14:formula1>
            <xm:f>Lists!$M$4:$M$5</xm:f>
          </x14:formula1>
          <xm:sqref>L4:M1048576</xm:sqref>
        </x14:dataValidation>
      </x14:dataValidations>
    </ext>
  </extLst>
</worksheet>
</file>

<file path=xl/worksheets/sheet10.xml><?xml version="1.0" encoding="utf-8"?>
<worksheet xmlns="http://schemas.openxmlformats.org/spreadsheetml/2006/main" xmlns:r="http://schemas.openxmlformats.org/officeDocument/2006/relationships">
  <sheetPr>
    <tabColor theme="2" tint="-0.499984740745262"/>
  </sheetPr>
  <dimension ref="C3:Q236"/>
  <sheetViews>
    <sheetView topLeftCell="K1" zoomScale="85" zoomScaleNormal="85" workbookViewId="0">
      <selection activeCell="Q7" sqref="Q7"/>
    </sheetView>
  </sheetViews>
  <sheetFormatPr defaultColWidth="9" defaultRowHeight="14.25"/>
  <cols>
    <col min="1" max="4" width="9" style="22"/>
    <col min="5" max="5" width="30.140625" style="22" customWidth="1"/>
    <col min="6" max="6" width="9" style="22"/>
    <col min="7" max="7" width="20.7109375" style="22" customWidth="1"/>
    <col min="8" max="8" width="20.85546875" style="22" customWidth="1"/>
    <col min="9" max="9" width="14.85546875" style="22" customWidth="1"/>
    <col min="10" max="16384" width="9" style="22"/>
  </cols>
  <sheetData>
    <row r="3" spans="3:17" ht="15">
      <c r="C3" s="21" t="s">
        <v>2557</v>
      </c>
      <c r="E3" s="1" t="s">
        <v>0</v>
      </c>
      <c r="G3" s="21" t="s">
        <v>2575</v>
      </c>
      <c r="H3" s="21" t="s">
        <v>2559</v>
      </c>
      <c r="I3" s="21" t="s">
        <v>2562</v>
      </c>
      <c r="J3" s="21" t="s">
        <v>2563</v>
      </c>
      <c r="O3" s="21" t="s">
        <v>3032</v>
      </c>
    </row>
    <row r="4" spans="3:17">
      <c r="C4" s="23" t="s">
        <v>774</v>
      </c>
      <c r="E4" s="2" t="s">
        <v>1</v>
      </c>
      <c r="G4" s="22" t="s">
        <v>2577</v>
      </c>
      <c r="H4" s="22" t="s">
        <v>2565</v>
      </c>
      <c r="I4" s="22" t="s">
        <v>2573</v>
      </c>
      <c r="J4" s="22">
        <v>1</v>
      </c>
      <c r="M4" s="22" t="s">
        <v>2616</v>
      </c>
      <c r="O4" s="22" t="s">
        <v>3621</v>
      </c>
      <c r="P4" s="22" t="s">
        <v>3033</v>
      </c>
      <c r="Q4" s="22" t="s">
        <v>3034</v>
      </c>
    </row>
    <row r="5" spans="3:17">
      <c r="C5" s="23" t="s">
        <v>775</v>
      </c>
      <c r="E5" s="2" t="s">
        <v>2</v>
      </c>
      <c r="G5" s="22" t="s">
        <v>2576</v>
      </c>
      <c r="H5" s="22" t="s">
        <v>2567</v>
      </c>
      <c r="I5" s="22" t="s">
        <v>2574</v>
      </c>
      <c r="J5" s="22">
        <v>2</v>
      </c>
      <c r="M5" s="22" t="s">
        <v>2617</v>
      </c>
      <c r="O5" s="22" t="s">
        <v>3622</v>
      </c>
      <c r="P5" s="22">
        <v>1</v>
      </c>
      <c r="Q5" s="22">
        <v>1.25</v>
      </c>
    </row>
    <row r="6" spans="3:17">
      <c r="C6" s="23" t="s">
        <v>786</v>
      </c>
      <c r="E6" s="2" t="s">
        <v>3</v>
      </c>
      <c r="H6" s="22" t="s">
        <v>2564</v>
      </c>
      <c r="J6" s="22">
        <v>3</v>
      </c>
      <c r="O6" s="22" t="s">
        <v>3623</v>
      </c>
      <c r="P6" s="22">
        <v>1</v>
      </c>
      <c r="Q6" s="22">
        <v>1.4</v>
      </c>
    </row>
    <row r="7" spans="3:17">
      <c r="C7" s="23" t="s">
        <v>787</v>
      </c>
      <c r="E7" s="2" t="s">
        <v>4</v>
      </c>
      <c r="H7" s="22" t="s">
        <v>2570</v>
      </c>
      <c r="J7" s="22">
        <v>4</v>
      </c>
      <c r="O7" s="22" t="s">
        <v>3624</v>
      </c>
      <c r="P7" s="22">
        <v>1</v>
      </c>
      <c r="Q7" s="22">
        <v>0.11</v>
      </c>
    </row>
    <row r="8" spans="3:17">
      <c r="C8" s="23" t="s">
        <v>793</v>
      </c>
      <c r="E8" s="2" t="s">
        <v>5</v>
      </c>
      <c r="H8" s="22" t="s">
        <v>36</v>
      </c>
      <c r="J8" s="22">
        <v>5</v>
      </c>
    </row>
    <row r="9" spans="3:17">
      <c r="C9" s="23" t="s">
        <v>794</v>
      </c>
      <c r="E9" s="2" t="s">
        <v>6</v>
      </c>
      <c r="H9" s="22" t="s">
        <v>2569</v>
      </c>
    </row>
    <row r="10" spans="3:17">
      <c r="C10" s="23" t="s">
        <v>797</v>
      </c>
      <c r="E10" s="2" t="s">
        <v>7</v>
      </c>
      <c r="H10" s="22" t="s">
        <v>29</v>
      </c>
    </row>
    <row r="11" spans="3:17">
      <c r="C11" s="23" t="s">
        <v>799</v>
      </c>
      <c r="E11" s="2" t="s">
        <v>8</v>
      </c>
      <c r="H11" s="22" t="s">
        <v>2568</v>
      </c>
    </row>
    <row r="12" spans="3:17">
      <c r="C12" s="23" t="s">
        <v>800</v>
      </c>
      <c r="E12" s="2" t="s">
        <v>24</v>
      </c>
      <c r="H12" s="22" t="s">
        <v>2586</v>
      </c>
    </row>
    <row r="13" spans="3:17">
      <c r="C13" s="23" t="s">
        <v>802</v>
      </c>
      <c r="E13" s="2" t="s">
        <v>9</v>
      </c>
      <c r="H13" s="22" t="s">
        <v>2571</v>
      </c>
    </row>
    <row r="14" spans="3:17">
      <c r="C14" s="23" t="s">
        <v>803</v>
      </c>
      <c r="E14" s="2" t="s">
        <v>10</v>
      </c>
      <c r="H14" s="22" t="s">
        <v>2566</v>
      </c>
    </row>
    <row r="15" spans="3:17">
      <c r="C15" s="23" t="s">
        <v>808</v>
      </c>
      <c r="E15" s="2" t="s">
        <v>11</v>
      </c>
      <c r="H15" s="22" t="s">
        <v>2585</v>
      </c>
    </row>
    <row r="16" spans="3:17">
      <c r="C16" s="23" t="s">
        <v>809</v>
      </c>
      <c r="E16" s="2" t="s">
        <v>12</v>
      </c>
      <c r="H16" s="22" t="s">
        <v>2572</v>
      </c>
    </row>
    <row r="17" spans="3:5">
      <c r="C17" s="23" t="s">
        <v>813</v>
      </c>
      <c r="E17" s="2" t="s">
        <v>13</v>
      </c>
    </row>
    <row r="18" spans="3:5">
      <c r="C18" s="23" t="s">
        <v>814</v>
      </c>
      <c r="E18" s="2" t="s">
        <v>14</v>
      </c>
    </row>
    <row r="19" spans="3:5">
      <c r="C19" s="23" t="s">
        <v>817</v>
      </c>
      <c r="E19" s="2" t="s">
        <v>15</v>
      </c>
    </row>
    <row r="20" spans="3:5">
      <c r="C20" s="23" t="s">
        <v>822</v>
      </c>
      <c r="E20" s="2" t="s">
        <v>16</v>
      </c>
    </row>
    <row r="21" spans="3:5">
      <c r="C21" s="23" t="s">
        <v>823</v>
      </c>
      <c r="E21" s="2" t="s">
        <v>17</v>
      </c>
    </row>
    <row r="22" spans="3:5">
      <c r="C22" s="23" t="s">
        <v>825</v>
      </c>
      <c r="E22" s="2" t="s">
        <v>18</v>
      </c>
    </row>
    <row r="23" spans="3:5">
      <c r="C23" s="23" t="s">
        <v>827</v>
      </c>
      <c r="E23" s="2" t="s">
        <v>19</v>
      </c>
    </row>
    <row r="24" spans="3:5">
      <c r="C24" s="23" t="s">
        <v>829</v>
      </c>
      <c r="E24" s="2" t="s">
        <v>20</v>
      </c>
    </row>
    <row r="25" spans="3:5">
      <c r="C25" s="23" t="s">
        <v>830</v>
      </c>
      <c r="E25" s="2" t="s">
        <v>21</v>
      </c>
    </row>
    <row r="26" spans="3:5">
      <c r="C26" s="23" t="s">
        <v>831</v>
      </c>
      <c r="E26" s="2" t="s">
        <v>22</v>
      </c>
    </row>
    <row r="27" spans="3:5">
      <c r="C27" s="23" t="s">
        <v>832</v>
      </c>
      <c r="E27" s="2" t="s">
        <v>23</v>
      </c>
    </row>
    <row r="28" spans="3:5">
      <c r="C28" s="23" t="s">
        <v>833</v>
      </c>
      <c r="E28" s="2" t="s">
        <v>1466</v>
      </c>
    </row>
    <row r="29" spans="3:5">
      <c r="C29" s="23" t="s">
        <v>835</v>
      </c>
      <c r="E29" s="2" t="s">
        <v>1735</v>
      </c>
    </row>
    <row r="30" spans="3:5">
      <c r="C30" s="23" t="s">
        <v>836</v>
      </c>
    </row>
    <row r="31" spans="3:5">
      <c r="C31" s="23" t="s">
        <v>837</v>
      </c>
    </row>
    <row r="32" spans="3:5">
      <c r="C32" s="23" t="s">
        <v>838</v>
      </c>
    </row>
    <row r="33" spans="3:3">
      <c r="C33" s="23" t="s">
        <v>841</v>
      </c>
    </row>
    <row r="34" spans="3:3">
      <c r="C34" s="23" t="s">
        <v>842</v>
      </c>
    </row>
    <row r="35" spans="3:3">
      <c r="C35" s="23" t="s">
        <v>843</v>
      </c>
    </row>
    <row r="36" spans="3:3">
      <c r="C36" s="23" t="s">
        <v>844</v>
      </c>
    </row>
    <row r="37" spans="3:3">
      <c r="C37" s="23" t="s">
        <v>845</v>
      </c>
    </row>
    <row r="38" spans="3:3">
      <c r="C38" s="23" t="s">
        <v>846</v>
      </c>
    </row>
    <row r="39" spans="3:3">
      <c r="C39" s="23" t="s">
        <v>848</v>
      </c>
    </row>
    <row r="40" spans="3:3">
      <c r="C40" s="23" t="s">
        <v>851</v>
      </c>
    </row>
    <row r="41" spans="3:3">
      <c r="C41" s="23" t="s">
        <v>856</v>
      </c>
    </row>
    <row r="42" spans="3:3">
      <c r="C42" s="23" t="s">
        <v>857</v>
      </c>
    </row>
    <row r="43" spans="3:3">
      <c r="C43" s="23" t="s">
        <v>863</v>
      </c>
    </row>
    <row r="44" spans="3:3">
      <c r="C44" s="23" t="s">
        <v>864</v>
      </c>
    </row>
    <row r="45" spans="3:3">
      <c r="C45" s="23" t="s">
        <v>869</v>
      </c>
    </row>
    <row r="46" spans="3:3">
      <c r="C46" s="23" t="s">
        <v>871</v>
      </c>
    </row>
    <row r="47" spans="3:3">
      <c r="C47" s="23" t="s">
        <v>872</v>
      </c>
    </row>
    <row r="48" spans="3:3">
      <c r="C48" s="23" t="s">
        <v>878</v>
      </c>
    </row>
    <row r="49" spans="3:3">
      <c r="C49" s="23" t="s">
        <v>879</v>
      </c>
    </row>
    <row r="50" spans="3:3">
      <c r="C50" s="23" t="s">
        <v>887</v>
      </c>
    </row>
    <row r="51" spans="3:3">
      <c r="C51" s="23" t="s">
        <v>890</v>
      </c>
    </row>
    <row r="52" spans="3:3">
      <c r="C52" s="23" t="s">
        <v>891</v>
      </c>
    </row>
    <row r="53" spans="3:3">
      <c r="C53" s="23" t="s">
        <v>896</v>
      </c>
    </row>
    <row r="54" spans="3:3">
      <c r="C54" s="23" t="s">
        <v>897</v>
      </c>
    </row>
    <row r="55" spans="3:3">
      <c r="C55" s="23" t="s">
        <v>898</v>
      </c>
    </row>
    <row r="56" spans="3:3">
      <c r="C56" s="23" t="s">
        <v>902</v>
      </c>
    </row>
    <row r="57" spans="3:3">
      <c r="C57" s="23" t="s">
        <v>903</v>
      </c>
    </row>
    <row r="58" spans="3:3">
      <c r="C58" s="23" t="s">
        <v>905</v>
      </c>
    </row>
    <row r="59" spans="3:3">
      <c r="C59" s="23" t="s">
        <v>907</v>
      </c>
    </row>
    <row r="60" spans="3:3">
      <c r="C60" s="23" t="s">
        <v>916</v>
      </c>
    </row>
    <row r="61" spans="3:3">
      <c r="C61" s="23" t="s">
        <v>918</v>
      </c>
    </row>
    <row r="62" spans="3:3">
      <c r="C62" s="23" t="s">
        <v>920</v>
      </c>
    </row>
    <row r="63" spans="3:3">
      <c r="C63" s="23" t="s">
        <v>922</v>
      </c>
    </row>
    <row r="64" spans="3:3">
      <c r="C64" s="23" t="s">
        <v>923</v>
      </c>
    </row>
    <row r="65" spans="3:3">
      <c r="C65" s="23" t="s">
        <v>926</v>
      </c>
    </row>
    <row r="66" spans="3:3">
      <c r="C66" s="23" t="s">
        <v>927</v>
      </c>
    </row>
    <row r="67" spans="3:3">
      <c r="C67" s="23" t="s">
        <v>929</v>
      </c>
    </row>
    <row r="68" spans="3:3">
      <c r="C68" s="23" t="s">
        <v>931</v>
      </c>
    </row>
    <row r="69" spans="3:3">
      <c r="C69" s="23" t="s">
        <v>933</v>
      </c>
    </row>
    <row r="70" spans="3:3">
      <c r="C70" s="23" t="s">
        <v>934</v>
      </c>
    </row>
    <row r="71" spans="3:3">
      <c r="C71" s="23" t="s">
        <v>937</v>
      </c>
    </row>
    <row r="72" spans="3:3">
      <c r="C72" s="23" t="s">
        <v>939</v>
      </c>
    </row>
    <row r="73" spans="3:3">
      <c r="C73" s="23" t="s">
        <v>941</v>
      </c>
    </row>
    <row r="74" spans="3:3">
      <c r="C74" s="23" t="s">
        <v>942</v>
      </c>
    </row>
    <row r="75" spans="3:3">
      <c r="C75" s="23" t="s">
        <v>944</v>
      </c>
    </row>
    <row r="76" spans="3:3">
      <c r="C76" s="23" t="s">
        <v>946</v>
      </c>
    </row>
    <row r="77" spans="3:3">
      <c r="C77" s="23" t="s">
        <v>949</v>
      </c>
    </row>
    <row r="78" spans="3:3">
      <c r="C78" s="23" t="s">
        <v>950</v>
      </c>
    </row>
    <row r="79" spans="3:3">
      <c r="C79" s="23" t="s">
        <v>951</v>
      </c>
    </row>
    <row r="80" spans="3:3">
      <c r="C80" s="23" t="s">
        <v>953</v>
      </c>
    </row>
    <row r="81" spans="3:3">
      <c r="C81" s="23" t="s">
        <v>958</v>
      </c>
    </row>
    <row r="82" spans="3:3">
      <c r="C82" s="23" t="s">
        <v>963</v>
      </c>
    </row>
    <row r="83" spans="3:3">
      <c r="C83" s="23" t="s">
        <v>964</v>
      </c>
    </row>
    <row r="84" spans="3:3">
      <c r="C84" s="23" t="s">
        <v>970</v>
      </c>
    </row>
    <row r="85" spans="3:3">
      <c r="C85" s="23" t="s">
        <v>975</v>
      </c>
    </row>
    <row r="86" spans="3:3">
      <c r="C86" s="23" t="s">
        <v>976</v>
      </c>
    </row>
    <row r="87" spans="3:3">
      <c r="C87" s="23" t="s">
        <v>978</v>
      </c>
    </row>
    <row r="88" spans="3:3">
      <c r="C88" s="23" t="s">
        <v>980</v>
      </c>
    </row>
    <row r="89" spans="3:3">
      <c r="C89" s="23" t="s">
        <v>981</v>
      </c>
    </row>
    <row r="90" spans="3:3">
      <c r="C90" s="23" t="s">
        <v>982</v>
      </c>
    </row>
    <row r="91" spans="3:3">
      <c r="C91" s="23" t="s">
        <v>985</v>
      </c>
    </row>
    <row r="92" spans="3:3">
      <c r="C92" s="23" t="s">
        <v>989</v>
      </c>
    </row>
    <row r="93" spans="3:3">
      <c r="C93" s="23" t="s">
        <v>992</v>
      </c>
    </row>
    <row r="94" spans="3:3">
      <c r="C94" s="23" t="s">
        <v>995</v>
      </c>
    </row>
    <row r="95" spans="3:3">
      <c r="C95" s="23" t="s">
        <v>997</v>
      </c>
    </row>
    <row r="96" spans="3:3">
      <c r="C96" s="23" t="s">
        <v>1003</v>
      </c>
    </row>
    <row r="97" spans="3:3">
      <c r="C97" s="23" t="s">
        <v>1005</v>
      </c>
    </row>
    <row r="98" spans="3:3">
      <c r="C98" s="23" t="s">
        <v>1007</v>
      </c>
    </row>
    <row r="99" spans="3:3">
      <c r="C99" s="23" t="s">
        <v>1011</v>
      </c>
    </row>
    <row r="100" spans="3:3">
      <c r="C100" s="23" t="s">
        <v>1013</v>
      </c>
    </row>
    <row r="101" spans="3:3">
      <c r="C101" s="23" t="s">
        <v>1018</v>
      </c>
    </row>
    <row r="102" spans="3:3">
      <c r="C102" s="23" t="s">
        <v>1020</v>
      </c>
    </row>
    <row r="103" spans="3:3">
      <c r="C103" s="23" t="s">
        <v>1025</v>
      </c>
    </row>
    <row r="104" spans="3:3">
      <c r="C104" s="23" t="s">
        <v>1032</v>
      </c>
    </row>
    <row r="105" spans="3:3">
      <c r="C105" s="23" t="s">
        <v>1034</v>
      </c>
    </row>
    <row r="106" spans="3:3">
      <c r="C106" s="23" t="s">
        <v>1035</v>
      </c>
    </row>
    <row r="107" spans="3:3">
      <c r="C107" s="23" t="s">
        <v>1037</v>
      </c>
    </row>
    <row r="108" spans="3:3">
      <c r="C108" s="23" t="s">
        <v>1039</v>
      </c>
    </row>
    <row r="109" spans="3:3">
      <c r="C109" s="23" t="s">
        <v>1041</v>
      </c>
    </row>
    <row r="110" spans="3:3">
      <c r="C110" s="23" t="s">
        <v>1043</v>
      </c>
    </row>
    <row r="111" spans="3:3">
      <c r="C111" s="23" t="s">
        <v>1045</v>
      </c>
    </row>
    <row r="112" spans="3:3">
      <c r="C112" s="23" t="s">
        <v>1048</v>
      </c>
    </row>
    <row r="113" spans="3:3">
      <c r="C113" s="23" t="s">
        <v>1050</v>
      </c>
    </row>
    <row r="114" spans="3:3">
      <c r="C114" s="23" t="s">
        <v>1053</v>
      </c>
    </row>
    <row r="115" spans="3:3">
      <c r="C115" s="23" t="s">
        <v>1054</v>
      </c>
    </row>
    <row r="116" spans="3:3">
      <c r="C116" s="23" t="s">
        <v>1055</v>
      </c>
    </row>
    <row r="117" spans="3:3">
      <c r="C117" s="23" t="s">
        <v>1056</v>
      </c>
    </row>
    <row r="118" spans="3:3">
      <c r="C118" s="23" t="s">
        <v>1057</v>
      </c>
    </row>
    <row r="119" spans="3:3">
      <c r="C119" s="23" t="s">
        <v>1060</v>
      </c>
    </row>
    <row r="120" spans="3:3">
      <c r="C120" s="23" t="s">
        <v>1062</v>
      </c>
    </row>
    <row r="121" spans="3:3">
      <c r="C121" s="23" t="s">
        <v>1063</v>
      </c>
    </row>
    <row r="122" spans="3:3">
      <c r="C122" s="23" t="s">
        <v>1066</v>
      </c>
    </row>
    <row r="123" spans="3:3">
      <c r="C123" s="23" t="s">
        <v>1072</v>
      </c>
    </row>
    <row r="124" spans="3:3">
      <c r="C124" s="23" t="s">
        <v>1074</v>
      </c>
    </row>
    <row r="125" spans="3:3">
      <c r="C125" s="23" t="s">
        <v>1075</v>
      </c>
    </row>
    <row r="126" spans="3:3">
      <c r="C126" s="23" t="s">
        <v>1079</v>
      </c>
    </row>
    <row r="127" spans="3:3">
      <c r="C127" s="23" t="s">
        <v>1081</v>
      </c>
    </row>
    <row r="128" spans="3:3">
      <c r="C128" s="23" t="s">
        <v>1082</v>
      </c>
    </row>
    <row r="129" spans="3:3">
      <c r="C129" s="23" t="s">
        <v>1083</v>
      </c>
    </row>
    <row r="130" spans="3:3">
      <c r="C130" s="23" t="s">
        <v>1085</v>
      </c>
    </row>
    <row r="131" spans="3:3">
      <c r="C131" s="23" t="s">
        <v>1097</v>
      </c>
    </row>
    <row r="132" spans="3:3">
      <c r="C132" s="23" t="s">
        <v>1098</v>
      </c>
    </row>
    <row r="133" spans="3:3">
      <c r="C133" s="23" t="s">
        <v>1099</v>
      </c>
    </row>
    <row r="134" spans="3:3">
      <c r="C134" s="23" t="s">
        <v>1105</v>
      </c>
    </row>
    <row r="135" spans="3:3">
      <c r="C135" s="23" t="s">
        <v>1107</v>
      </c>
    </row>
    <row r="136" spans="3:3">
      <c r="C136" s="23" t="s">
        <v>1116</v>
      </c>
    </row>
    <row r="137" spans="3:3">
      <c r="C137" s="23" t="s">
        <v>1120</v>
      </c>
    </row>
    <row r="138" spans="3:3">
      <c r="C138" s="23" t="s">
        <v>1123</v>
      </c>
    </row>
    <row r="139" spans="3:3">
      <c r="C139" s="23" t="s">
        <v>1126</v>
      </c>
    </row>
    <row r="140" spans="3:3">
      <c r="C140" s="23" t="s">
        <v>1128</v>
      </c>
    </row>
    <row r="141" spans="3:3">
      <c r="C141" s="23" t="s">
        <v>1134</v>
      </c>
    </row>
    <row r="142" spans="3:3">
      <c r="C142" s="23" t="s">
        <v>1137</v>
      </c>
    </row>
    <row r="143" spans="3:3">
      <c r="C143" s="23" t="s">
        <v>1139</v>
      </c>
    </row>
    <row r="144" spans="3:3">
      <c r="C144" s="23" t="s">
        <v>1140</v>
      </c>
    </row>
    <row r="145" spans="3:3">
      <c r="C145" s="23" t="s">
        <v>1141</v>
      </c>
    </row>
    <row r="146" spans="3:3">
      <c r="C146" s="23" t="s">
        <v>1147</v>
      </c>
    </row>
    <row r="147" spans="3:3">
      <c r="C147" s="23" t="s">
        <v>1152</v>
      </c>
    </row>
    <row r="148" spans="3:3">
      <c r="C148" s="23" t="s">
        <v>1153</v>
      </c>
    </row>
    <row r="149" spans="3:3">
      <c r="C149" s="23" t="s">
        <v>1156</v>
      </c>
    </row>
    <row r="150" spans="3:3">
      <c r="C150" s="23" t="s">
        <v>1158</v>
      </c>
    </row>
    <row r="151" spans="3:3">
      <c r="C151" s="23" t="s">
        <v>1159</v>
      </c>
    </row>
    <row r="152" spans="3:3">
      <c r="C152" s="23" t="s">
        <v>1161</v>
      </c>
    </row>
    <row r="153" spans="3:3">
      <c r="C153" s="23" t="s">
        <v>1163</v>
      </c>
    </row>
    <row r="154" spans="3:3">
      <c r="C154" s="23" t="s">
        <v>1168</v>
      </c>
    </row>
    <row r="155" spans="3:3">
      <c r="C155" s="23" t="s">
        <v>1169</v>
      </c>
    </row>
    <row r="156" spans="3:3">
      <c r="C156" s="23" t="s">
        <v>1172</v>
      </c>
    </row>
    <row r="157" spans="3:3">
      <c r="C157" s="23" t="s">
        <v>1175</v>
      </c>
    </row>
    <row r="158" spans="3:3">
      <c r="C158" s="23" t="s">
        <v>1179</v>
      </c>
    </row>
    <row r="159" spans="3:3">
      <c r="C159" s="23" t="s">
        <v>1180</v>
      </c>
    </row>
    <row r="160" spans="3:3">
      <c r="C160" s="23" t="s">
        <v>1183</v>
      </c>
    </row>
    <row r="161" spans="3:3">
      <c r="C161" s="23" t="s">
        <v>1188</v>
      </c>
    </row>
    <row r="162" spans="3:3">
      <c r="C162" s="23" t="s">
        <v>1195</v>
      </c>
    </row>
    <row r="163" spans="3:3">
      <c r="C163" s="23" t="s">
        <v>1196</v>
      </c>
    </row>
    <row r="164" spans="3:3">
      <c r="C164" s="23" t="s">
        <v>1203</v>
      </c>
    </row>
    <row r="165" spans="3:3">
      <c r="C165" s="23" t="s">
        <v>1205</v>
      </c>
    </row>
    <row r="166" spans="3:3">
      <c r="C166" s="23" t="s">
        <v>1208</v>
      </c>
    </row>
    <row r="167" spans="3:3">
      <c r="C167" s="23" t="s">
        <v>1211</v>
      </c>
    </row>
    <row r="168" spans="3:3">
      <c r="C168" s="23" t="s">
        <v>1214</v>
      </c>
    </row>
    <row r="169" spans="3:3">
      <c r="C169" s="23" t="s">
        <v>1215</v>
      </c>
    </row>
    <row r="170" spans="3:3">
      <c r="C170" s="23" t="s">
        <v>1216</v>
      </c>
    </row>
    <row r="171" spans="3:3">
      <c r="C171" s="23" t="s">
        <v>1217</v>
      </c>
    </row>
    <row r="172" spans="3:3">
      <c r="C172" s="23" t="s">
        <v>1220</v>
      </c>
    </row>
    <row r="173" spans="3:3">
      <c r="C173" s="23" t="s">
        <v>1221</v>
      </c>
    </row>
    <row r="174" spans="3:3">
      <c r="C174" s="23" t="s">
        <v>1230</v>
      </c>
    </row>
    <row r="175" spans="3:3">
      <c r="C175" s="23" t="s">
        <v>1232</v>
      </c>
    </row>
    <row r="176" spans="3:3">
      <c r="C176" s="23" t="s">
        <v>1233</v>
      </c>
    </row>
    <row r="177" spans="3:3">
      <c r="C177" s="23" t="s">
        <v>1235</v>
      </c>
    </row>
    <row r="178" spans="3:3">
      <c r="C178" s="23" t="s">
        <v>1239</v>
      </c>
    </row>
    <row r="179" spans="3:3">
      <c r="C179" s="23" t="s">
        <v>1243</v>
      </c>
    </row>
    <row r="180" spans="3:3">
      <c r="C180" s="23" t="s">
        <v>1246</v>
      </c>
    </row>
    <row r="181" spans="3:3">
      <c r="C181" s="23" t="s">
        <v>1248</v>
      </c>
    </row>
    <row r="182" spans="3:3">
      <c r="C182" s="23" t="s">
        <v>1249</v>
      </c>
    </row>
    <row r="183" spans="3:3">
      <c r="C183" s="23" t="s">
        <v>1253</v>
      </c>
    </row>
    <row r="184" spans="3:3">
      <c r="C184" s="23" t="s">
        <v>1254</v>
      </c>
    </row>
    <row r="185" spans="3:3">
      <c r="C185" s="23" t="s">
        <v>1259</v>
      </c>
    </row>
    <row r="186" spans="3:3">
      <c r="C186" s="23" t="s">
        <v>1264</v>
      </c>
    </row>
    <row r="187" spans="3:3">
      <c r="C187" s="23" t="s">
        <v>1267</v>
      </c>
    </row>
    <row r="188" spans="3:3">
      <c r="C188" s="23" t="s">
        <v>1271</v>
      </c>
    </row>
    <row r="189" spans="3:3">
      <c r="C189" s="23" t="s">
        <v>1272</v>
      </c>
    </row>
    <row r="190" spans="3:3">
      <c r="C190" s="23" t="s">
        <v>1280</v>
      </c>
    </row>
    <row r="191" spans="3:3">
      <c r="C191" s="23" t="s">
        <v>1281</v>
      </c>
    </row>
    <row r="192" spans="3:3">
      <c r="C192" s="23" t="s">
        <v>1282</v>
      </c>
    </row>
    <row r="193" spans="3:3">
      <c r="C193" s="23" t="s">
        <v>1283</v>
      </c>
    </row>
    <row r="194" spans="3:3">
      <c r="C194" s="23" t="s">
        <v>1285</v>
      </c>
    </row>
    <row r="195" spans="3:3">
      <c r="C195" s="23" t="s">
        <v>1289</v>
      </c>
    </row>
    <row r="196" spans="3:3">
      <c r="C196" s="23" t="s">
        <v>1291</v>
      </c>
    </row>
    <row r="197" spans="3:3">
      <c r="C197" s="23" t="s">
        <v>1300</v>
      </c>
    </row>
    <row r="198" spans="3:3">
      <c r="C198" s="23" t="s">
        <v>1305</v>
      </c>
    </row>
    <row r="199" spans="3:3">
      <c r="C199" s="23" t="s">
        <v>1320</v>
      </c>
    </row>
    <row r="200" spans="3:3">
      <c r="C200" s="23" t="s">
        <v>1325</v>
      </c>
    </row>
    <row r="201" spans="3:3">
      <c r="C201" s="23" t="s">
        <v>1353</v>
      </c>
    </row>
    <row r="202" spans="3:3">
      <c r="C202" s="23" t="s">
        <v>1355</v>
      </c>
    </row>
    <row r="203" spans="3:3">
      <c r="C203" s="23" t="s">
        <v>1358</v>
      </c>
    </row>
    <row r="204" spans="3:3">
      <c r="C204" s="23" t="s">
        <v>1359</v>
      </c>
    </row>
    <row r="205" spans="3:3">
      <c r="C205" s="23" t="s">
        <v>1371</v>
      </c>
    </row>
    <row r="206" spans="3:3">
      <c r="C206" s="23" t="s">
        <v>1380</v>
      </c>
    </row>
    <row r="207" spans="3:3">
      <c r="C207" s="23" t="s">
        <v>1382</v>
      </c>
    </row>
    <row r="208" spans="3:3">
      <c r="C208" s="23" t="s">
        <v>1386</v>
      </c>
    </row>
    <row r="209" spans="3:3">
      <c r="C209" s="23" t="s">
        <v>1388</v>
      </c>
    </row>
    <row r="210" spans="3:3">
      <c r="C210" s="23" t="s">
        <v>1392</v>
      </c>
    </row>
    <row r="211" spans="3:3">
      <c r="C211" s="23" t="s">
        <v>1399</v>
      </c>
    </row>
    <row r="212" spans="3:3">
      <c r="C212" s="23" t="s">
        <v>1400</v>
      </c>
    </row>
    <row r="213" spans="3:3">
      <c r="C213" s="23" t="s">
        <v>1401</v>
      </c>
    </row>
    <row r="214" spans="3:3">
      <c r="C214" s="23" t="s">
        <v>1402</v>
      </c>
    </row>
    <row r="215" spans="3:3">
      <c r="C215" s="23" t="s">
        <v>1403</v>
      </c>
    </row>
    <row r="216" spans="3:3">
      <c r="C216" s="23" t="s">
        <v>1404</v>
      </c>
    </row>
    <row r="217" spans="3:3">
      <c r="C217" s="23" t="s">
        <v>1405</v>
      </c>
    </row>
    <row r="218" spans="3:3">
      <c r="C218" s="23" t="s">
        <v>1406</v>
      </c>
    </row>
    <row r="219" spans="3:3">
      <c r="C219" s="23" t="s">
        <v>1409</v>
      </c>
    </row>
    <row r="220" spans="3:3">
      <c r="C220" s="23" t="s">
        <v>1411</v>
      </c>
    </row>
    <row r="221" spans="3:3">
      <c r="C221" s="23" t="s">
        <v>1416</v>
      </c>
    </row>
    <row r="222" spans="3:3">
      <c r="C222" s="23" t="s">
        <v>1419</v>
      </c>
    </row>
    <row r="223" spans="3:3">
      <c r="C223" s="23" t="s">
        <v>1435</v>
      </c>
    </row>
    <row r="224" spans="3:3">
      <c r="C224" s="23" t="s">
        <v>1439</v>
      </c>
    </row>
    <row r="225" spans="3:3">
      <c r="C225" s="23" t="s">
        <v>1441</v>
      </c>
    </row>
    <row r="226" spans="3:3">
      <c r="C226" s="23" t="s">
        <v>1443</v>
      </c>
    </row>
    <row r="227" spans="3:3">
      <c r="C227" s="23" t="s">
        <v>1444</v>
      </c>
    </row>
    <row r="228" spans="3:3">
      <c r="C228" s="23" t="s">
        <v>1445</v>
      </c>
    </row>
    <row r="229" spans="3:3">
      <c r="C229" s="23" t="s">
        <v>1446</v>
      </c>
    </row>
    <row r="230" spans="3:3">
      <c r="C230" s="23" t="s">
        <v>1447</v>
      </c>
    </row>
    <row r="231" spans="3:3">
      <c r="C231" s="23" t="s">
        <v>1448</v>
      </c>
    </row>
    <row r="232" spans="3:3">
      <c r="C232" s="23" t="s">
        <v>1449</v>
      </c>
    </row>
    <row r="233" spans="3:3">
      <c r="C233" s="23" t="s">
        <v>1450</v>
      </c>
    </row>
    <row r="234" spans="3:3">
      <c r="C234" s="23" t="s">
        <v>1451</v>
      </c>
    </row>
    <row r="235" spans="3:3">
      <c r="C235" s="23" t="s">
        <v>1452</v>
      </c>
    </row>
    <row r="236" spans="3:3">
      <c r="C236" s="23" t="s">
        <v>1455</v>
      </c>
    </row>
  </sheetData>
  <sortState ref="H4:H16">
    <sortCondition ref="H16"/>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3:F263"/>
  <sheetViews>
    <sheetView topLeftCell="A182" workbookViewId="0">
      <selection activeCell="B201" sqref="B201"/>
    </sheetView>
  </sheetViews>
  <sheetFormatPr defaultRowHeight="15"/>
  <cols>
    <col min="1" max="1" width="20.42578125" customWidth="1"/>
    <col min="2" max="2" width="33.28515625" bestFit="1" customWidth="1"/>
    <col min="3" max="3" width="14" bestFit="1" customWidth="1"/>
    <col min="4" max="4" width="12.28515625" bestFit="1" customWidth="1"/>
    <col min="5" max="6" width="14" bestFit="1" customWidth="1"/>
  </cols>
  <sheetData>
    <row r="3" spans="1:6">
      <c r="A3" s="18" t="s">
        <v>2045</v>
      </c>
      <c r="B3" s="18" t="s">
        <v>25</v>
      </c>
      <c r="C3" s="18" t="s">
        <v>1465</v>
      </c>
      <c r="D3" s="18" t="s">
        <v>26</v>
      </c>
      <c r="E3" s="18" t="s">
        <v>1467</v>
      </c>
      <c r="F3" s="18" t="s">
        <v>27</v>
      </c>
    </row>
    <row r="4" spans="1:6">
      <c r="A4" t="s">
        <v>774</v>
      </c>
      <c r="B4" t="s">
        <v>31</v>
      </c>
      <c r="C4" t="s">
        <v>29</v>
      </c>
      <c r="D4" t="s">
        <v>30</v>
      </c>
      <c r="E4" t="s">
        <v>1470</v>
      </c>
      <c r="F4">
        <v>1973</v>
      </c>
    </row>
    <row r="5" spans="1:6">
      <c r="A5" t="s">
        <v>775</v>
      </c>
      <c r="B5" t="s">
        <v>32</v>
      </c>
      <c r="C5" t="s">
        <v>33</v>
      </c>
      <c r="D5" t="s">
        <v>34</v>
      </c>
      <c r="E5" t="s">
        <v>1540</v>
      </c>
      <c r="F5">
        <v>1976</v>
      </c>
    </row>
    <row r="6" spans="1:6">
      <c r="A6" t="s">
        <v>786</v>
      </c>
      <c r="B6" t="s">
        <v>52</v>
      </c>
      <c r="C6" t="s">
        <v>33</v>
      </c>
      <c r="D6" t="s">
        <v>30</v>
      </c>
      <c r="E6" t="s">
        <v>1493</v>
      </c>
      <c r="F6">
        <v>1995</v>
      </c>
    </row>
    <row r="7" spans="1:6">
      <c r="A7" t="s">
        <v>787</v>
      </c>
      <c r="B7" t="s">
        <v>53</v>
      </c>
      <c r="C7" t="s">
        <v>44</v>
      </c>
      <c r="D7" t="s">
        <v>30</v>
      </c>
      <c r="E7" t="s">
        <v>1528</v>
      </c>
      <c r="F7">
        <v>1995</v>
      </c>
    </row>
    <row r="8" spans="1:6">
      <c r="A8" t="s">
        <v>793</v>
      </c>
      <c r="B8" t="s">
        <v>60</v>
      </c>
      <c r="C8" t="s">
        <v>44</v>
      </c>
      <c r="D8" t="s">
        <v>30</v>
      </c>
      <c r="E8" t="s">
        <v>1498</v>
      </c>
      <c r="F8">
        <v>1998</v>
      </c>
    </row>
    <row r="9" spans="1:6">
      <c r="A9" t="s">
        <v>794</v>
      </c>
      <c r="B9" t="s">
        <v>61</v>
      </c>
      <c r="C9" t="s">
        <v>29</v>
      </c>
      <c r="D9" t="s">
        <v>62</v>
      </c>
      <c r="E9" t="s">
        <v>1581</v>
      </c>
      <c r="F9">
        <v>1998</v>
      </c>
    </row>
    <row r="10" spans="1:6">
      <c r="A10" t="s">
        <v>797</v>
      </c>
      <c r="B10" t="s">
        <v>65</v>
      </c>
      <c r="C10" t="s">
        <v>33</v>
      </c>
      <c r="D10" t="s">
        <v>30</v>
      </c>
      <c r="E10" t="s">
        <v>1498</v>
      </c>
      <c r="F10">
        <v>1999</v>
      </c>
    </row>
    <row r="11" spans="1:6">
      <c r="A11" t="s">
        <v>799</v>
      </c>
      <c r="B11" t="s">
        <v>68</v>
      </c>
      <c r="C11" t="s">
        <v>69</v>
      </c>
      <c r="D11" t="s">
        <v>50</v>
      </c>
      <c r="E11" t="s">
        <v>1478</v>
      </c>
      <c r="F11">
        <v>1999</v>
      </c>
    </row>
    <row r="12" spans="1:6">
      <c r="A12" t="s">
        <v>800</v>
      </c>
      <c r="B12" t="s">
        <v>70</v>
      </c>
      <c r="C12" t="s">
        <v>33</v>
      </c>
      <c r="D12" t="s">
        <v>71</v>
      </c>
      <c r="E12" t="s">
        <v>1520</v>
      </c>
      <c r="F12">
        <v>1999</v>
      </c>
    </row>
    <row r="13" spans="1:6">
      <c r="F13">
        <v>2017</v>
      </c>
    </row>
    <row r="14" spans="1:6">
      <c r="A14" t="s">
        <v>802</v>
      </c>
      <c r="B14" t="s">
        <v>74</v>
      </c>
      <c r="C14" t="s">
        <v>47</v>
      </c>
      <c r="D14" t="s">
        <v>30</v>
      </c>
      <c r="E14" t="s">
        <v>1470</v>
      </c>
      <c r="F14">
        <v>2000</v>
      </c>
    </row>
    <row r="15" spans="1:6">
      <c r="A15" t="s">
        <v>803</v>
      </c>
      <c r="B15" t="s">
        <v>75</v>
      </c>
      <c r="C15" t="s">
        <v>58</v>
      </c>
      <c r="D15" t="s">
        <v>30</v>
      </c>
      <c r="E15" t="s">
        <v>1591</v>
      </c>
      <c r="F15">
        <v>2000</v>
      </c>
    </row>
    <row r="16" spans="1:6">
      <c r="A16" t="s">
        <v>808</v>
      </c>
      <c r="B16" t="s">
        <v>81</v>
      </c>
      <c r="C16" t="s">
        <v>44</v>
      </c>
      <c r="D16" t="s">
        <v>30</v>
      </c>
      <c r="E16" t="s">
        <v>1498</v>
      </c>
      <c r="F16">
        <v>2000</v>
      </c>
    </row>
    <row r="17" spans="1:6">
      <c r="A17" t="s">
        <v>809</v>
      </c>
      <c r="B17" t="s">
        <v>82</v>
      </c>
      <c r="C17" t="s">
        <v>44</v>
      </c>
      <c r="D17" t="s">
        <v>30</v>
      </c>
      <c r="E17" t="s">
        <v>1534</v>
      </c>
      <c r="F17">
        <v>2000</v>
      </c>
    </row>
    <row r="18" spans="1:6">
      <c r="A18" t="s">
        <v>813</v>
      </c>
      <c r="B18" t="s">
        <v>87</v>
      </c>
      <c r="C18" t="s">
        <v>58</v>
      </c>
      <c r="D18" t="s">
        <v>30</v>
      </c>
      <c r="E18" t="s">
        <v>1543</v>
      </c>
      <c r="F18">
        <v>2013</v>
      </c>
    </row>
    <row r="19" spans="1:6">
      <c r="A19" t="s">
        <v>814</v>
      </c>
      <c r="B19" t="s">
        <v>88</v>
      </c>
      <c r="C19" t="s">
        <v>44</v>
      </c>
      <c r="D19" t="s">
        <v>30</v>
      </c>
      <c r="E19" t="s">
        <v>1543</v>
      </c>
      <c r="F19">
        <v>2002</v>
      </c>
    </row>
    <row r="20" spans="1:6">
      <c r="F20">
        <v>2013</v>
      </c>
    </row>
    <row r="21" spans="1:6">
      <c r="A21" t="s">
        <v>817</v>
      </c>
      <c r="B21" t="s">
        <v>92</v>
      </c>
      <c r="C21" t="s">
        <v>44</v>
      </c>
      <c r="D21" t="s">
        <v>30</v>
      </c>
      <c r="E21" t="s">
        <v>1482</v>
      </c>
      <c r="F21">
        <v>2003</v>
      </c>
    </row>
    <row r="22" spans="1:6">
      <c r="A22" t="s">
        <v>822</v>
      </c>
      <c r="B22" t="s">
        <v>97</v>
      </c>
      <c r="C22" t="s">
        <v>69</v>
      </c>
      <c r="D22" t="s">
        <v>30</v>
      </c>
      <c r="E22" t="s">
        <v>1493</v>
      </c>
      <c r="F22">
        <v>2003</v>
      </c>
    </row>
    <row r="23" spans="1:6">
      <c r="A23" t="s">
        <v>823</v>
      </c>
      <c r="B23" t="s">
        <v>98</v>
      </c>
      <c r="C23" t="s">
        <v>44</v>
      </c>
      <c r="D23" t="s">
        <v>30</v>
      </c>
      <c r="E23" t="s">
        <v>1483</v>
      </c>
      <c r="F23">
        <v>2003</v>
      </c>
    </row>
    <row r="24" spans="1:6">
      <c r="A24" t="s">
        <v>825</v>
      </c>
      <c r="B24" t="s">
        <v>100</v>
      </c>
      <c r="C24" t="s">
        <v>47</v>
      </c>
      <c r="D24" t="s">
        <v>30</v>
      </c>
      <c r="E24" t="s">
        <v>1470</v>
      </c>
      <c r="F24">
        <v>2004</v>
      </c>
    </row>
    <row r="25" spans="1:6">
      <c r="A25" t="s">
        <v>827</v>
      </c>
      <c r="B25" t="s">
        <v>102</v>
      </c>
      <c r="C25" t="s">
        <v>58</v>
      </c>
      <c r="D25" t="s">
        <v>30</v>
      </c>
      <c r="E25" t="s">
        <v>1498</v>
      </c>
      <c r="F25">
        <v>2004</v>
      </c>
    </row>
    <row r="26" spans="1:6">
      <c r="A26" t="s">
        <v>829</v>
      </c>
      <c r="B26" t="s">
        <v>104</v>
      </c>
      <c r="C26" t="s">
        <v>44</v>
      </c>
      <c r="D26" t="s">
        <v>30</v>
      </c>
      <c r="E26" t="s">
        <v>1482</v>
      </c>
      <c r="F26">
        <v>2004</v>
      </c>
    </row>
    <row r="27" spans="1:6">
      <c r="A27" t="s">
        <v>830</v>
      </c>
      <c r="B27" t="s">
        <v>105</v>
      </c>
      <c r="C27" t="s">
        <v>44</v>
      </c>
      <c r="D27" t="s">
        <v>30</v>
      </c>
      <c r="E27" t="s">
        <v>1483</v>
      </c>
      <c r="F27">
        <v>2004</v>
      </c>
    </row>
    <row r="28" spans="1:6">
      <c r="F28">
        <v>2007</v>
      </c>
    </row>
    <row r="29" spans="1:6">
      <c r="A29" t="s">
        <v>831</v>
      </c>
      <c r="B29" t="s">
        <v>106</v>
      </c>
      <c r="C29" t="s">
        <v>33</v>
      </c>
      <c r="D29" t="s">
        <v>30</v>
      </c>
      <c r="E29" t="s">
        <v>1487</v>
      </c>
      <c r="F29">
        <v>2005</v>
      </c>
    </row>
    <row r="30" spans="1:6">
      <c r="A30" t="s">
        <v>832</v>
      </c>
      <c r="B30" t="s">
        <v>107</v>
      </c>
      <c r="C30" t="s">
        <v>33</v>
      </c>
      <c r="D30" t="s">
        <v>30</v>
      </c>
      <c r="E30" t="s">
        <v>1489</v>
      </c>
      <c r="F30">
        <v>2005</v>
      </c>
    </row>
    <row r="31" spans="1:6">
      <c r="A31" t="s">
        <v>833</v>
      </c>
      <c r="B31" t="s">
        <v>108</v>
      </c>
      <c r="C31" t="s">
        <v>44</v>
      </c>
      <c r="D31" t="s">
        <v>109</v>
      </c>
      <c r="E31" t="s">
        <v>1500</v>
      </c>
      <c r="F31">
        <v>2005</v>
      </c>
    </row>
    <row r="32" spans="1:6">
      <c r="A32" t="s">
        <v>835</v>
      </c>
      <c r="B32" t="s">
        <v>111</v>
      </c>
      <c r="C32" t="s">
        <v>33</v>
      </c>
      <c r="D32" t="s">
        <v>30</v>
      </c>
      <c r="E32" t="s">
        <v>1498</v>
      </c>
      <c r="F32">
        <v>2005</v>
      </c>
    </row>
    <row r="33" spans="1:6">
      <c r="A33" t="s">
        <v>836</v>
      </c>
      <c r="B33" t="s">
        <v>112</v>
      </c>
      <c r="C33" t="s">
        <v>69</v>
      </c>
      <c r="D33" t="s">
        <v>30</v>
      </c>
      <c r="E33" t="s">
        <v>1498</v>
      </c>
      <c r="F33">
        <v>2005</v>
      </c>
    </row>
    <row r="34" spans="1:6">
      <c r="A34" t="s">
        <v>837</v>
      </c>
      <c r="B34" t="s">
        <v>113</v>
      </c>
      <c r="C34" t="s">
        <v>58</v>
      </c>
      <c r="D34" t="s">
        <v>30</v>
      </c>
      <c r="E34" t="s">
        <v>1483</v>
      </c>
      <c r="F34">
        <v>2006</v>
      </c>
    </row>
    <row r="35" spans="1:6">
      <c r="A35" t="s">
        <v>838</v>
      </c>
      <c r="B35" t="s">
        <v>114</v>
      </c>
      <c r="C35" t="s">
        <v>47</v>
      </c>
      <c r="D35" t="s">
        <v>30</v>
      </c>
      <c r="E35" t="s">
        <v>1482</v>
      </c>
      <c r="F35">
        <v>2008</v>
      </c>
    </row>
    <row r="36" spans="1:6">
      <c r="E36" t="s">
        <v>1491</v>
      </c>
      <c r="F36">
        <v>2006</v>
      </c>
    </row>
    <row r="37" spans="1:6">
      <c r="F37">
        <v>2007</v>
      </c>
    </row>
    <row r="38" spans="1:6">
      <c r="A38" t="s">
        <v>841</v>
      </c>
      <c r="B38" t="s">
        <v>117</v>
      </c>
      <c r="C38" t="s">
        <v>69</v>
      </c>
      <c r="D38" t="s">
        <v>30</v>
      </c>
      <c r="E38" t="s">
        <v>1548</v>
      </c>
      <c r="F38">
        <v>2006</v>
      </c>
    </row>
    <row r="39" spans="1:6">
      <c r="A39" t="s">
        <v>842</v>
      </c>
      <c r="B39" t="s">
        <v>118</v>
      </c>
      <c r="C39" t="s">
        <v>44</v>
      </c>
      <c r="D39" t="s">
        <v>30</v>
      </c>
      <c r="E39" t="s">
        <v>1868</v>
      </c>
      <c r="F39">
        <v>2013</v>
      </c>
    </row>
    <row r="40" spans="1:6">
      <c r="A40" t="s">
        <v>843</v>
      </c>
      <c r="B40" t="s">
        <v>119</v>
      </c>
      <c r="C40" t="s">
        <v>44</v>
      </c>
      <c r="D40" t="s">
        <v>41</v>
      </c>
      <c r="E40" t="s">
        <v>1515</v>
      </c>
      <c r="F40">
        <v>2006</v>
      </c>
    </row>
    <row r="41" spans="1:6">
      <c r="A41" t="s">
        <v>844</v>
      </c>
      <c r="B41" t="s">
        <v>120</v>
      </c>
      <c r="C41" t="s">
        <v>44</v>
      </c>
      <c r="D41" t="s">
        <v>30</v>
      </c>
      <c r="E41" t="s">
        <v>1487</v>
      </c>
      <c r="F41">
        <v>2006</v>
      </c>
    </row>
    <row r="42" spans="1:6">
      <c r="A42" t="s">
        <v>845</v>
      </c>
      <c r="B42" t="s">
        <v>121</v>
      </c>
      <c r="C42" t="s">
        <v>44</v>
      </c>
      <c r="D42" t="s">
        <v>30</v>
      </c>
      <c r="E42" t="s">
        <v>1498</v>
      </c>
      <c r="F42">
        <v>2006</v>
      </c>
    </row>
    <row r="43" spans="1:6">
      <c r="A43" t="s">
        <v>846</v>
      </c>
      <c r="B43" t="s">
        <v>122</v>
      </c>
      <c r="C43" t="s">
        <v>58</v>
      </c>
      <c r="D43" t="s">
        <v>30</v>
      </c>
      <c r="E43" t="s">
        <v>1708</v>
      </c>
      <c r="F43">
        <v>2008</v>
      </c>
    </row>
    <row r="44" spans="1:6">
      <c r="F44">
        <v>2011</v>
      </c>
    </row>
    <row r="45" spans="1:6">
      <c r="F45">
        <v>2012</v>
      </c>
    </row>
    <row r="46" spans="1:6">
      <c r="F46">
        <v>2014</v>
      </c>
    </row>
    <row r="47" spans="1:6">
      <c r="A47" t="s">
        <v>848</v>
      </c>
      <c r="B47" t="s">
        <v>124</v>
      </c>
      <c r="C47" t="s">
        <v>29</v>
      </c>
      <c r="D47" t="s">
        <v>30</v>
      </c>
      <c r="E47" t="s">
        <v>1470</v>
      </c>
      <c r="F47">
        <v>2007</v>
      </c>
    </row>
    <row r="48" spans="1:6">
      <c r="A48" t="s">
        <v>851</v>
      </c>
      <c r="B48" t="s">
        <v>127</v>
      </c>
      <c r="C48" t="s">
        <v>33</v>
      </c>
      <c r="D48" t="s">
        <v>30</v>
      </c>
      <c r="E48" t="s">
        <v>1470</v>
      </c>
      <c r="F48">
        <v>2007</v>
      </c>
    </row>
    <row r="49" spans="1:6">
      <c r="A49" t="s">
        <v>856</v>
      </c>
      <c r="B49" t="s">
        <v>132</v>
      </c>
      <c r="C49" t="s">
        <v>33</v>
      </c>
      <c r="D49" t="s">
        <v>30</v>
      </c>
      <c r="E49" t="s">
        <v>1555</v>
      </c>
      <c r="F49">
        <v>2008</v>
      </c>
    </row>
    <row r="50" spans="1:6">
      <c r="A50" t="s">
        <v>857</v>
      </c>
      <c r="B50" t="s">
        <v>133</v>
      </c>
      <c r="C50" t="s">
        <v>44</v>
      </c>
      <c r="D50" t="s">
        <v>41</v>
      </c>
      <c r="E50" t="s">
        <v>1584</v>
      </c>
      <c r="F50">
        <v>2008</v>
      </c>
    </row>
    <row r="51" spans="1:6">
      <c r="A51" t="s">
        <v>863</v>
      </c>
      <c r="B51" t="s">
        <v>139</v>
      </c>
      <c r="C51" t="s">
        <v>33</v>
      </c>
      <c r="D51" t="s">
        <v>30</v>
      </c>
      <c r="E51" t="s">
        <v>1482</v>
      </c>
      <c r="F51">
        <v>2008</v>
      </c>
    </row>
    <row r="52" spans="1:6">
      <c r="F52">
        <v>2016</v>
      </c>
    </row>
    <row r="53" spans="1:6">
      <c r="A53" t="s">
        <v>864</v>
      </c>
      <c r="B53" t="s">
        <v>140</v>
      </c>
      <c r="C53" t="s">
        <v>29</v>
      </c>
      <c r="D53" t="s">
        <v>30</v>
      </c>
      <c r="E53" t="s">
        <v>1482</v>
      </c>
      <c r="F53">
        <v>2008</v>
      </c>
    </row>
    <row r="54" spans="1:6">
      <c r="A54" t="s">
        <v>869</v>
      </c>
      <c r="B54" t="s">
        <v>145</v>
      </c>
      <c r="C54" t="s">
        <v>44</v>
      </c>
      <c r="D54" t="s">
        <v>30</v>
      </c>
      <c r="E54" t="s">
        <v>1491</v>
      </c>
      <c r="F54">
        <v>2008</v>
      </c>
    </row>
    <row r="55" spans="1:6">
      <c r="A55" t="s">
        <v>871</v>
      </c>
      <c r="B55" t="s">
        <v>147</v>
      </c>
      <c r="C55" t="s">
        <v>44</v>
      </c>
      <c r="D55" t="s">
        <v>30</v>
      </c>
      <c r="E55" t="s">
        <v>1535</v>
      </c>
      <c r="F55">
        <v>2008</v>
      </c>
    </row>
    <row r="56" spans="1:6">
      <c r="A56" t="s">
        <v>872</v>
      </c>
      <c r="B56" t="s">
        <v>148</v>
      </c>
      <c r="C56" t="s">
        <v>44</v>
      </c>
      <c r="D56" t="s">
        <v>30</v>
      </c>
      <c r="E56" t="s">
        <v>1608</v>
      </c>
      <c r="F56">
        <v>2009</v>
      </c>
    </row>
    <row r="57" spans="1:6">
      <c r="A57" t="s">
        <v>878</v>
      </c>
      <c r="B57" t="s">
        <v>154</v>
      </c>
      <c r="C57" t="s">
        <v>44</v>
      </c>
      <c r="D57" t="s">
        <v>30</v>
      </c>
      <c r="E57" t="s">
        <v>1559</v>
      </c>
      <c r="F57">
        <v>2009</v>
      </c>
    </row>
    <row r="58" spans="1:6">
      <c r="A58" t="s">
        <v>879</v>
      </c>
      <c r="B58" t="s">
        <v>155</v>
      </c>
      <c r="C58" t="s">
        <v>69</v>
      </c>
      <c r="D58" t="s">
        <v>30</v>
      </c>
      <c r="E58" t="s">
        <v>1557</v>
      </c>
      <c r="F58">
        <v>2009</v>
      </c>
    </row>
    <row r="59" spans="1:6">
      <c r="A59" t="s">
        <v>887</v>
      </c>
      <c r="B59" t="s">
        <v>163</v>
      </c>
      <c r="C59" t="s">
        <v>44</v>
      </c>
      <c r="D59" t="s">
        <v>50</v>
      </c>
      <c r="E59" t="s">
        <v>1478</v>
      </c>
      <c r="F59">
        <v>2010</v>
      </c>
    </row>
    <row r="60" spans="1:6">
      <c r="A60" t="s">
        <v>890</v>
      </c>
      <c r="B60" t="s">
        <v>166</v>
      </c>
      <c r="C60" t="s">
        <v>33</v>
      </c>
      <c r="D60" t="s">
        <v>167</v>
      </c>
      <c r="E60" t="s">
        <v>1751</v>
      </c>
      <c r="F60">
        <v>2010</v>
      </c>
    </row>
    <row r="61" spans="1:6">
      <c r="A61" t="s">
        <v>891</v>
      </c>
      <c r="B61" t="s">
        <v>168</v>
      </c>
      <c r="C61" t="s">
        <v>33</v>
      </c>
      <c r="D61" t="s">
        <v>41</v>
      </c>
      <c r="E61" t="s">
        <v>1537</v>
      </c>
      <c r="F61">
        <v>2010</v>
      </c>
    </row>
    <row r="62" spans="1:6">
      <c r="A62" t="s">
        <v>896</v>
      </c>
      <c r="B62" t="s">
        <v>173</v>
      </c>
      <c r="C62" t="s">
        <v>47</v>
      </c>
      <c r="D62" t="s">
        <v>62</v>
      </c>
      <c r="E62" t="s">
        <v>1581</v>
      </c>
      <c r="F62">
        <v>2010</v>
      </c>
    </row>
    <row r="63" spans="1:6">
      <c r="A63" t="s">
        <v>897</v>
      </c>
      <c r="B63" t="s">
        <v>174</v>
      </c>
      <c r="C63" t="s">
        <v>44</v>
      </c>
      <c r="D63" t="s">
        <v>30</v>
      </c>
      <c r="E63" t="s">
        <v>1498</v>
      </c>
      <c r="F63">
        <v>2010</v>
      </c>
    </row>
    <row r="64" spans="1:6">
      <c r="A64" t="s">
        <v>898</v>
      </c>
      <c r="B64" t="s">
        <v>175</v>
      </c>
      <c r="C64" t="s">
        <v>47</v>
      </c>
      <c r="D64" t="s">
        <v>30</v>
      </c>
      <c r="E64" t="s">
        <v>1543</v>
      </c>
      <c r="F64">
        <v>2010</v>
      </c>
    </row>
    <row r="65" spans="1:6">
      <c r="A65" t="s">
        <v>902</v>
      </c>
      <c r="B65" t="s">
        <v>179</v>
      </c>
      <c r="C65" t="s">
        <v>29</v>
      </c>
      <c r="D65" t="s">
        <v>30</v>
      </c>
      <c r="E65" t="s">
        <v>1534</v>
      </c>
      <c r="F65">
        <v>2010</v>
      </c>
    </row>
    <row r="66" spans="1:6">
      <c r="A66" t="s">
        <v>903</v>
      </c>
      <c r="B66" t="s">
        <v>180</v>
      </c>
      <c r="C66" t="s">
        <v>69</v>
      </c>
      <c r="D66" t="s">
        <v>30</v>
      </c>
      <c r="E66" t="s">
        <v>1545</v>
      </c>
      <c r="F66">
        <v>2010</v>
      </c>
    </row>
    <row r="67" spans="1:6">
      <c r="A67" t="s">
        <v>905</v>
      </c>
      <c r="B67" t="s">
        <v>182</v>
      </c>
      <c r="C67" t="s">
        <v>47</v>
      </c>
      <c r="D67" t="s">
        <v>41</v>
      </c>
      <c r="E67" t="s">
        <v>1569</v>
      </c>
      <c r="F67">
        <v>2015</v>
      </c>
    </row>
    <row r="68" spans="1:6">
      <c r="A68" t="s">
        <v>907</v>
      </c>
      <c r="B68" t="s">
        <v>184</v>
      </c>
      <c r="C68" t="s">
        <v>58</v>
      </c>
      <c r="D68" t="s">
        <v>30</v>
      </c>
      <c r="E68" t="s">
        <v>1551</v>
      </c>
      <c r="F68">
        <v>2010</v>
      </c>
    </row>
    <row r="69" spans="1:6">
      <c r="A69" t="s">
        <v>916</v>
      </c>
      <c r="B69" t="s">
        <v>193</v>
      </c>
      <c r="C69" t="s">
        <v>44</v>
      </c>
      <c r="D69" t="s">
        <v>30</v>
      </c>
      <c r="E69" t="s">
        <v>1498</v>
      </c>
      <c r="F69">
        <v>2010</v>
      </c>
    </row>
    <row r="70" spans="1:6">
      <c r="A70" t="s">
        <v>918</v>
      </c>
      <c r="B70" t="s">
        <v>195</v>
      </c>
      <c r="C70" t="s">
        <v>47</v>
      </c>
      <c r="D70" t="s">
        <v>30</v>
      </c>
      <c r="E70" t="s">
        <v>1470</v>
      </c>
      <c r="F70">
        <v>2010</v>
      </c>
    </row>
    <row r="71" spans="1:6">
      <c r="A71" t="s">
        <v>920</v>
      </c>
      <c r="B71" t="s">
        <v>197</v>
      </c>
      <c r="C71" t="s">
        <v>44</v>
      </c>
      <c r="D71" t="s">
        <v>30</v>
      </c>
      <c r="E71" t="s">
        <v>1818</v>
      </c>
      <c r="F71">
        <v>2010</v>
      </c>
    </row>
    <row r="72" spans="1:6">
      <c r="A72" t="s">
        <v>922</v>
      </c>
      <c r="B72" t="s">
        <v>199</v>
      </c>
      <c r="C72" t="s">
        <v>33</v>
      </c>
      <c r="D72" t="s">
        <v>200</v>
      </c>
      <c r="E72" t="s">
        <v>1932</v>
      </c>
      <c r="F72">
        <v>2010</v>
      </c>
    </row>
    <row r="73" spans="1:6">
      <c r="F73">
        <v>2016</v>
      </c>
    </row>
    <row r="74" spans="1:6">
      <c r="A74" t="s">
        <v>923</v>
      </c>
      <c r="B74" t="s">
        <v>201</v>
      </c>
      <c r="C74" t="s">
        <v>33</v>
      </c>
      <c r="D74" t="s">
        <v>200</v>
      </c>
      <c r="E74" t="s">
        <v>1932</v>
      </c>
      <c r="F74">
        <v>1999</v>
      </c>
    </row>
    <row r="75" spans="1:6">
      <c r="A75" t="s">
        <v>926</v>
      </c>
      <c r="B75" t="s">
        <v>204</v>
      </c>
      <c r="C75" t="s">
        <v>33</v>
      </c>
      <c r="D75" t="s">
        <v>30</v>
      </c>
      <c r="E75" t="s">
        <v>1470</v>
      </c>
      <c r="F75">
        <v>2011</v>
      </c>
    </row>
    <row r="76" spans="1:6">
      <c r="A76" t="s">
        <v>927</v>
      </c>
      <c r="B76" t="s">
        <v>205</v>
      </c>
      <c r="C76" t="s">
        <v>44</v>
      </c>
      <c r="D76" t="s">
        <v>30</v>
      </c>
      <c r="E76" t="s">
        <v>1577</v>
      </c>
      <c r="F76">
        <v>2011</v>
      </c>
    </row>
    <row r="77" spans="1:6">
      <c r="A77" t="s">
        <v>929</v>
      </c>
      <c r="B77" t="s">
        <v>207</v>
      </c>
      <c r="C77" t="s">
        <v>69</v>
      </c>
      <c r="D77" t="s">
        <v>50</v>
      </c>
      <c r="E77" t="s">
        <v>1478</v>
      </c>
      <c r="F77">
        <v>2011</v>
      </c>
    </row>
    <row r="78" spans="1:6">
      <c r="A78" t="s">
        <v>931</v>
      </c>
      <c r="B78" t="s">
        <v>209</v>
      </c>
      <c r="C78" t="s">
        <v>47</v>
      </c>
      <c r="D78" t="s">
        <v>30</v>
      </c>
      <c r="E78" t="s">
        <v>1498</v>
      </c>
      <c r="F78">
        <v>2011</v>
      </c>
    </row>
    <row r="79" spans="1:6">
      <c r="A79" t="s">
        <v>933</v>
      </c>
      <c r="B79" t="s">
        <v>211</v>
      </c>
      <c r="C79" t="s">
        <v>33</v>
      </c>
      <c r="D79" t="s">
        <v>30</v>
      </c>
      <c r="E79" t="s">
        <v>1770</v>
      </c>
      <c r="F79">
        <v>2001</v>
      </c>
    </row>
    <row r="80" spans="1:6">
      <c r="F80">
        <v>2014</v>
      </c>
    </row>
    <row r="81" spans="1:6">
      <c r="A81" t="s">
        <v>934</v>
      </c>
      <c r="B81" t="s">
        <v>212</v>
      </c>
      <c r="C81" t="s">
        <v>33</v>
      </c>
      <c r="D81" t="s">
        <v>30</v>
      </c>
      <c r="E81" t="s">
        <v>1498</v>
      </c>
      <c r="F81">
        <v>2011</v>
      </c>
    </row>
    <row r="82" spans="1:6">
      <c r="A82" t="s">
        <v>937</v>
      </c>
      <c r="B82" t="s">
        <v>215</v>
      </c>
      <c r="C82" t="s">
        <v>33</v>
      </c>
      <c r="D82" t="s">
        <v>30</v>
      </c>
      <c r="E82" t="s">
        <v>1470</v>
      </c>
      <c r="F82">
        <v>2011</v>
      </c>
    </row>
    <row r="83" spans="1:6">
      <c r="A83" t="s">
        <v>939</v>
      </c>
      <c r="B83" t="s">
        <v>217</v>
      </c>
      <c r="C83" t="s">
        <v>33</v>
      </c>
      <c r="D83" t="s">
        <v>30</v>
      </c>
      <c r="E83" t="s">
        <v>1534</v>
      </c>
      <c r="F83">
        <v>2011</v>
      </c>
    </row>
    <row r="84" spans="1:6">
      <c r="A84" t="s">
        <v>941</v>
      </c>
      <c r="B84" t="s">
        <v>1582</v>
      </c>
      <c r="C84" t="s">
        <v>47</v>
      </c>
      <c r="D84" t="s">
        <v>30</v>
      </c>
      <c r="E84" t="s">
        <v>1470</v>
      </c>
      <c r="F84">
        <v>2011</v>
      </c>
    </row>
    <row r="85" spans="1:6">
      <c r="A85" t="s">
        <v>942</v>
      </c>
      <c r="B85" t="s">
        <v>220</v>
      </c>
      <c r="C85" t="s">
        <v>33</v>
      </c>
      <c r="D85" t="s">
        <v>30</v>
      </c>
      <c r="E85" t="s">
        <v>1498</v>
      </c>
      <c r="F85">
        <v>2011</v>
      </c>
    </row>
    <row r="86" spans="1:6">
      <c r="A86" t="s">
        <v>944</v>
      </c>
      <c r="B86" t="s">
        <v>222</v>
      </c>
      <c r="C86" t="s">
        <v>33</v>
      </c>
      <c r="D86" t="s">
        <v>223</v>
      </c>
      <c r="E86" t="s">
        <v>1561</v>
      </c>
      <c r="F86">
        <v>2011</v>
      </c>
    </row>
    <row r="87" spans="1:6">
      <c r="A87" t="s">
        <v>946</v>
      </c>
      <c r="B87" t="s">
        <v>225</v>
      </c>
      <c r="C87" t="s">
        <v>86</v>
      </c>
      <c r="D87" t="s">
        <v>30</v>
      </c>
      <c r="E87" t="s">
        <v>1470</v>
      </c>
      <c r="F87">
        <v>2011</v>
      </c>
    </row>
    <row r="88" spans="1:6">
      <c r="A88" t="s">
        <v>949</v>
      </c>
      <c r="B88" t="s">
        <v>228</v>
      </c>
      <c r="C88" t="s">
        <v>33</v>
      </c>
      <c r="D88" t="s">
        <v>229</v>
      </c>
      <c r="E88" t="s">
        <v>1617</v>
      </c>
      <c r="F88">
        <v>2011</v>
      </c>
    </row>
    <row r="89" spans="1:6">
      <c r="A89" t="s">
        <v>950</v>
      </c>
      <c r="B89" t="s">
        <v>230</v>
      </c>
      <c r="C89" t="s">
        <v>58</v>
      </c>
      <c r="D89" t="s">
        <v>50</v>
      </c>
      <c r="E89" t="s">
        <v>1478</v>
      </c>
      <c r="F89">
        <v>2003</v>
      </c>
    </row>
    <row r="90" spans="1:6">
      <c r="A90" t="s">
        <v>951</v>
      </c>
      <c r="B90" t="s">
        <v>231</v>
      </c>
      <c r="C90" t="s">
        <v>86</v>
      </c>
      <c r="D90" t="s">
        <v>30</v>
      </c>
      <c r="E90" t="s">
        <v>1498</v>
      </c>
      <c r="F90">
        <v>2011</v>
      </c>
    </row>
    <row r="91" spans="1:6">
      <c r="A91" t="s">
        <v>953</v>
      </c>
      <c r="B91" t="s">
        <v>233</v>
      </c>
      <c r="C91" t="s">
        <v>29</v>
      </c>
      <c r="D91" t="s">
        <v>30</v>
      </c>
      <c r="E91" t="s">
        <v>1482</v>
      </c>
      <c r="F91">
        <v>2011</v>
      </c>
    </row>
    <row r="92" spans="1:6">
      <c r="A92" t="s">
        <v>958</v>
      </c>
      <c r="B92" t="s">
        <v>238</v>
      </c>
      <c r="C92" t="s">
        <v>44</v>
      </c>
      <c r="D92" t="s">
        <v>62</v>
      </c>
      <c r="E92" t="s">
        <v>1581</v>
      </c>
      <c r="F92">
        <v>2011</v>
      </c>
    </row>
    <row r="93" spans="1:6">
      <c r="A93" t="s">
        <v>963</v>
      </c>
      <c r="B93" t="s">
        <v>243</v>
      </c>
      <c r="C93" t="s">
        <v>33</v>
      </c>
      <c r="D93" t="s">
        <v>30</v>
      </c>
      <c r="E93" t="s">
        <v>1498</v>
      </c>
      <c r="F93">
        <v>2011</v>
      </c>
    </row>
    <row r="94" spans="1:6">
      <c r="A94" t="s">
        <v>964</v>
      </c>
      <c r="B94" t="s">
        <v>244</v>
      </c>
      <c r="C94" t="s">
        <v>44</v>
      </c>
      <c r="D94" t="s">
        <v>41</v>
      </c>
      <c r="E94" t="s">
        <v>1569</v>
      </c>
      <c r="F94">
        <v>2011</v>
      </c>
    </row>
    <row r="95" spans="1:6">
      <c r="A95" t="s">
        <v>970</v>
      </c>
      <c r="B95" t="s">
        <v>250</v>
      </c>
      <c r="C95" t="s">
        <v>29</v>
      </c>
      <c r="D95" t="s">
        <v>30</v>
      </c>
      <c r="E95" t="s">
        <v>1605</v>
      </c>
      <c r="F95">
        <v>2012</v>
      </c>
    </row>
    <row r="96" spans="1:6">
      <c r="A96" t="s">
        <v>975</v>
      </c>
      <c r="B96" t="s">
        <v>256</v>
      </c>
      <c r="C96" t="s">
        <v>44</v>
      </c>
      <c r="D96" t="s">
        <v>30</v>
      </c>
      <c r="E96" t="s">
        <v>1579</v>
      </c>
      <c r="F96">
        <v>2012</v>
      </c>
    </row>
    <row r="97" spans="1:6">
      <c r="A97" t="s">
        <v>976</v>
      </c>
      <c r="B97" t="s">
        <v>257</v>
      </c>
      <c r="C97" t="s">
        <v>47</v>
      </c>
      <c r="D97" t="s">
        <v>30</v>
      </c>
      <c r="E97" t="s">
        <v>1482</v>
      </c>
      <c r="F97">
        <v>2011</v>
      </c>
    </row>
    <row r="98" spans="1:6">
      <c r="A98" t="s">
        <v>978</v>
      </c>
      <c r="B98" t="s">
        <v>259</v>
      </c>
      <c r="C98" t="s">
        <v>29</v>
      </c>
      <c r="D98" t="s">
        <v>30</v>
      </c>
      <c r="E98" t="s">
        <v>1470</v>
      </c>
      <c r="F98">
        <v>2012</v>
      </c>
    </row>
    <row r="99" spans="1:6">
      <c r="A99" t="s">
        <v>980</v>
      </c>
      <c r="B99" t="s">
        <v>1592</v>
      </c>
      <c r="C99" t="s">
        <v>44</v>
      </c>
      <c r="D99" t="s">
        <v>30</v>
      </c>
      <c r="E99" t="s">
        <v>1593</v>
      </c>
      <c r="F99">
        <v>2012</v>
      </c>
    </row>
    <row r="100" spans="1:6">
      <c r="A100" t="s">
        <v>981</v>
      </c>
      <c r="B100" t="s">
        <v>262</v>
      </c>
      <c r="C100" t="s">
        <v>33</v>
      </c>
      <c r="D100" t="s">
        <v>50</v>
      </c>
      <c r="E100" t="s">
        <v>1478</v>
      </c>
      <c r="F100">
        <v>2012</v>
      </c>
    </row>
    <row r="101" spans="1:6">
      <c r="A101" t="s">
        <v>982</v>
      </c>
      <c r="B101" t="s">
        <v>263</v>
      </c>
      <c r="C101" t="s">
        <v>33</v>
      </c>
      <c r="D101" t="s">
        <v>30</v>
      </c>
      <c r="E101" t="s">
        <v>1493</v>
      </c>
      <c r="F101">
        <v>2012</v>
      </c>
    </row>
    <row r="102" spans="1:6">
      <c r="A102" t="s">
        <v>985</v>
      </c>
      <c r="B102" t="s">
        <v>266</v>
      </c>
      <c r="C102" t="s">
        <v>33</v>
      </c>
      <c r="D102" t="s">
        <v>30</v>
      </c>
      <c r="E102" t="s">
        <v>1498</v>
      </c>
      <c r="F102">
        <v>2012</v>
      </c>
    </row>
    <row r="103" spans="1:6">
      <c r="A103" t="s">
        <v>989</v>
      </c>
      <c r="B103" t="s">
        <v>271</v>
      </c>
      <c r="C103" t="s">
        <v>44</v>
      </c>
      <c r="D103" t="s">
        <v>30</v>
      </c>
      <c r="E103" t="s">
        <v>1714</v>
      </c>
      <c r="F103">
        <v>2012</v>
      </c>
    </row>
    <row r="104" spans="1:6">
      <c r="A104" t="s">
        <v>992</v>
      </c>
      <c r="B104" t="s">
        <v>274</v>
      </c>
      <c r="C104" t="s">
        <v>69</v>
      </c>
      <c r="D104" t="s">
        <v>30</v>
      </c>
      <c r="E104" t="s">
        <v>1589</v>
      </c>
      <c r="F104">
        <v>2012</v>
      </c>
    </row>
    <row r="105" spans="1:6">
      <c r="A105" t="s">
        <v>995</v>
      </c>
      <c r="B105" t="s">
        <v>277</v>
      </c>
      <c r="C105" t="s">
        <v>33</v>
      </c>
      <c r="D105" t="s">
        <v>30</v>
      </c>
      <c r="E105" t="s">
        <v>1489</v>
      </c>
      <c r="F105">
        <v>2012</v>
      </c>
    </row>
    <row r="106" spans="1:6">
      <c r="A106" t="s">
        <v>997</v>
      </c>
      <c r="B106" t="s">
        <v>279</v>
      </c>
      <c r="C106" t="s">
        <v>33</v>
      </c>
      <c r="D106" t="s">
        <v>30</v>
      </c>
      <c r="E106" t="s">
        <v>1470</v>
      </c>
      <c r="F106">
        <v>2012</v>
      </c>
    </row>
    <row r="107" spans="1:6">
      <c r="A107" t="s">
        <v>1003</v>
      </c>
      <c r="B107" t="s">
        <v>285</v>
      </c>
      <c r="C107" t="s">
        <v>47</v>
      </c>
      <c r="D107" t="s">
        <v>286</v>
      </c>
      <c r="E107" t="s">
        <v>286</v>
      </c>
      <c r="F107">
        <v>2012</v>
      </c>
    </row>
    <row r="108" spans="1:6">
      <c r="A108" t="s">
        <v>1005</v>
      </c>
      <c r="B108" t="s">
        <v>288</v>
      </c>
      <c r="C108" t="s">
        <v>29</v>
      </c>
      <c r="D108" t="s">
        <v>30</v>
      </c>
      <c r="E108" t="s">
        <v>1482</v>
      </c>
      <c r="F108">
        <v>2012</v>
      </c>
    </row>
    <row r="109" spans="1:6">
      <c r="A109" t="s">
        <v>1007</v>
      </c>
      <c r="B109" t="s">
        <v>291</v>
      </c>
      <c r="C109" t="s">
        <v>69</v>
      </c>
      <c r="D109" t="s">
        <v>30</v>
      </c>
      <c r="E109" t="s">
        <v>1655</v>
      </c>
      <c r="F109">
        <v>2012</v>
      </c>
    </row>
    <row r="110" spans="1:6">
      <c r="A110" t="s">
        <v>1011</v>
      </c>
      <c r="B110" t="s">
        <v>295</v>
      </c>
      <c r="C110" t="s">
        <v>47</v>
      </c>
      <c r="D110" t="s">
        <v>30</v>
      </c>
      <c r="E110" t="s">
        <v>1470</v>
      </c>
      <c r="F110">
        <v>2012</v>
      </c>
    </row>
    <row r="111" spans="1:6">
      <c r="A111" t="s">
        <v>1013</v>
      </c>
      <c r="B111" t="s">
        <v>297</v>
      </c>
      <c r="C111" t="s">
        <v>47</v>
      </c>
      <c r="D111" t="s">
        <v>30</v>
      </c>
      <c r="E111" t="s">
        <v>1612</v>
      </c>
      <c r="F111">
        <v>2012</v>
      </c>
    </row>
    <row r="112" spans="1:6">
      <c r="A112" t="s">
        <v>1018</v>
      </c>
      <c r="B112" t="s">
        <v>303</v>
      </c>
      <c r="C112" t="s">
        <v>47</v>
      </c>
      <c r="D112" t="s">
        <v>30</v>
      </c>
      <c r="E112" t="s">
        <v>1482</v>
      </c>
      <c r="F112">
        <v>2012</v>
      </c>
    </row>
    <row r="113" spans="1:6">
      <c r="A113" t="s">
        <v>1020</v>
      </c>
      <c r="B113" t="s">
        <v>305</v>
      </c>
      <c r="C113" t="s">
        <v>33</v>
      </c>
      <c r="D113" t="s">
        <v>73</v>
      </c>
      <c r="E113" t="s">
        <v>1642</v>
      </c>
      <c r="F113">
        <v>2012</v>
      </c>
    </row>
    <row r="114" spans="1:6">
      <c r="A114" t="s">
        <v>1025</v>
      </c>
      <c r="B114" t="s">
        <v>311</v>
      </c>
      <c r="C114" t="s">
        <v>58</v>
      </c>
      <c r="D114" t="s">
        <v>30</v>
      </c>
      <c r="E114" t="s">
        <v>1470</v>
      </c>
      <c r="F114">
        <v>2012</v>
      </c>
    </row>
    <row r="115" spans="1:6">
      <c r="A115" t="s">
        <v>1032</v>
      </c>
      <c r="B115" t="s">
        <v>318</v>
      </c>
      <c r="C115" t="s">
        <v>33</v>
      </c>
      <c r="D115" t="s">
        <v>223</v>
      </c>
      <c r="E115" t="s">
        <v>1561</v>
      </c>
      <c r="F115">
        <v>2012</v>
      </c>
    </row>
    <row r="116" spans="1:6">
      <c r="A116" t="s">
        <v>1034</v>
      </c>
      <c r="B116" t="s">
        <v>320</v>
      </c>
      <c r="C116" t="s">
        <v>29</v>
      </c>
      <c r="D116" t="s">
        <v>50</v>
      </c>
      <c r="E116" t="s">
        <v>1478</v>
      </c>
      <c r="F116">
        <v>2012</v>
      </c>
    </row>
    <row r="117" spans="1:6">
      <c r="A117" t="s">
        <v>1035</v>
      </c>
      <c r="B117" t="s">
        <v>321</v>
      </c>
      <c r="C117" t="s">
        <v>29</v>
      </c>
      <c r="D117" t="s">
        <v>30</v>
      </c>
      <c r="E117" t="s">
        <v>1482</v>
      </c>
      <c r="F117">
        <v>2012</v>
      </c>
    </row>
    <row r="118" spans="1:6">
      <c r="A118" t="s">
        <v>1037</v>
      </c>
      <c r="B118" t="s">
        <v>323</v>
      </c>
      <c r="C118" t="s">
        <v>44</v>
      </c>
      <c r="D118" t="s">
        <v>30</v>
      </c>
      <c r="E118" t="s">
        <v>1470</v>
      </c>
      <c r="F118">
        <v>2012</v>
      </c>
    </row>
    <row r="119" spans="1:6">
      <c r="A119" t="s">
        <v>1039</v>
      </c>
      <c r="B119" t="s">
        <v>325</v>
      </c>
      <c r="C119" t="s">
        <v>33</v>
      </c>
      <c r="D119" t="s">
        <v>290</v>
      </c>
      <c r="E119" t="s">
        <v>1630</v>
      </c>
      <c r="F119">
        <v>2012</v>
      </c>
    </row>
    <row r="120" spans="1:6">
      <c r="A120" t="s">
        <v>1041</v>
      </c>
      <c r="B120" t="s">
        <v>327</v>
      </c>
      <c r="C120" t="s">
        <v>47</v>
      </c>
      <c r="D120" t="s">
        <v>30</v>
      </c>
      <c r="E120" t="s">
        <v>1498</v>
      </c>
      <c r="F120">
        <v>2013</v>
      </c>
    </row>
    <row r="121" spans="1:6">
      <c r="A121" t="s">
        <v>1043</v>
      </c>
      <c r="B121" t="s">
        <v>329</v>
      </c>
      <c r="C121" t="s">
        <v>33</v>
      </c>
      <c r="D121" t="s">
        <v>30</v>
      </c>
      <c r="E121" t="s">
        <v>1470</v>
      </c>
      <c r="F121">
        <v>2012</v>
      </c>
    </row>
    <row r="122" spans="1:6">
      <c r="A122" t="s">
        <v>1045</v>
      </c>
      <c r="B122" t="s">
        <v>331</v>
      </c>
      <c r="C122" t="s">
        <v>36</v>
      </c>
      <c r="D122" t="s">
        <v>30</v>
      </c>
      <c r="E122" t="s">
        <v>1559</v>
      </c>
      <c r="F122">
        <v>2012</v>
      </c>
    </row>
    <row r="123" spans="1:6">
      <c r="A123" t="s">
        <v>1048</v>
      </c>
      <c r="B123" t="s">
        <v>1643</v>
      </c>
      <c r="C123" t="s">
        <v>47</v>
      </c>
      <c r="D123" t="s">
        <v>30</v>
      </c>
      <c r="E123" t="s">
        <v>1482</v>
      </c>
      <c r="F123">
        <v>2012</v>
      </c>
    </row>
    <row r="124" spans="1:6">
      <c r="A124" t="s">
        <v>1050</v>
      </c>
      <c r="B124" t="s">
        <v>336</v>
      </c>
      <c r="C124" t="s">
        <v>69</v>
      </c>
      <c r="D124" t="s">
        <v>30</v>
      </c>
      <c r="E124" t="s">
        <v>1696</v>
      </c>
      <c r="F124">
        <v>2012</v>
      </c>
    </row>
    <row r="125" spans="1:6">
      <c r="A125" t="s">
        <v>1053</v>
      </c>
      <c r="B125" t="s">
        <v>339</v>
      </c>
      <c r="C125" t="s">
        <v>33</v>
      </c>
      <c r="D125" t="s">
        <v>30</v>
      </c>
      <c r="E125" t="s">
        <v>1634</v>
      </c>
      <c r="F125">
        <v>2012</v>
      </c>
    </row>
    <row r="126" spans="1:6">
      <c r="A126" t="s">
        <v>1054</v>
      </c>
      <c r="B126" t="s">
        <v>340</v>
      </c>
      <c r="C126" t="s">
        <v>47</v>
      </c>
      <c r="D126" t="s">
        <v>30</v>
      </c>
      <c r="E126" t="s">
        <v>1470</v>
      </c>
      <c r="F126">
        <v>2012</v>
      </c>
    </row>
    <row r="127" spans="1:6">
      <c r="A127" t="s">
        <v>1055</v>
      </c>
      <c r="B127" t="s">
        <v>341</v>
      </c>
      <c r="C127" t="s">
        <v>44</v>
      </c>
      <c r="D127" t="s">
        <v>30</v>
      </c>
      <c r="E127" t="s">
        <v>1545</v>
      </c>
      <c r="F127">
        <v>2012</v>
      </c>
    </row>
    <row r="128" spans="1:6">
      <c r="A128" t="s">
        <v>1056</v>
      </c>
      <c r="B128" t="s">
        <v>342</v>
      </c>
      <c r="C128" t="s">
        <v>47</v>
      </c>
      <c r="D128" t="s">
        <v>30</v>
      </c>
      <c r="E128" t="s">
        <v>1810</v>
      </c>
      <c r="F128">
        <v>2012</v>
      </c>
    </row>
    <row r="129" spans="1:6">
      <c r="A129" t="s">
        <v>1057</v>
      </c>
      <c r="B129" t="s">
        <v>343</v>
      </c>
      <c r="C129" t="s">
        <v>33</v>
      </c>
      <c r="D129" t="s">
        <v>30</v>
      </c>
      <c r="E129" t="s">
        <v>1470</v>
      </c>
      <c r="F129">
        <v>2012</v>
      </c>
    </row>
    <row r="130" spans="1:6">
      <c r="F130">
        <v>2016</v>
      </c>
    </row>
    <row r="131" spans="1:6">
      <c r="A131" t="s">
        <v>1060</v>
      </c>
      <c r="B131" t="s">
        <v>346</v>
      </c>
      <c r="C131" t="s">
        <v>47</v>
      </c>
      <c r="D131" t="s">
        <v>30</v>
      </c>
      <c r="E131" t="s">
        <v>1498</v>
      </c>
      <c r="F131">
        <v>2013</v>
      </c>
    </row>
    <row r="132" spans="1:6">
      <c r="A132" t="s">
        <v>1062</v>
      </c>
      <c r="B132" t="s">
        <v>348</v>
      </c>
      <c r="C132" t="s">
        <v>33</v>
      </c>
      <c r="D132" t="s">
        <v>30</v>
      </c>
      <c r="E132" t="s">
        <v>1470</v>
      </c>
      <c r="F132">
        <v>2013</v>
      </c>
    </row>
    <row r="133" spans="1:6">
      <c r="F133">
        <v>2015</v>
      </c>
    </row>
    <row r="134" spans="1:6">
      <c r="A134" t="s">
        <v>1063</v>
      </c>
      <c r="B134" t="s">
        <v>349</v>
      </c>
      <c r="C134" t="s">
        <v>44</v>
      </c>
      <c r="D134" t="s">
        <v>30</v>
      </c>
      <c r="E134" t="s">
        <v>1470</v>
      </c>
      <c r="F134">
        <v>2013</v>
      </c>
    </row>
    <row r="135" spans="1:6">
      <c r="A135" t="s">
        <v>1066</v>
      </c>
      <c r="B135" t="s">
        <v>352</v>
      </c>
      <c r="C135" t="s">
        <v>69</v>
      </c>
      <c r="D135" t="s">
        <v>41</v>
      </c>
      <c r="E135" t="s">
        <v>1569</v>
      </c>
      <c r="F135">
        <v>2013</v>
      </c>
    </row>
    <row r="136" spans="1:6">
      <c r="A136" t="s">
        <v>1072</v>
      </c>
      <c r="B136" t="s">
        <v>359</v>
      </c>
      <c r="C136" t="s">
        <v>33</v>
      </c>
      <c r="D136" t="s">
        <v>167</v>
      </c>
      <c r="E136" t="s">
        <v>1751</v>
      </c>
      <c r="F136">
        <v>2013</v>
      </c>
    </row>
    <row r="137" spans="1:6">
      <c r="F137">
        <v>2014</v>
      </c>
    </row>
    <row r="138" spans="1:6">
      <c r="A138" t="s">
        <v>1074</v>
      </c>
      <c r="B138" t="s">
        <v>361</v>
      </c>
      <c r="C138" t="s">
        <v>33</v>
      </c>
      <c r="D138" t="s">
        <v>30</v>
      </c>
      <c r="E138" t="s">
        <v>1470</v>
      </c>
      <c r="F138">
        <v>2013</v>
      </c>
    </row>
    <row r="139" spans="1:6">
      <c r="A139" t="s">
        <v>1075</v>
      </c>
      <c r="B139" t="s">
        <v>362</v>
      </c>
      <c r="C139" t="s">
        <v>29</v>
      </c>
      <c r="D139" t="s">
        <v>30</v>
      </c>
      <c r="E139" t="s">
        <v>1482</v>
      </c>
      <c r="F139">
        <v>2013</v>
      </c>
    </row>
    <row r="140" spans="1:6">
      <c r="A140" t="s">
        <v>1079</v>
      </c>
      <c r="B140" t="s">
        <v>366</v>
      </c>
      <c r="C140" t="s">
        <v>44</v>
      </c>
      <c r="D140" t="s">
        <v>30</v>
      </c>
      <c r="E140" t="s">
        <v>1470</v>
      </c>
      <c r="F140">
        <v>2013</v>
      </c>
    </row>
    <row r="141" spans="1:6">
      <c r="A141" t="s">
        <v>1081</v>
      </c>
      <c r="B141" t="s">
        <v>368</v>
      </c>
      <c r="C141" t="s">
        <v>33</v>
      </c>
      <c r="D141" t="s">
        <v>30</v>
      </c>
      <c r="E141" t="s">
        <v>1534</v>
      </c>
      <c r="F141">
        <v>2013</v>
      </c>
    </row>
    <row r="142" spans="1:6">
      <c r="A142" t="s">
        <v>1082</v>
      </c>
      <c r="B142" t="s">
        <v>369</v>
      </c>
      <c r="C142" t="s">
        <v>69</v>
      </c>
      <c r="D142" t="s">
        <v>30</v>
      </c>
      <c r="E142" t="s">
        <v>1470</v>
      </c>
      <c r="F142">
        <v>2007</v>
      </c>
    </row>
    <row r="143" spans="1:6">
      <c r="F143">
        <v>2013</v>
      </c>
    </row>
    <row r="144" spans="1:6">
      <c r="A144" t="s">
        <v>1083</v>
      </c>
      <c r="B144" t="s">
        <v>370</v>
      </c>
      <c r="C144" t="s">
        <v>86</v>
      </c>
      <c r="D144" t="s">
        <v>30</v>
      </c>
      <c r="E144" t="s">
        <v>1983</v>
      </c>
      <c r="F144">
        <v>2014</v>
      </c>
    </row>
    <row r="145" spans="1:6">
      <c r="A145" t="s">
        <v>1085</v>
      </c>
      <c r="B145" t="s">
        <v>372</v>
      </c>
      <c r="C145" t="s">
        <v>47</v>
      </c>
      <c r="D145" t="s">
        <v>50</v>
      </c>
      <c r="E145" t="s">
        <v>1478</v>
      </c>
      <c r="F145">
        <v>2013</v>
      </c>
    </row>
    <row r="146" spans="1:6">
      <c r="A146" t="s">
        <v>1097</v>
      </c>
      <c r="B146" t="s">
        <v>386</v>
      </c>
      <c r="C146" t="s">
        <v>86</v>
      </c>
      <c r="D146" t="s">
        <v>387</v>
      </c>
      <c r="E146" t="s">
        <v>1632</v>
      </c>
      <c r="F146">
        <v>2013</v>
      </c>
    </row>
    <row r="147" spans="1:6">
      <c r="A147" t="s">
        <v>1098</v>
      </c>
      <c r="B147" t="s">
        <v>388</v>
      </c>
      <c r="C147" t="s">
        <v>69</v>
      </c>
      <c r="D147" t="s">
        <v>30</v>
      </c>
      <c r="E147" t="s">
        <v>1545</v>
      </c>
      <c r="F147">
        <v>2013</v>
      </c>
    </row>
    <row r="148" spans="1:6">
      <c r="A148" t="s">
        <v>1099</v>
      </c>
      <c r="B148" t="s">
        <v>389</v>
      </c>
      <c r="C148" t="s">
        <v>47</v>
      </c>
      <c r="D148" t="s">
        <v>30</v>
      </c>
      <c r="E148" t="s">
        <v>1482</v>
      </c>
      <c r="F148">
        <v>2013</v>
      </c>
    </row>
    <row r="149" spans="1:6">
      <c r="A149" t="s">
        <v>1105</v>
      </c>
      <c r="B149" t="s">
        <v>396</v>
      </c>
      <c r="C149" t="s">
        <v>29</v>
      </c>
      <c r="D149" t="s">
        <v>286</v>
      </c>
      <c r="E149" t="s">
        <v>286</v>
      </c>
      <c r="F149">
        <v>2013</v>
      </c>
    </row>
    <row r="150" spans="1:6">
      <c r="A150" t="s">
        <v>1107</v>
      </c>
      <c r="B150" t="s">
        <v>398</v>
      </c>
      <c r="C150" t="s">
        <v>47</v>
      </c>
      <c r="D150" t="s">
        <v>30</v>
      </c>
      <c r="E150" t="s">
        <v>1487</v>
      </c>
      <c r="F150">
        <v>2013</v>
      </c>
    </row>
    <row r="151" spans="1:6">
      <c r="A151" t="s">
        <v>1116</v>
      </c>
      <c r="B151" t="s">
        <v>407</v>
      </c>
      <c r="C151" t="s">
        <v>47</v>
      </c>
      <c r="D151" t="s">
        <v>50</v>
      </c>
      <c r="E151" t="s">
        <v>1478</v>
      </c>
      <c r="F151">
        <v>2013</v>
      </c>
    </row>
    <row r="152" spans="1:6">
      <c r="A152" t="s">
        <v>1120</v>
      </c>
      <c r="B152" t="s">
        <v>412</v>
      </c>
      <c r="C152" t="s">
        <v>47</v>
      </c>
      <c r="D152" t="s">
        <v>30</v>
      </c>
      <c r="E152" t="s">
        <v>1470</v>
      </c>
      <c r="F152">
        <v>2013</v>
      </c>
    </row>
    <row r="153" spans="1:6">
      <c r="A153" t="s">
        <v>1123</v>
      </c>
      <c r="B153" t="s">
        <v>415</v>
      </c>
      <c r="C153" t="s">
        <v>33</v>
      </c>
      <c r="D153" t="s">
        <v>30</v>
      </c>
      <c r="E153" t="s">
        <v>1470</v>
      </c>
      <c r="F153">
        <v>2012</v>
      </c>
    </row>
    <row r="154" spans="1:6">
      <c r="A154" t="s">
        <v>1126</v>
      </c>
      <c r="B154" t="s">
        <v>418</v>
      </c>
      <c r="C154" t="s">
        <v>69</v>
      </c>
      <c r="D154" t="s">
        <v>30</v>
      </c>
      <c r="E154" t="s">
        <v>1902</v>
      </c>
      <c r="F154">
        <v>2013</v>
      </c>
    </row>
    <row r="155" spans="1:6">
      <c r="A155" t="s">
        <v>1128</v>
      </c>
      <c r="B155" t="s">
        <v>420</v>
      </c>
      <c r="C155" t="s">
        <v>44</v>
      </c>
      <c r="D155" t="s">
        <v>73</v>
      </c>
      <c r="E155" t="s">
        <v>1642</v>
      </c>
      <c r="F155">
        <v>2013</v>
      </c>
    </row>
    <row r="156" spans="1:6">
      <c r="A156" t="s">
        <v>1134</v>
      </c>
      <c r="B156" t="s">
        <v>425</v>
      </c>
      <c r="C156" t="s">
        <v>47</v>
      </c>
      <c r="D156" t="s">
        <v>62</v>
      </c>
      <c r="E156" t="s">
        <v>1712</v>
      </c>
      <c r="F156">
        <v>2013</v>
      </c>
    </row>
    <row r="157" spans="1:6">
      <c r="A157" t="s">
        <v>1137</v>
      </c>
      <c r="B157" t="s">
        <v>428</v>
      </c>
      <c r="C157" t="s">
        <v>33</v>
      </c>
      <c r="D157" t="s">
        <v>30</v>
      </c>
      <c r="E157" t="s">
        <v>1482</v>
      </c>
      <c r="F157">
        <v>2013</v>
      </c>
    </row>
    <row r="158" spans="1:6">
      <c r="A158" t="s">
        <v>1139</v>
      </c>
      <c r="B158" t="s">
        <v>430</v>
      </c>
      <c r="C158" t="s">
        <v>29</v>
      </c>
      <c r="D158" t="s">
        <v>30</v>
      </c>
      <c r="E158" t="s">
        <v>1489</v>
      </c>
      <c r="F158">
        <v>2013</v>
      </c>
    </row>
    <row r="159" spans="1:6">
      <c r="A159" t="s">
        <v>1140</v>
      </c>
      <c r="B159" t="s">
        <v>431</v>
      </c>
      <c r="C159" t="s">
        <v>33</v>
      </c>
      <c r="D159" t="s">
        <v>50</v>
      </c>
      <c r="E159" t="s">
        <v>1866</v>
      </c>
      <c r="F159">
        <v>2013</v>
      </c>
    </row>
    <row r="160" spans="1:6">
      <c r="A160" t="s">
        <v>1141</v>
      </c>
      <c r="B160" t="s">
        <v>432</v>
      </c>
      <c r="C160" t="s">
        <v>44</v>
      </c>
      <c r="D160" t="s">
        <v>223</v>
      </c>
      <c r="E160" t="s">
        <v>1653</v>
      </c>
      <c r="F160">
        <v>2013</v>
      </c>
    </row>
    <row r="161" spans="1:6">
      <c r="A161" t="s">
        <v>1147</v>
      </c>
      <c r="B161" t="s">
        <v>438</v>
      </c>
      <c r="C161" t="s">
        <v>33</v>
      </c>
      <c r="D161" t="s">
        <v>50</v>
      </c>
      <c r="E161" t="s">
        <v>1478</v>
      </c>
      <c r="F161">
        <v>2013</v>
      </c>
    </row>
    <row r="162" spans="1:6">
      <c r="A162" t="s">
        <v>1152</v>
      </c>
      <c r="B162" t="s">
        <v>444</v>
      </c>
      <c r="C162" t="s">
        <v>33</v>
      </c>
      <c r="D162" t="s">
        <v>30</v>
      </c>
      <c r="E162" t="s">
        <v>1483</v>
      </c>
      <c r="F162">
        <v>2013</v>
      </c>
    </row>
    <row r="163" spans="1:6">
      <c r="A163" t="s">
        <v>1153</v>
      </c>
      <c r="B163" t="s">
        <v>445</v>
      </c>
      <c r="C163" t="s">
        <v>69</v>
      </c>
      <c r="D163" t="s">
        <v>30</v>
      </c>
      <c r="E163" t="s">
        <v>1498</v>
      </c>
      <c r="F163">
        <v>2013</v>
      </c>
    </row>
    <row r="164" spans="1:6">
      <c r="A164" t="s">
        <v>1156</v>
      </c>
      <c r="B164" t="s">
        <v>448</v>
      </c>
      <c r="C164" t="s">
        <v>86</v>
      </c>
      <c r="D164" t="s">
        <v>39</v>
      </c>
      <c r="E164" t="s">
        <v>1695</v>
      </c>
      <c r="F164">
        <v>2013</v>
      </c>
    </row>
    <row r="165" spans="1:6">
      <c r="A165" t="s">
        <v>1158</v>
      </c>
      <c r="B165" t="s">
        <v>450</v>
      </c>
      <c r="C165" t="s">
        <v>44</v>
      </c>
      <c r="D165" t="s">
        <v>387</v>
      </c>
      <c r="E165" t="s">
        <v>1632</v>
      </c>
      <c r="F165">
        <v>2013</v>
      </c>
    </row>
    <row r="166" spans="1:6">
      <c r="A166" t="s">
        <v>1159</v>
      </c>
      <c r="B166" t="s">
        <v>451</v>
      </c>
      <c r="C166" t="s">
        <v>33</v>
      </c>
      <c r="D166" t="s">
        <v>80</v>
      </c>
      <c r="E166" t="s">
        <v>1811</v>
      </c>
      <c r="F166">
        <v>2013</v>
      </c>
    </row>
    <row r="167" spans="1:6">
      <c r="A167" t="s">
        <v>1161</v>
      </c>
      <c r="B167" t="s">
        <v>453</v>
      </c>
      <c r="C167" t="s">
        <v>44</v>
      </c>
      <c r="D167" t="s">
        <v>30</v>
      </c>
      <c r="E167" t="s">
        <v>1470</v>
      </c>
      <c r="F167">
        <v>2013</v>
      </c>
    </row>
    <row r="168" spans="1:6">
      <c r="A168" t="s">
        <v>1163</v>
      </c>
      <c r="B168" t="s">
        <v>455</v>
      </c>
      <c r="C168" t="s">
        <v>44</v>
      </c>
      <c r="D168" t="s">
        <v>30</v>
      </c>
      <c r="E168" t="s">
        <v>1731</v>
      </c>
      <c r="F168">
        <v>2013</v>
      </c>
    </row>
    <row r="169" spans="1:6">
      <c r="A169" t="s">
        <v>1168</v>
      </c>
      <c r="B169" t="s">
        <v>460</v>
      </c>
      <c r="C169" t="s">
        <v>33</v>
      </c>
      <c r="D169" t="s">
        <v>71</v>
      </c>
      <c r="E169" t="s">
        <v>1750</v>
      </c>
      <c r="F169">
        <v>2012</v>
      </c>
    </row>
    <row r="170" spans="1:6">
      <c r="F170">
        <v>2013</v>
      </c>
    </row>
    <row r="171" spans="1:6">
      <c r="A171" t="s">
        <v>1169</v>
      </c>
      <c r="B171" t="s">
        <v>461</v>
      </c>
      <c r="C171" t="s">
        <v>33</v>
      </c>
      <c r="D171" t="s">
        <v>30</v>
      </c>
      <c r="E171" t="s">
        <v>1845</v>
      </c>
      <c r="F171">
        <v>2013</v>
      </c>
    </row>
    <row r="172" spans="1:6">
      <c r="A172" t="s">
        <v>1172</v>
      </c>
      <c r="B172" t="s">
        <v>464</v>
      </c>
      <c r="C172" t="s">
        <v>47</v>
      </c>
      <c r="D172" t="s">
        <v>73</v>
      </c>
      <c r="E172" t="s">
        <v>1741</v>
      </c>
      <c r="F172">
        <v>2014</v>
      </c>
    </row>
    <row r="173" spans="1:6">
      <c r="A173" t="s">
        <v>1175</v>
      </c>
      <c r="B173" t="s">
        <v>468</v>
      </c>
      <c r="C173" t="s">
        <v>58</v>
      </c>
      <c r="D173" t="s">
        <v>30</v>
      </c>
      <c r="E173" t="s">
        <v>1785</v>
      </c>
      <c r="F173">
        <v>2014</v>
      </c>
    </row>
    <row r="174" spans="1:6">
      <c r="A174" t="s">
        <v>1179</v>
      </c>
      <c r="B174" t="s">
        <v>473</v>
      </c>
      <c r="C174" t="s">
        <v>86</v>
      </c>
      <c r="D174" t="s">
        <v>30</v>
      </c>
      <c r="E174" t="s">
        <v>1798</v>
      </c>
      <c r="F174">
        <v>2014</v>
      </c>
    </row>
    <row r="175" spans="1:6">
      <c r="A175" t="s">
        <v>1180</v>
      </c>
      <c r="B175" t="s">
        <v>474</v>
      </c>
      <c r="C175" t="s">
        <v>44</v>
      </c>
      <c r="D175" t="s">
        <v>41</v>
      </c>
      <c r="E175" t="s">
        <v>1515</v>
      </c>
      <c r="F175">
        <v>2008</v>
      </c>
    </row>
    <row r="176" spans="1:6">
      <c r="A176" t="s">
        <v>1183</v>
      </c>
      <c r="B176" t="s">
        <v>477</v>
      </c>
      <c r="C176" t="s">
        <v>33</v>
      </c>
      <c r="D176" t="s">
        <v>30</v>
      </c>
      <c r="E176" t="s">
        <v>1482</v>
      </c>
      <c r="F176">
        <v>2014</v>
      </c>
    </row>
    <row r="177" spans="1:6">
      <c r="A177" t="s">
        <v>1188</v>
      </c>
      <c r="B177" t="s">
        <v>482</v>
      </c>
      <c r="C177" t="s">
        <v>33</v>
      </c>
      <c r="D177" t="s">
        <v>307</v>
      </c>
      <c r="E177" t="s">
        <v>1916</v>
      </c>
      <c r="F177">
        <v>2014</v>
      </c>
    </row>
    <row r="178" spans="1:6">
      <c r="A178" t="s">
        <v>1195</v>
      </c>
      <c r="B178" t="s">
        <v>489</v>
      </c>
      <c r="C178" t="s">
        <v>29</v>
      </c>
      <c r="D178" t="s">
        <v>490</v>
      </c>
      <c r="E178" t="s">
        <v>1738</v>
      </c>
      <c r="F178">
        <v>2014</v>
      </c>
    </row>
    <row r="179" spans="1:6">
      <c r="A179" t="s">
        <v>1196</v>
      </c>
      <c r="B179" t="s">
        <v>491</v>
      </c>
      <c r="C179" t="s">
        <v>33</v>
      </c>
      <c r="D179" t="s">
        <v>39</v>
      </c>
      <c r="E179" t="s">
        <v>1695</v>
      </c>
      <c r="F179">
        <v>2013</v>
      </c>
    </row>
    <row r="180" spans="1:6">
      <c r="F180">
        <v>2014</v>
      </c>
    </row>
    <row r="181" spans="1:6">
      <c r="A181" t="s">
        <v>1203</v>
      </c>
      <c r="B181" t="s">
        <v>498</v>
      </c>
      <c r="C181" t="s">
        <v>33</v>
      </c>
      <c r="D181" t="s">
        <v>50</v>
      </c>
      <c r="E181" t="s">
        <v>1478</v>
      </c>
      <c r="F181">
        <v>2014</v>
      </c>
    </row>
    <row r="182" spans="1:6">
      <c r="F182">
        <v>2016</v>
      </c>
    </row>
    <row r="183" spans="1:6">
      <c r="A183" t="s">
        <v>1205</v>
      </c>
      <c r="B183" t="s">
        <v>500</v>
      </c>
      <c r="C183" t="s">
        <v>33</v>
      </c>
      <c r="D183" t="s">
        <v>30</v>
      </c>
      <c r="E183" t="s">
        <v>1483</v>
      </c>
      <c r="F183">
        <v>2014</v>
      </c>
    </row>
    <row r="184" spans="1:6">
      <c r="A184" t="s">
        <v>1208</v>
      </c>
      <c r="B184" t="s">
        <v>503</v>
      </c>
      <c r="C184" t="s">
        <v>44</v>
      </c>
      <c r="D184" t="s">
        <v>30</v>
      </c>
      <c r="E184" t="s">
        <v>1773</v>
      </c>
      <c r="F184">
        <v>2014</v>
      </c>
    </row>
    <row r="185" spans="1:6">
      <c r="A185" t="s">
        <v>1211</v>
      </c>
      <c r="B185" t="s">
        <v>507</v>
      </c>
      <c r="C185" t="s">
        <v>69</v>
      </c>
      <c r="D185" t="s">
        <v>30</v>
      </c>
      <c r="E185" t="s">
        <v>1840</v>
      </c>
      <c r="F185">
        <v>2014</v>
      </c>
    </row>
    <row r="186" spans="1:6">
      <c r="A186" t="s">
        <v>1214</v>
      </c>
      <c r="B186" t="s">
        <v>511</v>
      </c>
      <c r="C186" t="s">
        <v>33</v>
      </c>
      <c r="D186" t="s">
        <v>30</v>
      </c>
      <c r="E186" t="s">
        <v>1482</v>
      </c>
      <c r="F186">
        <v>2014</v>
      </c>
    </row>
    <row r="187" spans="1:6">
      <c r="A187" t="s">
        <v>1215</v>
      </c>
      <c r="B187" t="s">
        <v>512</v>
      </c>
      <c r="C187" t="s">
        <v>69</v>
      </c>
      <c r="D187" t="s">
        <v>30</v>
      </c>
      <c r="E187" t="s">
        <v>1470</v>
      </c>
      <c r="F187">
        <v>2014</v>
      </c>
    </row>
    <row r="188" spans="1:6">
      <c r="A188" t="s">
        <v>1216</v>
      </c>
      <c r="B188" t="s">
        <v>513</v>
      </c>
      <c r="C188" t="s">
        <v>69</v>
      </c>
      <c r="D188" t="s">
        <v>30</v>
      </c>
      <c r="E188" t="s">
        <v>1482</v>
      </c>
      <c r="F188">
        <v>2014</v>
      </c>
    </row>
    <row r="189" spans="1:6">
      <c r="A189" t="s">
        <v>1217</v>
      </c>
      <c r="B189" t="s">
        <v>514</v>
      </c>
      <c r="C189" t="s">
        <v>47</v>
      </c>
      <c r="D189" t="s">
        <v>30</v>
      </c>
      <c r="E189" t="s">
        <v>1483</v>
      </c>
      <c r="F189">
        <v>2014</v>
      </c>
    </row>
    <row r="190" spans="1:6">
      <c r="A190" t="s">
        <v>1220</v>
      </c>
      <c r="B190" t="s">
        <v>517</v>
      </c>
      <c r="C190" t="s">
        <v>29</v>
      </c>
      <c r="D190" t="s">
        <v>41</v>
      </c>
      <c r="E190" t="s">
        <v>1537</v>
      </c>
      <c r="F190">
        <v>2014</v>
      </c>
    </row>
    <row r="191" spans="1:6">
      <c r="A191" t="s">
        <v>1221</v>
      </c>
      <c r="B191" t="s">
        <v>518</v>
      </c>
      <c r="C191" t="s">
        <v>33</v>
      </c>
      <c r="D191" t="s">
        <v>45</v>
      </c>
      <c r="E191" t="s">
        <v>1774</v>
      </c>
      <c r="F191">
        <v>2014</v>
      </c>
    </row>
    <row r="192" spans="1:6">
      <c r="A192" t="s">
        <v>1230</v>
      </c>
      <c r="B192" t="s">
        <v>527</v>
      </c>
      <c r="C192" t="s">
        <v>33</v>
      </c>
      <c r="D192" t="s">
        <v>109</v>
      </c>
      <c r="E192" t="s">
        <v>1500</v>
      </c>
      <c r="F192">
        <v>2014</v>
      </c>
    </row>
    <row r="193" spans="1:6">
      <c r="A193" t="s">
        <v>1232</v>
      </c>
      <c r="B193" t="s">
        <v>529</v>
      </c>
      <c r="C193" t="s">
        <v>47</v>
      </c>
      <c r="D193" t="s">
        <v>30</v>
      </c>
      <c r="E193" t="s">
        <v>1470</v>
      </c>
      <c r="F193">
        <v>2014</v>
      </c>
    </row>
    <row r="194" spans="1:6">
      <c r="A194" t="s">
        <v>1233</v>
      </c>
      <c r="B194" t="s">
        <v>530</v>
      </c>
      <c r="C194" t="s">
        <v>47</v>
      </c>
      <c r="D194" t="s">
        <v>30</v>
      </c>
      <c r="E194" t="s">
        <v>1470</v>
      </c>
      <c r="F194">
        <v>2014</v>
      </c>
    </row>
    <row r="195" spans="1:6">
      <c r="A195" t="s">
        <v>1235</v>
      </c>
      <c r="B195" t="s">
        <v>532</v>
      </c>
      <c r="C195" t="s">
        <v>33</v>
      </c>
      <c r="D195" t="s">
        <v>30</v>
      </c>
      <c r="E195" t="s">
        <v>1487</v>
      </c>
      <c r="F195">
        <v>2014</v>
      </c>
    </row>
    <row r="196" spans="1:6">
      <c r="A196" t="s">
        <v>1239</v>
      </c>
      <c r="B196" t="s">
        <v>536</v>
      </c>
      <c r="C196" t="s">
        <v>33</v>
      </c>
      <c r="D196" t="s">
        <v>307</v>
      </c>
      <c r="E196" t="s">
        <v>1916</v>
      </c>
      <c r="F196">
        <v>2014</v>
      </c>
    </row>
    <row r="197" spans="1:6">
      <c r="A197" t="s">
        <v>1243</v>
      </c>
      <c r="B197" t="s">
        <v>540</v>
      </c>
      <c r="C197" t="s">
        <v>47</v>
      </c>
      <c r="D197" t="s">
        <v>50</v>
      </c>
      <c r="E197" t="s">
        <v>1478</v>
      </c>
      <c r="F197">
        <v>2014</v>
      </c>
    </row>
    <row r="198" spans="1:6">
      <c r="A198" t="s">
        <v>1246</v>
      </c>
      <c r="B198" t="s">
        <v>543</v>
      </c>
      <c r="C198" t="s">
        <v>544</v>
      </c>
      <c r="D198" t="s">
        <v>30</v>
      </c>
      <c r="E198" t="s">
        <v>1498</v>
      </c>
      <c r="F198">
        <v>2014</v>
      </c>
    </row>
    <row r="199" spans="1:6">
      <c r="A199" t="s">
        <v>1248</v>
      </c>
      <c r="B199" t="s">
        <v>547</v>
      </c>
      <c r="C199" t="s">
        <v>47</v>
      </c>
      <c r="D199" t="s">
        <v>375</v>
      </c>
      <c r="E199" t="s">
        <v>1756</v>
      </c>
      <c r="F199">
        <v>2014</v>
      </c>
    </row>
    <row r="200" spans="1:6">
      <c r="A200" t="s">
        <v>1249</v>
      </c>
      <c r="B200" t="s">
        <v>548</v>
      </c>
      <c r="C200" t="s">
        <v>69</v>
      </c>
      <c r="D200" t="s">
        <v>30</v>
      </c>
      <c r="E200" t="s">
        <v>1886</v>
      </c>
      <c r="F200">
        <v>2014</v>
      </c>
    </row>
    <row r="201" spans="1:6">
      <c r="A201" t="s">
        <v>1253</v>
      </c>
      <c r="B201" t="s">
        <v>552</v>
      </c>
      <c r="C201" t="s">
        <v>69</v>
      </c>
      <c r="D201" t="s">
        <v>30</v>
      </c>
      <c r="E201" t="s">
        <v>1555</v>
      </c>
      <c r="F201">
        <v>2014</v>
      </c>
    </row>
    <row r="202" spans="1:6">
      <c r="A202" t="s">
        <v>1254</v>
      </c>
      <c r="B202" t="s">
        <v>553</v>
      </c>
      <c r="C202" t="s">
        <v>47</v>
      </c>
      <c r="D202" t="s">
        <v>30</v>
      </c>
      <c r="E202" t="s">
        <v>1775</v>
      </c>
      <c r="F202">
        <v>2014</v>
      </c>
    </row>
    <row r="203" spans="1:6">
      <c r="A203" t="s">
        <v>1259</v>
      </c>
      <c r="B203" t="s">
        <v>558</v>
      </c>
      <c r="C203" t="s">
        <v>29</v>
      </c>
      <c r="D203" t="s">
        <v>30</v>
      </c>
      <c r="E203" t="s">
        <v>1482</v>
      </c>
      <c r="F203">
        <v>2014</v>
      </c>
    </row>
    <row r="204" spans="1:6">
      <c r="A204" t="s">
        <v>1264</v>
      </c>
      <c r="B204" t="s">
        <v>563</v>
      </c>
      <c r="C204" t="s">
        <v>33</v>
      </c>
      <c r="D204" t="s">
        <v>30</v>
      </c>
      <c r="E204" t="s">
        <v>1498</v>
      </c>
      <c r="F204">
        <v>2015</v>
      </c>
    </row>
    <row r="205" spans="1:6">
      <c r="A205" t="s">
        <v>1267</v>
      </c>
      <c r="B205" t="s">
        <v>566</v>
      </c>
      <c r="C205" t="s">
        <v>33</v>
      </c>
      <c r="D205" t="s">
        <v>30</v>
      </c>
      <c r="E205" t="s">
        <v>1706</v>
      </c>
      <c r="F205">
        <v>2014</v>
      </c>
    </row>
    <row r="206" spans="1:6">
      <c r="A206" t="s">
        <v>1271</v>
      </c>
      <c r="B206" t="s">
        <v>570</v>
      </c>
      <c r="C206" t="s">
        <v>33</v>
      </c>
      <c r="D206" t="s">
        <v>41</v>
      </c>
      <c r="E206" t="s">
        <v>1537</v>
      </c>
      <c r="F206">
        <v>2014</v>
      </c>
    </row>
    <row r="207" spans="1:6">
      <c r="A207" t="s">
        <v>1272</v>
      </c>
      <c r="B207" t="s">
        <v>571</v>
      </c>
      <c r="C207" t="s">
        <v>29</v>
      </c>
      <c r="D207" t="s">
        <v>30</v>
      </c>
      <c r="E207" t="s">
        <v>1470</v>
      </c>
      <c r="F207">
        <v>2014</v>
      </c>
    </row>
    <row r="208" spans="1:6">
      <c r="A208" t="s">
        <v>1280</v>
      </c>
      <c r="B208" t="s">
        <v>579</v>
      </c>
      <c r="C208" t="s">
        <v>47</v>
      </c>
      <c r="D208" t="s">
        <v>30</v>
      </c>
      <c r="E208" t="s">
        <v>1815</v>
      </c>
      <c r="F208">
        <v>2014</v>
      </c>
    </row>
    <row r="209" spans="1:6">
      <c r="A209" t="s">
        <v>1281</v>
      </c>
      <c r="B209" t="s">
        <v>580</v>
      </c>
      <c r="C209" t="s">
        <v>47</v>
      </c>
      <c r="D209" t="s">
        <v>358</v>
      </c>
      <c r="E209" t="s">
        <v>1808</v>
      </c>
      <c r="F209">
        <v>2014</v>
      </c>
    </row>
    <row r="210" spans="1:6">
      <c r="A210" t="s">
        <v>1282</v>
      </c>
      <c r="B210" t="s">
        <v>581</v>
      </c>
      <c r="C210" t="s">
        <v>86</v>
      </c>
      <c r="D210" t="s">
        <v>30</v>
      </c>
      <c r="E210" t="s">
        <v>1534</v>
      </c>
      <c r="F210">
        <v>2014</v>
      </c>
    </row>
    <row r="211" spans="1:6">
      <c r="A211" t="s">
        <v>1283</v>
      </c>
      <c r="B211" t="s">
        <v>582</v>
      </c>
      <c r="C211" t="s">
        <v>44</v>
      </c>
      <c r="D211" t="s">
        <v>50</v>
      </c>
      <c r="E211" t="s">
        <v>1831</v>
      </c>
      <c r="F211">
        <v>2014</v>
      </c>
    </row>
    <row r="212" spans="1:6">
      <c r="A212" t="s">
        <v>1285</v>
      </c>
      <c r="B212" t="s">
        <v>584</v>
      </c>
      <c r="C212" t="s">
        <v>69</v>
      </c>
      <c r="D212" t="s">
        <v>30</v>
      </c>
      <c r="E212" t="s">
        <v>1470</v>
      </c>
      <c r="F212">
        <v>2011</v>
      </c>
    </row>
    <row r="213" spans="1:6">
      <c r="A213" t="s">
        <v>1289</v>
      </c>
      <c r="B213" t="s">
        <v>588</v>
      </c>
      <c r="C213" t="s">
        <v>33</v>
      </c>
      <c r="D213" t="s">
        <v>30</v>
      </c>
      <c r="E213" t="s">
        <v>1543</v>
      </c>
      <c r="F213">
        <v>2015</v>
      </c>
    </row>
    <row r="214" spans="1:6">
      <c r="A214" t="s">
        <v>1291</v>
      </c>
      <c r="B214" t="s">
        <v>590</v>
      </c>
      <c r="C214" t="s">
        <v>44</v>
      </c>
      <c r="D214" t="s">
        <v>50</v>
      </c>
      <c r="E214" t="s">
        <v>1478</v>
      </c>
      <c r="F214">
        <v>2015</v>
      </c>
    </row>
    <row r="215" spans="1:6">
      <c r="A215" t="s">
        <v>1300</v>
      </c>
      <c r="B215" t="s">
        <v>599</v>
      </c>
      <c r="C215" t="s">
        <v>47</v>
      </c>
      <c r="D215" t="s">
        <v>50</v>
      </c>
      <c r="E215" t="s">
        <v>1478</v>
      </c>
      <c r="F215">
        <v>2012</v>
      </c>
    </row>
    <row r="216" spans="1:6">
      <c r="F216">
        <v>2015</v>
      </c>
    </row>
    <row r="217" spans="1:6">
      <c r="A217" t="s">
        <v>1305</v>
      </c>
      <c r="B217" t="s">
        <v>604</v>
      </c>
      <c r="C217" t="s">
        <v>33</v>
      </c>
      <c r="D217" t="s">
        <v>30</v>
      </c>
      <c r="E217" t="s">
        <v>1470</v>
      </c>
      <c r="F217">
        <v>2015</v>
      </c>
    </row>
    <row r="218" spans="1:6">
      <c r="A218" t="s">
        <v>1320</v>
      </c>
      <c r="B218" t="s">
        <v>619</v>
      </c>
      <c r="C218" t="s">
        <v>86</v>
      </c>
      <c r="D218" t="s">
        <v>30</v>
      </c>
      <c r="E218" t="s">
        <v>1817</v>
      </c>
      <c r="F218">
        <v>2015</v>
      </c>
    </row>
    <row r="219" spans="1:6">
      <c r="A219" t="s">
        <v>1325</v>
      </c>
      <c r="B219" t="s">
        <v>623</v>
      </c>
      <c r="C219" t="s">
        <v>33</v>
      </c>
      <c r="D219" t="s">
        <v>30</v>
      </c>
      <c r="E219" t="s">
        <v>1543</v>
      </c>
      <c r="F219">
        <v>2014</v>
      </c>
    </row>
    <row r="220" spans="1:6">
      <c r="F220">
        <v>2015</v>
      </c>
    </row>
    <row r="221" spans="1:6">
      <c r="A221" t="s">
        <v>1353</v>
      </c>
      <c r="B221" t="s">
        <v>651</v>
      </c>
      <c r="C221" t="s">
        <v>44</v>
      </c>
      <c r="D221" t="s">
        <v>30</v>
      </c>
      <c r="E221" t="s">
        <v>1704</v>
      </c>
      <c r="F221">
        <v>2012</v>
      </c>
    </row>
    <row r="222" spans="1:6">
      <c r="A222" t="s">
        <v>1355</v>
      </c>
      <c r="B222" t="s">
        <v>654</v>
      </c>
      <c r="C222" t="s">
        <v>69</v>
      </c>
      <c r="D222" t="s">
        <v>30</v>
      </c>
      <c r="E222" t="s">
        <v>1482</v>
      </c>
      <c r="F222">
        <v>2013</v>
      </c>
    </row>
    <row r="223" spans="1:6">
      <c r="A223" t="s">
        <v>1358</v>
      </c>
      <c r="B223" t="s">
        <v>657</v>
      </c>
      <c r="C223" t="s">
        <v>47</v>
      </c>
      <c r="D223" t="s">
        <v>30</v>
      </c>
      <c r="E223" t="s">
        <v>1901</v>
      </c>
      <c r="F223">
        <v>2015</v>
      </c>
    </row>
    <row r="224" spans="1:6">
      <c r="A224" t="s">
        <v>1359</v>
      </c>
      <c r="B224" t="s">
        <v>658</v>
      </c>
      <c r="C224" t="s">
        <v>33</v>
      </c>
      <c r="D224" t="s">
        <v>467</v>
      </c>
      <c r="E224" t="s">
        <v>467</v>
      </c>
      <c r="F224">
        <v>2015</v>
      </c>
    </row>
    <row r="225" spans="1:6">
      <c r="A225" t="s">
        <v>1371</v>
      </c>
      <c r="B225" t="s">
        <v>671</v>
      </c>
      <c r="C225" t="s">
        <v>33</v>
      </c>
      <c r="D225" t="s">
        <v>30</v>
      </c>
      <c r="E225" t="s">
        <v>1831</v>
      </c>
      <c r="F225">
        <v>2015</v>
      </c>
    </row>
    <row r="226" spans="1:6">
      <c r="A226" t="s">
        <v>1380</v>
      </c>
      <c r="B226" t="s">
        <v>680</v>
      </c>
      <c r="C226" t="s">
        <v>29</v>
      </c>
      <c r="D226" t="s">
        <v>681</v>
      </c>
      <c r="E226" t="s">
        <v>1962</v>
      </c>
      <c r="F226">
        <v>2015</v>
      </c>
    </row>
    <row r="227" spans="1:6">
      <c r="A227" t="s">
        <v>1382</v>
      </c>
      <c r="B227" t="s">
        <v>683</v>
      </c>
      <c r="C227" t="s">
        <v>44</v>
      </c>
      <c r="D227" t="s">
        <v>30</v>
      </c>
      <c r="E227" t="s">
        <v>1954</v>
      </c>
      <c r="F227">
        <v>2015</v>
      </c>
    </row>
    <row r="228" spans="1:6">
      <c r="A228" t="s">
        <v>1386</v>
      </c>
      <c r="B228" t="s">
        <v>687</v>
      </c>
      <c r="C228" t="s">
        <v>69</v>
      </c>
      <c r="D228" t="s">
        <v>30</v>
      </c>
      <c r="E228" t="s">
        <v>1770</v>
      </c>
      <c r="F228">
        <v>2015</v>
      </c>
    </row>
    <row r="229" spans="1:6">
      <c r="A229" t="s">
        <v>1388</v>
      </c>
      <c r="B229" t="s">
        <v>689</v>
      </c>
      <c r="C229" t="s">
        <v>47</v>
      </c>
      <c r="D229" t="s">
        <v>30</v>
      </c>
      <c r="E229" t="s">
        <v>1470</v>
      </c>
      <c r="F229">
        <v>2015</v>
      </c>
    </row>
    <row r="230" spans="1:6">
      <c r="A230" t="s">
        <v>1392</v>
      </c>
      <c r="B230" t="s">
        <v>693</v>
      </c>
      <c r="C230" t="s">
        <v>44</v>
      </c>
      <c r="D230" t="s">
        <v>73</v>
      </c>
      <c r="E230" t="s">
        <v>1642</v>
      </c>
      <c r="F230">
        <v>2015</v>
      </c>
    </row>
    <row r="231" spans="1:6">
      <c r="A231" t="s">
        <v>1399</v>
      </c>
      <c r="B231" t="s">
        <v>700</v>
      </c>
      <c r="C231" t="s">
        <v>33</v>
      </c>
      <c r="D231" t="s">
        <v>30</v>
      </c>
      <c r="E231" t="s">
        <v>1482</v>
      </c>
      <c r="F231">
        <v>2015</v>
      </c>
    </row>
    <row r="232" spans="1:6">
      <c r="A232" t="s">
        <v>1400</v>
      </c>
      <c r="B232" t="s">
        <v>701</v>
      </c>
      <c r="C232" t="s">
        <v>47</v>
      </c>
      <c r="D232" t="s">
        <v>702</v>
      </c>
      <c r="E232" t="s">
        <v>1964</v>
      </c>
      <c r="F232">
        <v>2015</v>
      </c>
    </row>
    <row r="233" spans="1:6">
      <c r="F233">
        <v>2016</v>
      </c>
    </row>
    <row r="234" spans="1:6">
      <c r="A234" t="s">
        <v>1401</v>
      </c>
      <c r="B234" t="s">
        <v>703</v>
      </c>
      <c r="C234" t="s">
        <v>544</v>
      </c>
      <c r="D234" t="s">
        <v>50</v>
      </c>
      <c r="E234" t="s">
        <v>1478</v>
      </c>
      <c r="F234">
        <v>2015</v>
      </c>
    </row>
    <row r="235" spans="1:6">
      <c r="F235">
        <v>2016</v>
      </c>
    </row>
    <row r="236" spans="1:6">
      <c r="A236" t="s">
        <v>1402</v>
      </c>
      <c r="B236" t="s">
        <v>704</v>
      </c>
      <c r="C236" t="s">
        <v>29</v>
      </c>
      <c r="D236" t="s">
        <v>50</v>
      </c>
      <c r="E236" t="s">
        <v>1478</v>
      </c>
      <c r="F236">
        <v>2013</v>
      </c>
    </row>
    <row r="237" spans="1:6">
      <c r="F237">
        <v>2015</v>
      </c>
    </row>
    <row r="238" spans="1:6">
      <c r="F238">
        <v>2016</v>
      </c>
    </row>
    <row r="239" spans="1:6">
      <c r="A239" t="s">
        <v>1403</v>
      </c>
      <c r="B239" t="s">
        <v>705</v>
      </c>
      <c r="C239" t="s">
        <v>47</v>
      </c>
      <c r="D239" t="s">
        <v>50</v>
      </c>
      <c r="E239" t="s">
        <v>1478</v>
      </c>
      <c r="F239">
        <v>2007</v>
      </c>
    </row>
    <row r="240" spans="1:6">
      <c r="A240" t="s">
        <v>1404</v>
      </c>
      <c r="B240" t="s">
        <v>706</v>
      </c>
      <c r="C240" t="s">
        <v>44</v>
      </c>
      <c r="D240" t="s">
        <v>62</v>
      </c>
      <c r="E240" t="s">
        <v>1581</v>
      </c>
      <c r="F240">
        <v>2012</v>
      </c>
    </row>
    <row r="241" spans="1:6">
      <c r="A241" t="s">
        <v>1405</v>
      </c>
      <c r="B241" t="s">
        <v>707</v>
      </c>
      <c r="C241" t="s">
        <v>47</v>
      </c>
      <c r="D241" t="s">
        <v>358</v>
      </c>
      <c r="E241" t="s">
        <v>1808</v>
      </c>
      <c r="F241">
        <v>2016</v>
      </c>
    </row>
    <row r="242" spans="1:6">
      <c r="A242" t="s">
        <v>1406</v>
      </c>
      <c r="B242" t="s">
        <v>708</v>
      </c>
      <c r="C242" t="s">
        <v>33</v>
      </c>
      <c r="D242" t="s">
        <v>90</v>
      </c>
      <c r="E242" t="s">
        <v>1862</v>
      </c>
      <c r="F242">
        <v>2013</v>
      </c>
    </row>
    <row r="243" spans="1:6">
      <c r="A243" t="s">
        <v>1409</v>
      </c>
      <c r="B243" t="s">
        <v>711</v>
      </c>
      <c r="C243" t="s">
        <v>47</v>
      </c>
      <c r="D243" t="s">
        <v>712</v>
      </c>
      <c r="E243" t="s">
        <v>1951</v>
      </c>
      <c r="F243">
        <v>2016</v>
      </c>
    </row>
    <row r="244" spans="1:6">
      <c r="A244" t="s">
        <v>1411</v>
      </c>
      <c r="B244" t="s">
        <v>714</v>
      </c>
      <c r="C244" t="s">
        <v>44</v>
      </c>
      <c r="D244" t="s">
        <v>73</v>
      </c>
      <c r="E244" t="s">
        <v>1938</v>
      </c>
      <c r="F244">
        <v>2016</v>
      </c>
    </row>
    <row r="245" spans="1:6">
      <c r="A245" t="s">
        <v>1416</v>
      </c>
      <c r="B245" t="s">
        <v>719</v>
      </c>
      <c r="C245" t="s">
        <v>29</v>
      </c>
      <c r="D245" t="s">
        <v>167</v>
      </c>
      <c r="E245" t="s">
        <v>1751</v>
      </c>
      <c r="F245">
        <v>2016</v>
      </c>
    </row>
    <row r="246" spans="1:6">
      <c r="A246" t="s">
        <v>1419</v>
      </c>
      <c r="B246" t="s">
        <v>722</v>
      </c>
      <c r="C246" t="s">
        <v>44</v>
      </c>
      <c r="D246" t="s">
        <v>30</v>
      </c>
      <c r="E246" t="s">
        <v>1845</v>
      </c>
      <c r="F246">
        <v>2014</v>
      </c>
    </row>
    <row r="247" spans="1:6">
      <c r="F247">
        <v>2016</v>
      </c>
    </row>
    <row r="248" spans="1:6">
      <c r="A248" t="s">
        <v>1435</v>
      </c>
      <c r="B248" t="s">
        <v>738</v>
      </c>
      <c r="C248" t="s">
        <v>33</v>
      </c>
      <c r="D248" t="s">
        <v>467</v>
      </c>
      <c r="E248" t="s">
        <v>467</v>
      </c>
      <c r="F248">
        <v>2016</v>
      </c>
    </row>
    <row r="249" spans="1:6">
      <c r="A249" t="s">
        <v>1439</v>
      </c>
      <c r="B249" t="s">
        <v>742</v>
      </c>
      <c r="C249" t="s">
        <v>33</v>
      </c>
      <c r="D249" t="s">
        <v>30</v>
      </c>
      <c r="E249" t="s">
        <v>1470</v>
      </c>
      <c r="F249">
        <v>2016</v>
      </c>
    </row>
    <row r="250" spans="1:6">
      <c r="A250" t="s">
        <v>1441</v>
      </c>
      <c r="B250" t="s">
        <v>744</v>
      </c>
      <c r="C250" t="s">
        <v>29</v>
      </c>
      <c r="D250" t="s">
        <v>30</v>
      </c>
      <c r="E250" t="s">
        <v>1901</v>
      </c>
      <c r="F250">
        <v>2016</v>
      </c>
    </row>
    <row r="251" spans="1:6">
      <c r="A251" t="s">
        <v>1443</v>
      </c>
      <c r="B251" t="s">
        <v>746</v>
      </c>
      <c r="C251" t="s">
        <v>44</v>
      </c>
      <c r="D251" t="s">
        <v>30</v>
      </c>
      <c r="E251" t="s">
        <v>1498</v>
      </c>
      <c r="F251">
        <v>2010</v>
      </c>
    </row>
    <row r="252" spans="1:6">
      <c r="A252" t="s">
        <v>1444</v>
      </c>
      <c r="B252" t="s">
        <v>747</v>
      </c>
      <c r="C252" t="s">
        <v>47</v>
      </c>
      <c r="D252" t="s">
        <v>30</v>
      </c>
      <c r="E252" t="s">
        <v>1482</v>
      </c>
      <c r="F252">
        <v>2013</v>
      </c>
    </row>
    <row r="253" spans="1:6">
      <c r="F253">
        <v>2016</v>
      </c>
    </row>
    <row r="254" spans="1:6">
      <c r="A254" t="s">
        <v>1445</v>
      </c>
      <c r="B254" t="s">
        <v>748</v>
      </c>
      <c r="C254" t="s">
        <v>69</v>
      </c>
      <c r="D254" t="s">
        <v>30</v>
      </c>
      <c r="E254" t="s">
        <v>1498</v>
      </c>
      <c r="F254">
        <v>2016</v>
      </c>
    </row>
    <row r="255" spans="1:6">
      <c r="A255" t="s">
        <v>1446</v>
      </c>
      <c r="B255" t="s">
        <v>749</v>
      </c>
      <c r="C255" t="s">
        <v>44</v>
      </c>
      <c r="D255" t="s">
        <v>30</v>
      </c>
      <c r="E255" t="s">
        <v>1498</v>
      </c>
      <c r="F255">
        <v>2015</v>
      </c>
    </row>
    <row r="256" spans="1:6">
      <c r="A256" t="s">
        <v>1447</v>
      </c>
      <c r="B256" t="s">
        <v>750</v>
      </c>
      <c r="C256" t="s">
        <v>44</v>
      </c>
      <c r="D256" t="s">
        <v>50</v>
      </c>
      <c r="E256" t="s">
        <v>1478</v>
      </c>
      <c r="F256">
        <v>2015</v>
      </c>
    </row>
    <row r="257" spans="1:6">
      <c r="A257" t="s">
        <v>1448</v>
      </c>
      <c r="B257" t="s">
        <v>751</v>
      </c>
      <c r="C257" t="s">
        <v>69</v>
      </c>
      <c r="D257" t="s">
        <v>30</v>
      </c>
      <c r="E257" t="s">
        <v>1482</v>
      </c>
      <c r="F257">
        <v>2008</v>
      </c>
    </row>
    <row r="258" spans="1:6">
      <c r="A258" t="s">
        <v>1449</v>
      </c>
      <c r="B258" t="s">
        <v>752</v>
      </c>
      <c r="C258" t="s">
        <v>44</v>
      </c>
      <c r="D258" t="s">
        <v>30</v>
      </c>
      <c r="E258" t="s">
        <v>1470</v>
      </c>
      <c r="F258">
        <v>2016</v>
      </c>
    </row>
    <row r="259" spans="1:6">
      <c r="A259" t="s">
        <v>1450</v>
      </c>
      <c r="B259" t="s">
        <v>753</v>
      </c>
      <c r="C259" t="s">
        <v>44</v>
      </c>
      <c r="D259" t="s">
        <v>50</v>
      </c>
      <c r="E259" t="s">
        <v>1478</v>
      </c>
      <c r="F259">
        <v>2016</v>
      </c>
    </row>
    <row r="260" spans="1:6">
      <c r="A260" t="s">
        <v>1451</v>
      </c>
      <c r="B260" t="s">
        <v>754</v>
      </c>
      <c r="C260" t="s">
        <v>544</v>
      </c>
      <c r="D260" t="s">
        <v>50</v>
      </c>
      <c r="E260" t="s">
        <v>1478</v>
      </c>
      <c r="F260">
        <v>2013</v>
      </c>
    </row>
    <row r="261" spans="1:6">
      <c r="A261" t="s">
        <v>1452</v>
      </c>
      <c r="B261" t="s">
        <v>755</v>
      </c>
      <c r="C261" t="s">
        <v>44</v>
      </c>
      <c r="D261" t="s">
        <v>756</v>
      </c>
      <c r="E261" t="s">
        <v>1889</v>
      </c>
      <c r="F261">
        <v>2014</v>
      </c>
    </row>
    <row r="262" spans="1:6">
      <c r="A262" t="s">
        <v>1455</v>
      </c>
      <c r="B262" t="s">
        <v>759</v>
      </c>
      <c r="C262" t="s">
        <v>44</v>
      </c>
      <c r="D262" t="s">
        <v>30</v>
      </c>
      <c r="E262" t="s">
        <v>1482</v>
      </c>
      <c r="F262">
        <v>2017</v>
      </c>
    </row>
    <row r="263" spans="1:6">
      <c r="A263" t="s">
        <v>2556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D520"/>
  <sheetViews>
    <sheetView workbookViewId="0">
      <selection activeCell="B8" sqref="B8"/>
    </sheetView>
  </sheetViews>
  <sheetFormatPr defaultRowHeight="15"/>
  <cols>
    <col min="1" max="1" width="40.85546875" customWidth="1"/>
    <col min="2" max="2" width="38.5703125" customWidth="1"/>
    <col min="3" max="3" width="20.85546875" bestFit="1" customWidth="1"/>
    <col min="4" max="4" width="11" customWidth="1"/>
  </cols>
  <sheetData>
    <row r="3" spans="1:4">
      <c r="A3" s="18" t="s">
        <v>3877</v>
      </c>
    </row>
    <row r="4" spans="1:4">
      <c r="A4" s="18" t="s">
        <v>25</v>
      </c>
      <c r="B4" s="18" t="s">
        <v>2046</v>
      </c>
      <c r="C4" s="18" t="s">
        <v>2050</v>
      </c>
      <c r="D4" t="s">
        <v>3876</v>
      </c>
    </row>
    <row r="5" spans="1:4">
      <c r="A5" t="s">
        <v>346</v>
      </c>
      <c r="B5" t="s">
        <v>2294</v>
      </c>
      <c r="C5" t="s">
        <v>1481</v>
      </c>
      <c r="D5" s="53">
        <v>0</v>
      </c>
    </row>
    <row r="6" spans="1:4">
      <c r="A6" t="s">
        <v>464</v>
      </c>
      <c r="B6" t="s">
        <v>2280</v>
      </c>
      <c r="C6" t="s">
        <v>1481</v>
      </c>
      <c r="D6" s="53">
        <v>62500</v>
      </c>
    </row>
    <row r="7" spans="1:4">
      <c r="B7" t="s">
        <v>2375</v>
      </c>
      <c r="C7" t="s">
        <v>1481</v>
      </c>
      <c r="D7" s="53">
        <v>500000</v>
      </c>
    </row>
    <row r="8" spans="1:4">
      <c r="B8" t="s">
        <v>2510</v>
      </c>
      <c r="C8" t="s">
        <v>1481</v>
      </c>
      <c r="D8" s="53">
        <v>1250000</v>
      </c>
    </row>
    <row r="9" spans="1:4">
      <c r="A9" t="s">
        <v>204</v>
      </c>
      <c r="B9" t="s">
        <v>2124</v>
      </c>
      <c r="C9" t="s">
        <v>1481</v>
      </c>
      <c r="D9" s="53">
        <v>0</v>
      </c>
    </row>
    <row r="10" spans="1:4">
      <c r="A10" t="s">
        <v>205</v>
      </c>
      <c r="B10" t="s">
        <v>2132</v>
      </c>
      <c r="C10" t="s">
        <v>1481</v>
      </c>
      <c r="D10" s="53">
        <v>0</v>
      </c>
    </row>
    <row r="11" spans="1:4">
      <c r="A11" t="s">
        <v>250</v>
      </c>
      <c r="B11" t="s">
        <v>2151</v>
      </c>
      <c r="C11" t="s">
        <v>1481</v>
      </c>
      <c r="D11" s="53">
        <v>0</v>
      </c>
    </row>
    <row r="12" spans="1:4">
      <c r="A12" t="s">
        <v>348</v>
      </c>
      <c r="B12" t="s">
        <v>2264</v>
      </c>
      <c r="C12" t="s">
        <v>1481</v>
      </c>
      <c r="D12" s="53">
        <v>221000</v>
      </c>
    </row>
    <row r="13" spans="1:4">
      <c r="B13" t="s">
        <v>2457</v>
      </c>
      <c r="C13" t="s">
        <v>1477</v>
      </c>
      <c r="D13" s="53">
        <v>12000000</v>
      </c>
    </row>
    <row r="14" spans="1:4">
      <c r="B14" t="s">
        <v>2541</v>
      </c>
      <c r="C14" t="s">
        <v>1469</v>
      </c>
      <c r="D14" s="53">
        <v>0</v>
      </c>
    </row>
    <row r="15" spans="1:4">
      <c r="A15" t="s">
        <v>584</v>
      </c>
      <c r="B15" t="s">
        <v>2181</v>
      </c>
      <c r="C15" t="s">
        <v>1481</v>
      </c>
      <c r="D15" s="53">
        <v>550000</v>
      </c>
    </row>
    <row r="16" spans="1:4">
      <c r="B16" t="s">
        <v>2213</v>
      </c>
      <c r="C16" t="s">
        <v>1588</v>
      </c>
      <c r="D16" s="53">
        <v>240000</v>
      </c>
    </row>
    <row r="17" spans="1:4">
      <c r="B17" t="s">
        <v>2329</v>
      </c>
      <c r="C17" t="s">
        <v>1481</v>
      </c>
      <c r="D17" s="53">
        <v>200000</v>
      </c>
    </row>
    <row r="18" spans="1:4">
      <c r="A18" t="s">
        <v>349</v>
      </c>
      <c r="B18" t="s">
        <v>2292</v>
      </c>
      <c r="C18" t="s">
        <v>1481</v>
      </c>
      <c r="D18" s="53">
        <v>40000</v>
      </c>
    </row>
    <row r="19" spans="1:4">
      <c r="A19" t="s">
        <v>105</v>
      </c>
      <c r="B19" t="s">
        <v>2209</v>
      </c>
      <c r="C19" t="s">
        <v>1517</v>
      </c>
      <c r="D19" s="53">
        <v>100000000</v>
      </c>
    </row>
    <row r="20" spans="1:4">
      <c r="B20" t="s">
        <v>2230</v>
      </c>
      <c r="C20" t="s">
        <v>1517</v>
      </c>
      <c r="D20" s="53">
        <v>25000000</v>
      </c>
    </row>
    <row r="21" spans="1:4">
      <c r="A21" t="s">
        <v>207</v>
      </c>
      <c r="B21" t="s">
        <v>2218</v>
      </c>
      <c r="C21" t="s">
        <v>1481</v>
      </c>
      <c r="D21" s="53">
        <v>0</v>
      </c>
    </row>
    <row r="22" spans="1:4">
      <c r="B22" t="s">
        <v>2279</v>
      </c>
      <c r="C22" t="s">
        <v>1481</v>
      </c>
      <c r="D22" s="53">
        <v>500000</v>
      </c>
    </row>
    <row r="23" spans="1:4">
      <c r="B23" t="s">
        <v>2438</v>
      </c>
      <c r="C23" t="s">
        <v>1481</v>
      </c>
      <c r="D23" s="53">
        <v>2380000</v>
      </c>
    </row>
    <row r="24" spans="1:4">
      <c r="A24" t="s">
        <v>163</v>
      </c>
      <c r="B24" t="s">
        <v>2130</v>
      </c>
      <c r="C24" t="s">
        <v>1477</v>
      </c>
      <c r="D24" s="53">
        <v>0</v>
      </c>
    </row>
    <row r="25" spans="1:4">
      <c r="A25" t="s">
        <v>588</v>
      </c>
      <c r="B25" t="s">
        <v>2385</v>
      </c>
      <c r="C25" t="s">
        <v>1588</v>
      </c>
      <c r="D25" s="53">
        <v>245000</v>
      </c>
    </row>
    <row r="26" spans="1:4">
      <c r="B26" t="s">
        <v>2464</v>
      </c>
      <c r="C26" t="s">
        <v>1481</v>
      </c>
      <c r="D26" s="53">
        <v>1200000</v>
      </c>
    </row>
    <row r="27" spans="1:4">
      <c r="A27" t="s">
        <v>201</v>
      </c>
      <c r="B27" t="s">
        <v>2520</v>
      </c>
      <c r="C27" t="s">
        <v>1469</v>
      </c>
      <c r="D27" s="53">
        <v>1150000</v>
      </c>
    </row>
    <row r="28" spans="1:4">
      <c r="A28" t="s">
        <v>759</v>
      </c>
      <c r="B28" t="s">
        <v>2522</v>
      </c>
      <c r="C28" t="s">
        <v>1469</v>
      </c>
      <c r="D28" s="53">
        <v>10500000</v>
      </c>
    </row>
    <row r="29" spans="1:4">
      <c r="A29" t="s">
        <v>209</v>
      </c>
      <c r="B29" t="s">
        <v>2122</v>
      </c>
      <c r="C29" t="s">
        <v>1481</v>
      </c>
      <c r="D29" s="53">
        <v>250000</v>
      </c>
    </row>
    <row r="30" spans="1:4">
      <c r="A30" t="s">
        <v>113</v>
      </c>
      <c r="B30" t="s">
        <v>2074</v>
      </c>
      <c r="C30" t="s">
        <v>1481</v>
      </c>
      <c r="D30" s="53">
        <v>250000</v>
      </c>
    </row>
    <row r="31" spans="1:4">
      <c r="A31" t="s">
        <v>468</v>
      </c>
      <c r="B31" t="s">
        <v>2321</v>
      </c>
      <c r="C31" t="s">
        <v>1481</v>
      </c>
      <c r="D31" s="53">
        <v>0</v>
      </c>
    </row>
    <row r="32" spans="1:4">
      <c r="A32" t="s">
        <v>114</v>
      </c>
      <c r="B32" t="s">
        <v>2059</v>
      </c>
      <c r="C32" t="s">
        <v>1477</v>
      </c>
      <c r="D32" s="53">
        <v>3000000</v>
      </c>
    </row>
    <row r="33" spans="1:4">
      <c r="B33" t="s">
        <v>2070</v>
      </c>
      <c r="C33" t="s">
        <v>1494</v>
      </c>
      <c r="D33" s="53">
        <v>10000000</v>
      </c>
    </row>
    <row r="34" spans="1:4">
      <c r="B34" t="s">
        <v>2101</v>
      </c>
      <c r="C34" t="s">
        <v>1546</v>
      </c>
      <c r="D34" s="53">
        <v>10000000</v>
      </c>
    </row>
    <row r="35" spans="1:4">
      <c r="B35" t="s">
        <v>2277</v>
      </c>
      <c r="C35" t="s">
        <v>1522</v>
      </c>
      <c r="D35" s="53">
        <v>37500000</v>
      </c>
    </row>
    <row r="36" spans="1:4">
      <c r="B36" t="s">
        <v>2383</v>
      </c>
      <c r="C36" t="s">
        <v>1725</v>
      </c>
      <c r="D36" s="53">
        <v>71500000</v>
      </c>
    </row>
    <row r="37" spans="1:4">
      <c r="A37" t="s">
        <v>590</v>
      </c>
      <c r="B37" t="s">
        <v>2433</v>
      </c>
      <c r="C37" t="s">
        <v>1481</v>
      </c>
      <c r="D37" s="53">
        <v>210000</v>
      </c>
    </row>
    <row r="38" spans="1:4">
      <c r="B38" t="s">
        <v>2506</v>
      </c>
      <c r="C38" t="s">
        <v>1481</v>
      </c>
      <c r="D38" s="53">
        <v>0</v>
      </c>
    </row>
    <row r="39" spans="1:4">
      <c r="A39" t="s">
        <v>74</v>
      </c>
      <c r="B39" t="s">
        <v>2175</v>
      </c>
      <c r="C39" t="s">
        <v>1469</v>
      </c>
      <c r="D39" s="53">
        <v>28000000</v>
      </c>
    </row>
    <row r="40" spans="1:4">
      <c r="A40" t="s">
        <v>352</v>
      </c>
      <c r="B40" t="s">
        <v>2349</v>
      </c>
      <c r="C40" t="s">
        <v>1481</v>
      </c>
      <c r="D40" s="53">
        <v>300000</v>
      </c>
    </row>
    <row r="41" spans="1:4">
      <c r="C41" t="s">
        <v>1469</v>
      </c>
      <c r="D41" s="53">
        <v>0</v>
      </c>
    </row>
    <row r="42" spans="1:4">
      <c r="B42" t="s">
        <v>2378</v>
      </c>
      <c r="C42" t="s">
        <v>1469</v>
      </c>
      <c r="D42" s="53">
        <v>0</v>
      </c>
    </row>
    <row r="43" spans="1:4">
      <c r="A43" t="s">
        <v>88</v>
      </c>
      <c r="B43" t="s">
        <v>2128</v>
      </c>
      <c r="C43" t="s">
        <v>1477</v>
      </c>
      <c r="D43" s="53">
        <v>2700000</v>
      </c>
    </row>
    <row r="44" spans="1:4">
      <c r="B44" t="s">
        <v>2293</v>
      </c>
      <c r="C44" t="s">
        <v>1513</v>
      </c>
      <c r="D44" s="53">
        <v>413200</v>
      </c>
    </row>
    <row r="45" spans="1:4">
      <c r="A45" t="s">
        <v>256</v>
      </c>
      <c r="B45" t="s">
        <v>2135</v>
      </c>
      <c r="C45" t="s">
        <v>1481</v>
      </c>
      <c r="D45" s="53">
        <v>0</v>
      </c>
    </row>
    <row r="46" spans="1:4">
      <c r="A46" t="s">
        <v>106</v>
      </c>
      <c r="B46" t="s">
        <v>2056</v>
      </c>
      <c r="C46" t="s">
        <v>1469</v>
      </c>
      <c r="D46" s="53">
        <v>1000000</v>
      </c>
    </row>
    <row r="47" spans="1:4">
      <c r="B47" t="s">
        <v>2220</v>
      </c>
      <c r="C47" t="s">
        <v>1546</v>
      </c>
      <c r="D47" s="53">
        <v>9000000</v>
      </c>
    </row>
    <row r="48" spans="1:4">
      <c r="A48" t="s">
        <v>473</v>
      </c>
      <c r="B48" t="s">
        <v>2331</v>
      </c>
      <c r="C48" t="s">
        <v>1481</v>
      </c>
      <c r="D48" s="53">
        <v>1500</v>
      </c>
    </row>
    <row r="49" spans="1:4">
      <c r="A49" t="s">
        <v>257</v>
      </c>
      <c r="B49" t="s">
        <v>2266</v>
      </c>
      <c r="C49" t="s">
        <v>1481</v>
      </c>
      <c r="D49" s="53">
        <v>800000</v>
      </c>
    </row>
    <row r="50" spans="1:4">
      <c r="A50" t="s">
        <v>117</v>
      </c>
      <c r="B50" t="s">
        <v>2102</v>
      </c>
      <c r="C50" t="s">
        <v>1469</v>
      </c>
      <c r="D50" s="53">
        <v>3000000</v>
      </c>
    </row>
    <row r="51" spans="1:4">
      <c r="A51" t="s">
        <v>711</v>
      </c>
      <c r="B51" t="s">
        <v>2483</v>
      </c>
      <c r="C51" t="s">
        <v>1481</v>
      </c>
      <c r="D51" s="53">
        <v>200000</v>
      </c>
    </row>
    <row r="52" spans="1:4">
      <c r="A52" t="s">
        <v>359</v>
      </c>
      <c r="B52" t="s">
        <v>2296</v>
      </c>
      <c r="C52" t="s">
        <v>1760</v>
      </c>
      <c r="D52" s="53">
        <v>0</v>
      </c>
    </row>
    <row r="53" spans="1:4">
      <c r="B53" t="s">
        <v>2444</v>
      </c>
      <c r="C53" t="s">
        <v>1481</v>
      </c>
      <c r="D53" s="53">
        <v>1250000</v>
      </c>
    </row>
    <row r="54" spans="1:4">
      <c r="B54" t="s">
        <v>2549</v>
      </c>
      <c r="C54" t="s">
        <v>1477</v>
      </c>
      <c r="D54" s="53">
        <v>5000000</v>
      </c>
    </row>
    <row r="55" spans="1:4">
      <c r="A55" t="s">
        <v>474</v>
      </c>
      <c r="B55" t="s">
        <v>2273</v>
      </c>
      <c r="C55" t="s">
        <v>1481</v>
      </c>
      <c r="D55" s="53">
        <v>750000</v>
      </c>
    </row>
    <row r="56" spans="1:4">
      <c r="A56" t="s">
        <v>277</v>
      </c>
      <c r="B56" t="s">
        <v>2212</v>
      </c>
      <c r="C56" t="s">
        <v>1481</v>
      </c>
      <c r="D56" s="53">
        <v>1800000</v>
      </c>
    </row>
    <row r="57" spans="1:4">
      <c r="B57" t="s">
        <v>2336</v>
      </c>
      <c r="C57" t="s">
        <v>1477</v>
      </c>
      <c r="D57" s="53">
        <v>7000000</v>
      </c>
    </row>
    <row r="58" spans="1:4">
      <c r="B58" t="s">
        <v>2389</v>
      </c>
      <c r="C58" t="s">
        <v>1494</v>
      </c>
      <c r="D58" s="53">
        <v>17000000</v>
      </c>
    </row>
    <row r="59" spans="1:4">
      <c r="B59" t="s">
        <v>2538</v>
      </c>
      <c r="C59" t="s">
        <v>1546</v>
      </c>
      <c r="D59" s="53">
        <v>42000000</v>
      </c>
    </row>
    <row r="60" spans="1:4">
      <c r="A60" t="s">
        <v>746</v>
      </c>
      <c r="B60" t="s">
        <v>2496</v>
      </c>
      <c r="C60" t="s">
        <v>1477</v>
      </c>
      <c r="D60" s="53">
        <v>5000000</v>
      </c>
    </row>
    <row r="61" spans="1:4">
      <c r="A61" t="s">
        <v>259</v>
      </c>
      <c r="B61" t="s">
        <v>2187</v>
      </c>
      <c r="C61" t="s">
        <v>1481</v>
      </c>
      <c r="D61" s="53">
        <v>250000</v>
      </c>
    </row>
    <row r="62" spans="1:4">
      <c r="A62" t="s">
        <v>599</v>
      </c>
      <c r="B62" t="s">
        <v>2326</v>
      </c>
      <c r="C62" t="s">
        <v>1481</v>
      </c>
      <c r="D62" s="53">
        <v>0</v>
      </c>
    </row>
    <row r="63" spans="1:4">
      <c r="B63" t="s">
        <v>2391</v>
      </c>
      <c r="C63" t="s">
        <v>1481</v>
      </c>
      <c r="D63" s="53">
        <v>0</v>
      </c>
    </row>
    <row r="64" spans="1:4">
      <c r="A64" t="s">
        <v>361</v>
      </c>
      <c r="B64" t="s">
        <v>2215</v>
      </c>
      <c r="C64" t="s">
        <v>1588</v>
      </c>
      <c r="D64" s="53">
        <v>550000</v>
      </c>
    </row>
    <row r="65" spans="1:4">
      <c r="B65" t="s">
        <v>2222</v>
      </c>
      <c r="C65" t="s">
        <v>1481</v>
      </c>
      <c r="D65" s="53">
        <v>20000</v>
      </c>
    </row>
    <row r="66" spans="1:4">
      <c r="A66" t="s">
        <v>362</v>
      </c>
      <c r="B66" t="s">
        <v>2223</v>
      </c>
      <c r="C66" t="s">
        <v>1481</v>
      </c>
      <c r="D66" s="53">
        <v>1800000</v>
      </c>
    </row>
    <row r="67" spans="1:4">
      <c r="B67" t="s">
        <v>2343</v>
      </c>
      <c r="C67" t="s">
        <v>1477</v>
      </c>
      <c r="D67" s="53">
        <v>7000000</v>
      </c>
    </row>
    <row r="68" spans="1:4">
      <c r="B68" t="s">
        <v>2507</v>
      </c>
      <c r="C68" t="s">
        <v>1494</v>
      </c>
      <c r="D68" s="53">
        <v>12000000</v>
      </c>
    </row>
    <row r="69" spans="1:4">
      <c r="A69" t="s">
        <v>75</v>
      </c>
      <c r="B69" t="s">
        <v>2143</v>
      </c>
      <c r="C69" t="s">
        <v>1517</v>
      </c>
      <c r="D69" s="53">
        <v>32000000</v>
      </c>
    </row>
    <row r="70" spans="1:4">
      <c r="A70" t="s">
        <v>122</v>
      </c>
      <c r="B70" t="s">
        <v>2242</v>
      </c>
      <c r="C70" t="s">
        <v>1492</v>
      </c>
      <c r="D70" s="53">
        <v>71000</v>
      </c>
    </row>
    <row r="71" spans="1:4">
      <c r="B71" t="s">
        <v>2334</v>
      </c>
      <c r="C71" t="s">
        <v>1588</v>
      </c>
      <c r="D71" s="53">
        <v>100000</v>
      </c>
    </row>
    <row r="72" spans="1:4">
      <c r="B72" t="s">
        <v>2366</v>
      </c>
      <c r="C72" t="s">
        <v>1481</v>
      </c>
      <c r="D72" s="53">
        <v>100000</v>
      </c>
    </row>
    <row r="73" spans="1:4">
      <c r="B73" t="s">
        <v>2377</v>
      </c>
      <c r="C73" t="s">
        <v>1588</v>
      </c>
      <c r="D73" s="53">
        <v>125000</v>
      </c>
    </row>
    <row r="74" spans="1:4">
      <c r="A74" t="s">
        <v>477</v>
      </c>
      <c r="B74" t="s">
        <v>2298</v>
      </c>
      <c r="C74" t="s">
        <v>1481</v>
      </c>
      <c r="D74" s="53">
        <v>120000</v>
      </c>
    </row>
    <row r="75" spans="1:4">
      <c r="B75" t="s">
        <v>2318</v>
      </c>
      <c r="C75" t="s">
        <v>1477</v>
      </c>
      <c r="D75" s="53">
        <v>9000000</v>
      </c>
    </row>
    <row r="76" spans="1:4">
      <c r="B76" t="s">
        <v>2439</v>
      </c>
      <c r="C76" t="s">
        <v>1494</v>
      </c>
      <c r="D76" s="53">
        <v>40000000</v>
      </c>
    </row>
    <row r="77" spans="1:4">
      <c r="A77" t="s">
        <v>1592</v>
      </c>
      <c r="B77" t="s">
        <v>2145</v>
      </c>
      <c r="C77" t="s">
        <v>1481</v>
      </c>
      <c r="D77" s="53">
        <v>1000000</v>
      </c>
    </row>
    <row r="78" spans="1:4">
      <c r="B78" t="s">
        <v>2167</v>
      </c>
      <c r="C78" t="s">
        <v>1477</v>
      </c>
      <c r="D78" s="53">
        <v>2000000</v>
      </c>
    </row>
    <row r="79" spans="1:4">
      <c r="B79" t="s">
        <v>2206</v>
      </c>
      <c r="C79" t="s">
        <v>1469</v>
      </c>
      <c r="D79" s="53">
        <v>1000000</v>
      </c>
    </row>
    <row r="80" spans="1:4">
      <c r="B80" t="s">
        <v>2231</v>
      </c>
      <c r="C80" t="s">
        <v>1513</v>
      </c>
      <c r="D80" s="53">
        <v>1000000</v>
      </c>
    </row>
    <row r="81" spans="1:4">
      <c r="B81" t="s">
        <v>2249</v>
      </c>
      <c r="C81" t="s">
        <v>1494</v>
      </c>
      <c r="D81" s="53">
        <v>3800000</v>
      </c>
    </row>
    <row r="82" spans="1:4">
      <c r="B82" t="s">
        <v>2436</v>
      </c>
      <c r="C82" t="s">
        <v>1494</v>
      </c>
      <c r="D82" s="53">
        <v>2200000</v>
      </c>
    </row>
    <row r="83" spans="1:4">
      <c r="A83" t="s">
        <v>211</v>
      </c>
      <c r="B83" t="s">
        <v>2307</v>
      </c>
      <c r="C83" t="s">
        <v>1481</v>
      </c>
      <c r="D83" s="53">
        <v>560000</v>
      </c>
    </row>
    <row r="84" spans="1:4">
      <c r="B84" t="s">
        <v>2337</v>
      </c>
      <c r="C84" t="s">
        <v>1477</v>
      </c>
      <c r="D84" s="53">
        <v>940000</v>
      </c>
    </row>
    <row r="85" spans="1:4">
      <c r="B85" t="s">
        <v>2425</v>
      </c>
      <c r="C85" t="s">
        <v>1477</v>
      </c>
      <c r="D85" s="53">
        <v>1800000</v>
      </c>
    </row>
    <row r="86" spans="1:4">
      <c r="A86" t="s">
        <v>604</v>
      </c>
      <c r="B86" t="s">
        <v>2478</v>
      </c>
      <c r="C86" t="s">
        <v>1481</v>
      </c>
      <c r="D86" s="53">
        <v>0</v>
      </c>
    </row>
    <row r="87" spans="1:4">
      <c r="B87" t="s">
        <v>2511</v>
      </c>
      <c r="C87" t="s">
        <v>1481</v>
      </c>
      <c r="D87" s="53">
        <v>793200</v>
      </c>
    </row>
    <row r="88" spans="1:4">
      <c r="A88" t="s">
        <v>262</v>
      </c>
      <c r="B88" t="s">
        <v>2250</v>
      </c>
      <c r="C88" t="s">
        <v>1481</v>
      </c>
      <c r="D88" s="53">
        <v>68750</v>
      </c>
    </row>
    <row r="89" spans="1:4">
      <c r="B89" t="s">
        <v>2288</v>
      </c>
      <c r="C89" t="s">
        <v>1481</v>
      </c>
      <c r="D89" s="53">
        <v>100000</v>
      </c>
    </row>
    <row r="90" spans="1:4">
      <c r="B90" t="s">
        <v>2524</v>
      </c>
      <c r="C90" t="s">
        <v>1481</v>
      </c>
      <c r="D90" s="53">
        <v>1600000</v>
      </c>
    </row>
    <row r="91" spans="1:4">
      <c r="A91" t="s">
        <v>263</v>
      </c>
      <c r="B91" t="s">
        <v>2221</v>
      </c>
      <c r="C91" t="s">
        <v>1481</v>
      </c>
      <c r="D91" s="53">
        <v>0</v>
      </c>
    </row>
    <row r="92" spans="1:4">
      <c r="B92" t="s">
        <v>2365</v>
      </c>
      <c r="C92" t="s">
        <v>1481</v>
      </c>
      <c r="D92" s="53">
        <v>0</v>
      </c>
    </row>
    <row r="93" spans="1:4">
      <c r="A93" t="s">
        <v>132</v>
      </c>
      <c r="B93" t="s">
        <v>2110</v>
      </c>
      <c r="C93" t="s">
        <v>1494</v>
      </c>
      <c r="D93" s="53">
        <v>1100000</v>
      </c>
    </row>
    <row r="94" spans="1:4">
      <c r="B94" t="s">
        <v>2134</v>
      </c>
      <c r="C94" t="s">
        <v>1494</v>
      </c>
      <c r="D94" s="53">
        <v>0</v>
      </c>
    </row>
    <row r="95" spans="1:4">
      <c r="B95" t="s">
        <v>2150</v>
      </c>
      <c r="C95" t="s">
        <v>1494</v>
      </c>
      <c r="D95" s="53">
        <v>200000</v>
      </c>
    </row>
    <row r="96" spans="1:4">
      <c r="B96" t="s">
        <v>2159</v>
      </c>
      <c r="C96" t="s">
        <v>1494</v>
      </c>
      <c r="D96" s="53">
        <v>0</v>
      </c>
    </row>
    <row r="97" spans="1:4">
      <c r="B97" t="s">
        <v>2176</v>
      </c>
      <c r="C97" t="s">
        <v>1494</v>
      </c>
      <c r="D97" s="53">
        <v>0</v>
      </c>
    </row>
    <row r="98" spans="1:4">
      <c r="B98" t="s">
        <v>2192</v>
      </c>
      <c r="C98" t="s">
        <v>1588</v>
      </c>
      <c r="D98" s="53">
        <v>1100000</v>
      </c>
    </row>
    <row r="99" spans="1:4">
      <c r="B99" t="s">
        <v>2239</v>
      </c>
      <c r="C99" t="s">
        <v>1469</v>
      </c>
      <c r="D99" s="53">
        <v>0</v>
      </c>
    </row>
    <row r="100" spans="1:4">
      <c r="B100" t="s">
        <v>2247</v>
      </c>
      <c r="C100" t="s">
        <v>1588</v>
      </c>
      <c r="D100" s="53">
        <v>0</v>
      </c>
    </row>
    <row r="101" spans="1:4">
      <c r="B101" t="s">
        <v>2254</v>
      </c>
      <c r="C101" t="s">
        <v>1513</v>
      </c>
      <c r="D101" s="53">
        <v>400000</v>
      </c>
    </row>
    <row r="102" spans="1:4">
      <c r="B102" t="s">
        <v>2268</v>
      </c>
      <c r="C102" t="s">
        <v>1513</v>
      </c>
      <c r="D102" s="53">
        <v>0</v>
      </c>
    </row>
    <row r="103" spans="1:4">
      <c r="A103" t="s">
        <v>366</v>
      </c>
      <c r="B103" t="s">
        <v>2251</v>
      </c>
      <c r="C103" t="s">
        <v>1469</v>
      </c>
      <c r="D103" s="53">
        <v>375000</v>
      </c>
    </row>
    <row r="104" spans="1:4">
      <c r="B104" t="s">
        <v>2355</v>
      </c>
      <c r="C104" t="s">
        <v>1469</v>
      </c>
      <c r="D104" s="53">
        <v>435000</v>
      </c>
    </row>
    <row r="105" spans="1:4">
      <c r="B105" t="s">
        <v>2416</v>
      </c>
      <c r="C105" t="s">
        <v>1481</v>
      </c>
      <c r="D105" s="53">
        <v>500000</v>
      </c>
    </row>
    <row r="106" spans="1:4">
      <c r="B106" t="s">
        <v>2423</v>
      </c>
      <c r="C106" t="s">
        <v>1481</v>
      </c>
      <c r="D106" s="53">
        <v>923000</v>
      </c>
    </row>
    <row r="107" spans="1:4">
      <c r="A107" t="s">
        <v>212</v>
      </c>
      <c r="B107" t="s">
        <v>2119</v>
      </c>
      <c r="C107" t="s">
        <v>1481</v>
      </c>
      <c r="D107" s="53">
        <v>0</v>
      </c>
    </row>
    <row r="108" spans="1:4">
      <c r="A108" t="s">
        <v>133</v>
      </c>
      <c r="B108" t="s">
        <v>2139</v>
      </c>
      <c r="C108" t="s">
        <v>1494</v>
      </c>
      <c r="D108" s="53">
        <v>6000000</v>
      </c>
    </row>
    <row r="109" spans="1:4">
      <c r="B109" t="s">
        <v>2265</v>
      </c>
      <c r="C109" t="s">
        <v>1546</v>
      </c>
      <c r="D109" s="53">
        <v>20000000</v>
      </c>
    </row>
    <row r="110" spans="1:4">
      <c r="A110" t="s">
        <v>714</v>
      </c>
      <c r="B110" t="s">
        <v>2467</v>
      </c>
      <c r="C110" t="s">
        <v>1469</v>
      </c>
      <c r="D110" s="53">
        <v>1250000</v>
      </c>
    </row>
    <row r="111" spans="1:4">
      <c r="A111" t="s">
        <v>700</v>
      </c>
      <c r="B111" t="s">
        <v>2405</v>
      </c>
      <c r="C111" t="s">
        <v>1469</v>
      </c>
      <c r="D111" s="53">
        <v>2700000</v>
      </c>
    </row>
    <row r="112" spans="1:4">
      <c r="B112" t="s">
        <v>2516</v>
      </c>
      <c r="C112" t="s">
        <v>1477</v>
      </c>
      <c r="D112" s="53">
        <v>3700000</v>
      </c>
    </row>
    <row r="113" spans="1:4">
      <c r="B113" t="s">
        <v>2550</v>
      </c>
      <c r="C113" t="s">
        <v>1477</v>
      </c>
      <c r="D113" s="53">
        <v>10000000</v>
      </c>
    </row>
    <row r="114" spans="1:4">
      <c r="A114" t="s">
        <v>368</v>
      </c>
      <c r="B114" t="s">
        <v>2311</v>
      </c>
      <c r="C114" t="s">
        <v>1481</v>
      </c>
      <c r="D114" s="53">
        <v>0</v>
      </c>
    </row>
    <row r="115" spans="1:4">
      <c r="A115" t="s">
        <v>166</v>
      </c>
      <c r="B115" t="s">
        <v>2287</v>
      </c>
      <c r="C115" t="s">
        <v>1469</v>
      </c>
      <c r="D115" s="53">
        <v>1400000</v>
      </c>
    </row>
    <row r="116" spans="1:4">
      <c r="A116" t="s">
        <v>266</v>
      </c>
      <c r="B116" t="s">
        <v>2210</v>
      </c>
      <c r="C116" t="s">
        <v>1497</v>
      </c>
      <c r="D116" s="53">
        <v>850000</v>
      </c>
    </row>
    <row r="117" spans="1:4">
      <c r="B117" t="s">
        <v>2286</v>
      </c>
      <c r="C117" t="s">
        <v>1497</v>
      </c>
      <c r="D117" s="53">
        <v>320000</v>
      </c>
    </row>
    <row r="118" spans="1:4">
      <c r="B118" t="s">
        <v>2417</v>
      </c>
      <c r="C118" t="s">
        <v>1497</v>
      </c>
      <c r="D118" s="53">
        <v>750000</v>
      </c>
    </row>
    <row r="119" spans="1:4">
      <c r="B119" t="s">
        <v>2493</v>
      </c>
      <c r="C119" t="s">
        <v>1497</v>
      </c>
      <c r="D119" s="53">
        <v>450000</v>
      </c>
    </row>
    <row r="120" spans="1:4">
      <c r="A120" t="s">
        <v>168</v>
      </c>
      <c r="B120" t="s">
        <v>2089</v>
      </c>
      <c r="C120" t="s">
        <v>1481</v>
      </c>
      <c r="D120" s="53">
        <v>40500</v>
      </c>
    </row>
    <row r="121" spans="1:4">
      <c r="A121" t="s">
        <v>482</v>
      </c>
      <c r="B121" t="s">
        <v>2526</v>
      </c>
      <c r="C121" t="s">
        <v>1481</v>
      </c>
      <c r="D121" s="53">
        <v>115000</v>
      </c>
    </row>
    <row r="122" spans="1:4">
      <c r="A122" t="s">
        <v>118</v>
      </c>
      <c r="B122" t="s">
        <v>2403</v>
      </c>
      <c r="C122" t="s">
        <v>1513</v>
      </c>
      <c r="D122" s="53">
        <v>350000</v>
      </c>
    </row>
    <row r="123" spans="1:4">
      <c r="A123" t="s">
        <v>369</v>
      </c>
      <c r="B123" t="s">
        <v>2216</v>
      </c>
      <c r="C123" t="s">
        <v>1481</v>
      </c>
      <c r="D123" s="53">
        <v>100000</v>
      </c>
    </row>
    <row r="124" spans="1:4">
      <c r="B124" t="s">
        <v>2347</v>
      </c>
      <c r="C124" t="s">
        <v>1513</v>
      </c>
      <c r="D124" s="53">
        <v>750000</v>
      </c>
    </row>
    <row r="125" spans="1:4">
      <c r="A125" t="s">
        <v>747</v>
      </c>
      <c r="B125" t="s">
        <v>2460</v>
      </c>
      <c r="C125" t="s">
        <v>1760</v>
      </c>
      <c r="D125" s="53">
        <v>12500</v>
      </c>
    </row>
    <row r="126" spans="1:4">
      <c r="B126" t="s">
        <v>2512</v>
      </c>
      <c r="C126" t="s">
        <v>1588</v>
      </c>
      <c r="D126" s="53">
        <v>150000</v>
      </c>
    </row>
    <row r="127" spans="1:4">
      <c r="B127" t="s">
        <v>2537</v>
      </c>
      <c r="C127" t="s">
        <v>1481</v>
      </c>
      <c r="D127" s="53">
        <v>1000000</v>
      </c>
    </row>
    <row r="128" spans="1:4">
      <c r="A128" t="s">
        <v>370</v>
      </c>
      <c r="B128" t="s">
        <v>2518</v>
      </c>
      <c r="C128" t="s">
        <v>1477</v>
      </c>
      <c r="D128" s="53">
        <v>1800000</v>
      </c>
    </row>
    <row r="129" spans="1:4">
      <c r="A129" t="s">
        <v>372</v>
      </c>
      <c r="B129" t="s">
        <v>2515</v>
      </c>
      <c r="C129" t="s">
        <v>1481</v>
      </c>
      <c r="D129" s="53">
        <v>2000000</v>
      </c>
    </row>
    <row r="130" spans="1:4">
      <c r="A130" t="s">
        <v>271</v>
      </c>
      <c r="B130" t="s">
        <v>2246</v>
      </c>
      <c r="C130" t="s">
        <v>1469</v>
      </c>
      <c r="D130" s="53">
        <v>2000000</v>
      </c>
    </row>
    <row r="131" spans="1:4">
      <c r="B131" t="s">
        <v>2324</v>
      </c>
      <c r="C131" t="s">
        <v>1494</v>
      </c>
      <c r="D131" s="53">
        <v>10000000</v>
      </c>
    </row>
    <row r="132" spans="1:4">
      <c r="B132" t="s">
        <v>2456</v>
      </c>
      <c r="C132" t="s">
        <v>1546</v>
      </c>
      <c r="D132" s="53">
        <v>18600000</v>
      </c>
    </row>
    <row r="133" spans="1:4">
      <c r="B133" t="s">
        <v>2554</v>
      </c>
      <c r="C133" t="s">
        <v>1522</v>
      </c>
      <c r="D133" s="53">
        <v>20000000</v>
      </c>
    </row>
    <row r="134" spans="1:4">
      <c r="A134" t="s">
        <v>489</v>
      </c>
      <c r="B134" t="s">
        <v>2270</v>
      </c>
      <c r="C134" t="s">
        <v>1481</v>
      </c>
      <c r="D134" s="53">
        <v>62500</v>
      </c>
    </row>
    <row r="135" spans="1:4">
      <c r="A135" t="s">
        <v>491</v>
      </c>
      <c r="B135" t="s">
        <v>2233</v>
      </c>
      <c r="C135" t="s">
        <v>1481</v>
      </c>
      <c r="D135" s="53">
        <v>18750</v>
      </c>
    </row>
    <row r="136" spans="1:4">
      <c r="B136" t="s">
        <v>2255</v>
      </c>
      <c r="C136" t="s">
        <v>1477</v>
      </c>
      <c r="D136" s="53">
        <v>750000</v>
      </c>
    </row>
    <row r="137" spans="1:4">
      <c r="A137" t="s">
        <v>619</v>
      </c>
      <c r="B137" t="s">
        <v>2361</v>
      </c>
      <c r="C137" t="s">
        <v>1481</v>
      </c>
      <c r="D137" s="53">
        <v>25000</v>
      </c>
    </row>
    <row r="138" spans="1:4">
      <c r="A138" t="s">
        <v>215</v>
      </c>
      <c r="B138" t="s">
        <v>2129</v>
      </c>
      <c r="C138" t="s">
        <v>1481</v>
      </c>
      <c r="D138" s="53">
        <v>650000</v>
      </c>
    </row>
    <row r="139" spans="1:4">
      <c r="B139" t="s">
        <v>2169</v>
      </c>
      <c r="C139" t="s">
        <v>1469</v>
      </c>
      <c r="D139" s="53">
        <v>200000</v>
      </c>
    </row>
    <row r="140" spans="1:4">
      <c r="A140" t="s">
        <v>719</v>
      </c>
      <c r="B140" t="s">
        <v>2477</v>
      </c>
      <c r="C140" t="s">
        <v>1481</v>
      </c>
      <c r="D140" s="53">
        <v>2500000</v>
      </c>
    </row>
    <row r="141" spans="1:4">
      <c r="A141" t="s">
        <v>92</v>
      </c>
      <c r="B141" t="s">
        <v>2052</v>
      </c>
      <c r="C141" t="s">
        <v>1481</v>
      </c>
      <c r="D141" s="53">
        <v>0</v>
      </c>
    </row>
    <row r="142" spans="1:4">
      <c r="B142" t="s">
        <v>2055</v>
      </c>
      <c r="C142" t="s">
        <v>1477</v>
      </c>
      <c r="D142" s="53">
        <v>4600000</v>
      </c>
    </row>
    <row r="143" spans="1:4">
      <c r="B143" t="s">
        <v>2057</v>
      </c>
      <c r="C143" t="s">
        <v>1469</v>
      </c>
      <c r="D143" s="53">
        <v>1500000</v>
      </c>
    </row>
    <row r="144" spans="1:4">
      <c r="B144" t="s">
        <v>2061</v>
      </c>
      <c r="C144" t="s">
        <v>1494</v>
      </c>
      <c r="D144" s="53">
        <v>10000000</v>
      </c>
    </row>
    <row r="145" spans="2:4">
      <c r="B145" t="s">
        <v>2073</v>
      </c>
      <c r="C145" t="s">
        <v>1494</v>
      </c>
      <c r="D145" s="53">
        <v>12400000</v>
      </c>
    </row>
    <row r="146" spans="2:4">
      <c r="B146" t="s">
        <v>2088</v>
      </c>
      <c r="C146" t="s">
        <v>1494</v>
      </c>
      <c r="D146" s="53">
        <v>5000000</v>
      </c>
    </row>
    <row r="147" spans="2:4">
      <c r="B147" t="s">
        <v>2093</v>
      </c>
      <c r="C147" t="s">
        <v>1494</v>
      </c>
      <c r="D147" s="53">
        <v>3000000</v>
      </c>
    </row>
    <row r="148" spans="2:4">
      <c r="B148" t="s">
        <v>2104</v>
      </c>
      <c r="C148" t="s">
        <v>1513</v>
      </c>
      <c r="D148" s="53">
        <v>2000000</v>
      </c>
    </row>
    <row r="149" spans="2:4">
      <c r="B149" t="s">
        <v>2109</v>
      </c>
      <c r="C149" t="s">
        <v>1546</v>
      </c>
      <c r="D149" s="53">
        <v>27000000</v>
      </c>
    </row>
    <row r="150" spans="2:4">
      <c r="B150" t="s">
        <v>2113</v>
      </c>
      <c r="C150" t="s">
        <v>1469</v>
      </c>
      <c r="D150" s="53">
        <v>1100000</v>
      </c>
    </row>
    <row r="151" spans="2:4">
      <c r="B151" t="s">
        <v>2149</v>
      </c>
      <c r="C151" t="s">
        <v>1522</v>
      </c>
      <c r="D151" s="53">
        <v>55700000</v>
      </c>
    </row>
    <row r="152" spans="2:4">
      <c r="B152" t="s">
        <v>2260</v>
      </c>
      <c r="C152" t="s">
        <v>1725</v>
      </c>
      <c r="D152" s="53">
        <v>85000000</v>
      </c>
    </row>
    <row r="153" spans="2:4">
      <c r="B153" t="s">
        <v>2281</v>
      </c>
      <c r="C153" t="s">
        <v>1710</v>
      </c>
      <c r="D153" s="53">
        <v>0</v>
      </c>
    </row>
    <row r="154" spans="2:4">
      <c r="B154" t="s">
        <v>2305</v>
      </c>
      <c r="C154" t="s">
        <v>1710</v>
      </c>
      <c r="D154" s="53">
        <v>0</v>
      </c>
    </row>
    <row r="155" spans="2:4">
      <c r="B155" t="s">
        <v>2316</v>
      </c>
      <c r="C155" t="s">
        <v>1725</v>
      </c>
      <c r="D155" s="53">
        <v>30000000</v>
      </c>
    </row>
    <row r="156" spans="2:4">
      <c r="B156" t="s">
        <v>2327</v>
      </c>
      <c r="C156" t="s">
        <v>1710</v>
      </c>
      <c r="D156" s="53">
        <v>0</v>
      </c>
    </row>
    <row r="157" spans="2:4">
      <c r="B157" t="s">
        <v>2356</v>
      </c>
      <c r="C157" t="s">
        <v>1710</v>
      </c>
      <c r="D157" s="53">
        <v>0</v>
      </c>
    </row>
    <row r="158" spans="2:4">
      <c r="B158" t="s">
        <v>2367</v>
      </c>
      <c r="C158" t="s">
        <v>1820</v>
      </c>
      <c r="D158" s="53">
        <v>278000000</v>
      </c>
    </row>
    <row r="159" spans="2:4">
      <c r="B159" t="s">
        <v>2404</v>
      </c>
      <c r="C159" t="s">
        <v>1820</v>
      </c>
      <c r="D159" s="53">
        <v>0</v>
      </c>
    </row>
    <row r="160" spans="2:4">
      <c r="B160" t="s">
        <v>2517</v>
      </c>
      <c r="C160" t="s">
        <v>1710</v>
      </c>
      <c r="D160" s="53">
        <v>0</v>
      </c>
    </row>
    <row r="161" spans="1:4">
      <c r="A161" t="s">
        <v>722</v>
      </c>
      <c r="B161" t="s">
        <v>2452</v>
      </c>
      <c r="C161" t="s">
        <v>1469</v>
      </c>
      <c r="D161" s="53">
        <v>500000</v>
      </c>
    </row>
    <row r="162" spans="1:4">
      <c r="B162" t="s">
        <v>2472</v>
      </c>
      <c r="C162" t="s">
        <v>1469</v>
      </c>
      <c r="D162" s="53">
        <v>2300000</v>
      </c>
    </row>
    <row r="163" spans="1:4">
      <c r="B163" t="s">
        <v>2533</v>
      </c>
      <c r="C163" t="s">
        <v>1469</v>
      </c>
      <c r="D163" s="53">
        <v>543200</v>
      </c>
    </row>
    <row r="164" spans="1:4">
      <c r="A164" t="s">
        <v>274</v>
      </c>
      <c r="B164" t="s">
        <v>2141</v>
      </c>
      <c r="C164" t="s">
        <v>1588</v>
      </c>
      <c r="D164" s="53">
        <v>25000</v>
      </c>
    </row>
    <row r="165" spans="1:4">
      <c r="B165" t="s">
        <v>2178</v>
      </c>
      <c r="C165" t="s">
        <v>1481</v>
      </c>
      <c r="D165" s="53">
        <v>425000</v>
      </c>
    </row>
    <row r="166" spans="1:4">
      <c r="B166" t="s">
        <v>2180</v>
      </c>
      <c r="C166" t="s">
        <v>1492</v>
      </c>
      <c r="D166" s="53">
        <v>10000</v>
      </c>
    </row>
    <row r="167" spans="1:4">
      <c r="B167" t="s">
        <v>2189</v>
      </c>
      <c r="C167" t="s">
        <v>1481</v>
      </c>
      <c r="D167" s="53">
        <v>25000</v>
      </c>
    </row>
    <row r="168" spans="1:4">
      <c r="B168" t="s">
        <v>2229</v>
      </c>
      <c r="C168" t="s">
        <v>1492</v>
      </c>
      <c r="D168" s="53">
        <v>30000</v>
      </c>
    </row>
    <row r="169" spans="1:4">
      <c r="B169" t="s">
        <v>2267</v>
      </c>
      <c r="C169" t="s">
        <v>1492</v>
      </c>
      <c r="D169" s="53">
        <v>100000</v>
      </c>
    </row>
    <row r="170" spans="1:4">
      <c r="B170" t="s">
        <v>2274</v>
      </c>
      <c r="C170" t="s">
        <v>1492</v>
      </c>
      <c r="D170" s="53">
        <v>10000</v>
      </c>
    </row>
    <row r="171" spans="1:4">
      <c r="B171" t="s">
        <v>2325</v>
      </c>
      <c r="C171" t="s">
        <v>1481</v>
      </c>
      <c r="D171" s="53">
        <v>1500000</v>
      </c>
    </row>
    <row r="172" spans="1:4">
      <c r="B172" t="s">
        <v>2476</v>
      </c>
      <c r="C172" t="s">
        <v>1481</v>
      </c>
      <c r="D172" s="53">
        <v>1800000</v>
      </c>
    </row>
    <row r="173" spans="1:4">
      <c r="A173" t="s">
        <v>107</v>
      </c>
      <c r="B173" t="s">
        <v>2058</v>
      </c>
      <c r="C173" t="s">
        <v>1477</v>
      </c>
      <c r="D173" s="53">
        <v>2500000</v>
      </c>
    </row>
    <row r="174" spans="1:4">
      <c r="B174" t="s">
        <v>2074</v>
      </c>
      <c r="C174" t="s">
        <v>1494</v>
      </c>
      <c r="D174" s="53">
        <v>6000000</v>
      </c>
    </row>
    <row r="175" spans="1:4">
      <c r="A175" t="s">
        <v>173</v>
      </c>
      <c r="B175" t="s">
        <v>2186</v>
      </c>
      <c r="C175" t="s">
        <v>1481</v>
      </c>
      <c r="D175" s="53">
        <v>500000</v>
      </c>
    </row>
    <row r="176" spans="1:4">
      <c r="A176" t="s">
        <v>498</v>
      </c>
      <c r="B176" t="s">
        <v>2317</v>
      </c>
      <c r="C176" t="s">
        <v>1481</v>
      </c>
      <c r="D176" s="53">
        <v>0</v>
      </c>
    </row>
    <row r="177" spans="1:4">
      <c r="B177" t="s">
        <v>2427</v>
      </c>
      <c r="C177" t="s">
        <v>1481</v>
      </c>
      <c r="D177" s="53">
        <v>0</v>
      </c>
    </row>
    <row r="178" spans="1:4">
      <c r="B178" t="s">
        <v>2440</v>
      </c>
      <c r="C178" t="s">
        <v>1492</v>
      </c>
      <c r="D178" s="53">
        <v>70000000</v>
      </c>
    </row>
    <row r="179" spans="1:4">
      <c r="A179" t="s">
        <v>623</v>
      </c>
      <c r="B179" t="s">
        <v>2418</v>
      </c>
      <c r="C179" t="s">
        <v>1497</v>
      </c>
      <c r="D179" s="53">
        <v>500000</v>
      </c>
    </row>
    <row r="180" spans="1:4">
      <c r="B180" t="s">
        <v>2527</v>
      </c>
      <c r="C180" t="s">
        <v>1481</v>
      </c>
      <c r="D180" s="53">
        <v>710000</v>
      </c>
    </row>
    <row r="181" spans="1:4">
      <c r="A181" t="s">
        <v>174</v>
      </c>
      <c r="B181" t="s">
        <v>2112</v>
      </c>
      <c r="C181" t="s">
        <v>1481</v>
      </c>
      <c r="D181" s="53">
        <v>655000</v>
      </c>
    </row>
    <row r="182" spans="1:4">
      <c r="B182" t="s">
        <v>2170</v>
      </c>
      <c r="C182" t="s">
        <v>1469</v>
      </c>
      <c r="D182" s="53">
        <v>850000</v>
      </c>
    </row>
    <row r="183" spans="1:4">
      <c r="B183" t="s">
        <v>2422</v>
      </c>
      <c r="C183" t="s">
        <v>1477</v>
      </c>
      <c r="D183" s="53">
        <v>8100000</v>
      </c>
    </row>
    <row r="184" spans="1:4">
      <c r="A184" t="s">
        <v>279</v>
      </c>
      <c r="B184" t="s">
        <v>2197</v>
      </c>
      <c r="C184" t="s">
        <v>1481</v>
      </c>
      <c r="D184" s="53">
        <v>1400000</v>
      </c>
    </row>
    <row r="185" spans="1:4">
      <c r="B185" t="s">
        <v>2278</v>
      </c>
      <c r="C185" t="s">
        <v>1481</v>
      </c>
      <c r="D185" s="53">
        <v>2100000</v>
      </c>
    </row>
    <row r="186" spans="1:4">
      <c r="B186" t="s">
        <v>2330</v>
      </c>
      <c r="C186" t="s">
        <v>1481</v>
      </c>
      <c r="D186" s="53">
        <v>2500000</v>
      </c>
    </row>
    <row r="187" spans="1:4">
      <c r="B187" t="s">
        <v>2445</v>
      </c>
      <c r="C187" t="s">
        <v>1469</v>
      </c>
      <c r="D187" s="53">
        <v>3200000</v>
      </c>
    </row>
    <row r="188" spans="1:4">
      <c r="B188" t="s">
        <v>2450</v>
      </c>
      <c r="C188" t="s">
        <v>1477</v>
      </c>
      <c r="D188" s="53">
        <v>6400000</v>
      </c>
    </row>
    <row r="189" spans="1:4">
      <c r="A189" t="s">
        <v>70</v>
      </c>
      <c r="B189" t="s">
        <v>2076</v>
      </c>
      <c r="C189" t="s">
        <v>1469</v>
      </c>
      <c r="D189" s="53">
        <v>10000000</v>
      </c>
    </row>
    <row r="190" spans="1:4">
      <c r="B190" t="s">
        <v>2521</v>
      </c>
      <c r="C190" t="s">
        <v>1513</v>
      </c>
      <c r="D190" s="53">
        <v>24000000</v>
      </c>
    </row>
    <row r="191" spans="1:4">
      <c r="A191" t="s">
        <v>148</v>
      </c>
      <c r="B191" t="s">
        <v>2153</v>
      </c>
      <c r="C191" t="s">
        <v>1513</v>
      </c>
      <c r="D191" s="53">
        <v>10000</v>
      </c>
    </row>
    <row r="192" spans="1:4">
      <c r="A192" t="s">
        <v>175</v>
      </c>
      <c r="B192" t="s">
        <v>2096</v>
      </c>
      <c r="C192" t="s">
        <v>1481</v>
      </c>
      <c r="D192" s="53">
        <v>20000</v>
      </c>
    </row>
    <row r="193" spans="1:4">
      <c r="A193" t="s">
        <v>386</v>
      </c>
      <c r="B193" t="s">
        <v>2173</v>
      </c>
      <c r="C193" t="s">
        <v>1481</v>
      </c>
      <c r="D193" s="53">
        <v>0</v>
      </c>
    </row>
    <row r="194" spans="1:4">
      <c r="A194" t="s">
        <v>581</v>
      </c>
      <c r="B194" t="s">
        <v>2454</v>
      </c>
      <c r="C194" t="s">
        <v>1481</v>
      </c>
      <c r="D194" s="53">
        <v>125000</v>
      </c>
    </row>
    <row r="195" spans="1:4">
      <c r="B195" t="s">
        <v>2528</v>
      </c>
      <c r="C195" t="s">
        <v>1497</v>
      </c>
      <c r="D195" s="53">
        <v>1800000</v>
      </c>
    </row>
    <row r="196" spans="1:4">
      <c r="A196" t="s">
        <v>217</v>
      </c>
      <c r="B196" t="s">
        <v>2171</v>
      </c>
      <c r="C196" t="s">
        <v>1481</v>
      </c>
      <c r="D196" s="53">
        <v>125000</v>
      </c>
    </row>
    <row r="197" spans="1:4">
      <c r="B197" t="s">
        <v>2200</v>
      </c>
      <c r="C197" t="s">
        <v>1481</v>
      </c>
      <c r="D197" s="53">
        <v>125000</v>
      </c>
    </row>
    <row r="198" spans="1:4">
      <c r="A198" t="s">
        <v>119</v>
      </c>
      <c r="B198" t="s">
        <v>2071</v>
      </c>
      <c r="C198" t="s">
        <v>1481</v>
      </c>
      <c r="D198" s="53">
        <v>950000</v>
      </c>
    </row>
    <row r="199" spans="1:4">
      <c r="B199" t="s">
        <v>2077</v>
      </c>
      <c r="C199" t="s">
        <v>1497</v>
      </c>
      <c r="D199" s="53">
        <v>3500000</v>
      </c>
    </row>
    <row r="200" spans="1:4">
      <c r="B200" t="s">
        <v>2453</v>
      </c>
      <c r="C200" t="s">
        <v>1517</v>
      </c>
      <c r="D200" s="53">
        <v>0</v>
      </c>
    </row>
    <row r="201" spans="1:4">
      <c r="A201" t="s">
        <v>388</v>
      </c>
      <c r="B201" t="s">
        <v>2198</v>
      </c>
      <c r="C201" t="s">
        <v>1588</v>
      </c>
      <c r="D201" s="53">
        <v>25000</v>
      </c>
    </row>
    <row r="202" spans="1:4">
      <c r="B202" t="s">
        <v>2202</v>
      </c>
      <c r="C202" t="s">
        <v>1492</v>
      </c>
      <c r="D202" s="53">
        <v>6500</v>
      </c>
    </row>
    <row r="203" spans="1:4">
      <c r="B203" t="s">
        <v>2219</v>
      </c>
      <c r="C203" t="s">
        <v>1481</v>
      </c>
      <c r="D203" s="53">
        <v>1200000</v>
      </c>
    </row>
    <row r="204" spans="1:4">
      <c r="B204" t="s">
        <v>2323</v>
      </c>
      <c r="C204" t="s">
        <v>1477</v>
      </c>
      <c r="D204" s="53">
        <v>7000000</v>
      </c>
    </row>
    <row r="205" spans="1:4">
      <c r="B205" t="s">
        <v>2341</v>
      </c>
      <c r="C205" t="s">
        <v>1494</v>
      </c>
      <c r="D205" s="53">
        <v>10000000</v>
      </c>
    </row>
    <row r="206" spans="1:4">
      <c r="B206" t="s">
        <v>2430</v>
      </c>
      <c r="C206" t="s">
        <v>1546</v>
      </c>
      <c r="D206" s="53">
        <v>10000000</v>
      </c>
    </row>
    <row r="207" spans="1:4">
      <c r="A207" t="s">
        <v>389</v>
      </c>
      <c r="B207" t="s">
        <v>2301</v>
      </c>
      <c r="C207" t="s">
        <v>1481</v>
      </c>
      <c r="D207" s="53">
        <v>1200000</v>
      </c>
    </row>
    <row r="208" spans="1:4">
      <c r="B208" t="s">
        <v>2306</v>
      </c>
      <c r="C208" t="s">
        <v>1481</v>
      </c>
      <c r="D208" s="53">
        <v>1200000</v>
      </c>
    </row>
    <row r="209" spans="1:4">
      <c r="B209" t="s">
        <v>2344</v>
      </c>
      <c r="C209" t="s">
        <v>1481</v>
      </c>
      <c r="D209" s="53">
        <v>650000</v>
      </c>
    </row>
    <row r="210" spans="1:4">
      <c r="B210" t="s">
        <v>2424</v>
      </c>
      <c r="C210" t="s">
        <v>1481</v>
      </c>
      <c r="D210" s="53">
        <v>700000</v>
      </c>
    </row>
    <row r="211" spans="1:4">
      <c r="A211" t="s">
        <v>500</v>
      </c>
      <c r="B211" t="s">
        <v>2465</v>
      </c>
      <c r="C211" t="s">
        <v>1513</v>
      </c>
      <c r="D211" s="53">
        <v>695000</v>
      </c>
    </row>
    <row r="212" spans="1:4">
      <c r="A212" t="s">
        <v>748</v>
      </c>
      <c r="B212" t="s">
        <v>2486</v>
      </c>
      <c r="C212" t="s">
        <v>1497</v>
      </c>
      <c r="D212" s="53">
        <v>0</v>
      </c>
    </row>
    <row r="213" spans="1:4">
      <c r="A213" t="s">
        <v>100</v>
      </c>
      <c r="B213" t="s">
        <v>2054</v>
      </c>
      <c r="C213" t="s">
        <v>1477</v>
      </c>
      <c r="D213" s="53">
        <v>0</v>
      </c>
    </row>
    <row r="214" spans="1:4">
      <c r="A214" t="s">
        <v>749</v>
      </c>
      <c r="B214" t="s">
        <v>2469</v>
      </c>
      <c r="C214" t="s">
        <v>1481</v>
      </c>
      <c r="D214" s="53">
        <v>370000</v>
      </c>
    </row>
    <row r="215" spans="1:4">
      <c r="A215" t="s">
        <v>503</v>
      </c>
      <c r="B215" t="s">
        <v>2312</v>
      </c>
      <c r="C215" t="s">
        <v>1588</v>
      </c>
      <c r="D215" s="53">
        <v>500000</v>
      </c>
    </row>
    <row r="216" spans="1:4">
      <c r="B216" t="s">
        <v>2357</v>
      </c>
      <c r="C216" t="s">
        <v>1513</v>
      </c>
      <c r="D216" s="53">
        <v>750000</v>
      </c>
    </row>
    <row r="217" spans="1:4">
      <c r="B217" t="s">
        <v>2379</v>
      </c>
      <c r="C217" t="s">
        <v>1469</v>
      </c>
      <c r="D217" s="53">
        <v>0</v>
      </c>
    </row>
    <row r="218" spans="1:4">
      <c r="B218" t="s">
        <v>2386</v>
      </c>
      <c r="C218" t="s">
        <v>1760</v>
      </c>
      <c r="D218" s="53">
        <v>925000</v>
      </c>
    </row>
    <row r="219" spans="1:4">
      <c r="B219" t="s">
        <v>2531</v>
      </c>
      <c r="C219" t="s">
        <v>1481</v>
      </c>
      <c r="D219" s="53">
        <v>1800000</v>
      </c>
    </row>
    <row r="220" spans="1:4">
      <c r="A220" t="s">
        <v>1582</v>
      </c>
      <c r="B220" t="s">
        <v>2137</v>
      </c>
      <c r="C220" t="s">
        <v>1481</v>
      </c>
      <c r="D220" s="53">
        <v>25000</v>
      </c>
    </row>
    <row r="221" spans="1:4">
      <c r="B221" t="s">
        <v>2238</v>
      </c>
      <c r="C221" t="s">
        <v>1481</v>
      </c>
      <c r="D221" s="53">
        <v>350000</v>
      </c>
    </row>
    <row r="222" spans="1:4">
      <c r="B222" t="s">
        <v>2289</v>
      </c>
      <c r="C222" t="s">
        <v>1497</v>
      </c>
      <c r="D222" s="53">
        <v>0</v>
      </c>
    </row>
    <row r="223" spans="1:4">
      <c r="B223" t="s">
        <v>2519</v>
      </c>
      <c r="C223" t="s">
        <v>1469</v>
      </c>
      <c r="D223" s="53">
        <v>1800000</v>
      </c>
    </row>
    <row r="224" spans="1:4">
      <c r="A224" t="s">
        <v>507</v>
      </c>
      <c r="B224" t="s">
        <v>2380</v>
      </c>
      <c r="C224" t="s">
        <v>1481</v>
      </c>
      <c r="D224" s="53">
        <v>1500000</v>
      </c>
    </row>
    <row r="225" spans="1:4">
      <c r="B225" t="s">
        <v>2499</v>
      </c>
      <c r="C225" t="s">
        <v>1481</v>
      </c>
      <c r="D225" s="53">
        <v>8000000</v>
      </c>
    </row>
    <row r="226" spans="1:4">
      <c r="A226" t="s">
        <v>220</v>
      </c>
      <c r="B226" t="s">
        <v>2203</v>
      </c>
      <c r="C226" t="s">
        <v>1481</v>
      </c>
      <c r="D226" s="53">
        <v>1500000</v>
      </c>
    </row>
    <row r="227" spans="1:4">
      <c r="A227" t="s">
        <v>120</v>
      </c>
      <c r="B227" t="s">
        <v>2081</v>
      </c>
      <c r="C227" t="s">
        <v>1477</v>
      </c>
      <c r="D227" s="53">
        <v>6500000</v>
      </c>
    </row>
    <row r="228" spans="1:4">
      <c r="B228" t="s">
        <v>2100</v>
      </c>
      <c r="C228" t="s">
        <v>1494</v>
      </c>
      <c r="D228" s="53">
        <v>3000000</v>
      </c>
    </row>
    <row r="229" spans="1:4">
      <c r="B229" t="s">
        <v>2248</v>
      </c>
      <c r="C229" t="s">
        <v>1513</v>
      </c>
      <c r="D229" s="53">
        <v>3500000</v>
      </c>
    </row>
    <row r="230" spans="1:4">
      <c r="C230" t="s">
        <v>1494</v>
      </c>
      <c r="D230" s="53">
        <v>3500000</v>
      </c>
    </row>
    <row r="231" spans="1:4">
      <c r="A231" t="s">
        <v>154</v>
      </c>
      <c r="B231" t="s">
        <v>2118</v>
      </c>
      <c r="C231" t="s">
        <v>1481</v>
      </c>
      <c r="D231" s="53">
        <v>100000</v>
      </c>
    </row>
    <row r="232" spans="1:4">
      <c r="A232" t="s">
        <v>124</v>
      </c>
      <c r="B232" t="s">
        <v>2095</v>
      </c>
      <c r="C232" t="s">
        <v>1481</v>
      </c>
      <c r="D232" s="53">
        <v>0</v>
      </c>
    </row>
    <row r="233" spans="1:4">
      <c r="B233" t="s">
        <v>2105</v>
      </c>
      <c r="C233" t="s">
        <v>1469</v>
      </c>
      <c r="D233" s="53">
        <v>2100000</v>
      </c>
    </row>
    <row r="234" spans="1:4">
      <c r="B234" t="s">
        <v>2116</v>
      </c>
      <c r="C234" t="s">
        <v>1477</v>
      </c>
      <c r="D234" s="53">
        <v>1500000</v>
      </c>
    </row>
    <row r="235" spans="1:4">
      <c r="A235" t="s">
        <v>108</v>
      </c>
      <c r="B235" t="s">
        <v>2063</v>
      </c>
      <c r="C235" t="s">
        <v>1477</v>
      </c>
      <c r="D235" s="53">
        <v>4000000</v>
      </c>
    </row>
    <row r="236" spans="1:4">
      <c r="A236" t="s">
        <v>179</v>
      </c>
      <c r="B236" t="s">
        <v>2421</v>
      </c>
      <c r="C236" t="s">
        <v>1481</v>
      </c>
      <c r="D236" s="53">
        <v>550000</v>
      </c>
    </row>
    <row r="237" spans="1:4">
      <c r="A237" t="s">
        <v>180</v>
      </c>
      <c r="B237" t="s">
        <v>2099</v>
      </c>
      <c r="C237" t="s">
        <v>1469</v>
      </c>
      <c r="D237" s="53">
        <v>1500000</v>
      </c>
    </row>
    <row r="238" spans="1:4">
      <c r="B238" t="s">
        <v>2138</v>
      </c>
      <c r="C238" t="s">
        <v>1469</v>
      </c>
      <c r="D238" s="53">
        <v>2200000</v>
      </c>
    </row>
    <row r="239" spans="1:4">
      <c r="B239" t="s">
        <v>2244</v>
      </c>
      <c r="C239" t="s">
        <v>1513</v>
      </c>
      <c r="D239" s="53">
        <v>565000</v>
      </c>
    </row>
    <row r="240" spans="1:4">
      <c r="B240" t="s">
        <v>2275</v>
      </c>
      <c r="C240" t="s">
        <v>1513</v>
      </c>
      <c r="D240" s="53">
        <v>3300000</v>
      </c>
    </row>
    <row r="241" spans="1:4">
      <c r="A241" t="s">
        <v>285</v>
      </c>
      <c r="B241" t="s">
        <v>2234</v>
      </c>
      <c r="C241" t="s">
        <v>1481</v>
      </c>
      <c r="D241" s="53">
        <v>900000</v>
      </c>
    </row>
    <row r="242" spans="1:4">
      <c r="A242" t="s">
        <v>396</v>
      </c>
      <c r="B242" t="s">
        <v>2217</v>
      </c>
      <c r="C242" t="s">
        <v>1481</v>
      </c>
      <c r="D242" s="53">
        <v>13000</v>
      </c>
    </row>
    <row r="243" spans="1:4">
      <c r="B243" t="s">
        <v>2297</v>
      </c>
      <c r="C243" t="s">
        <v>1481</v>
      </c>
      <c r="D243" s="53">
        <v>41300</v>
      </c>
    </row>
    <row r="244" spans="1:4">
      <c r="A244" t="s">
        <v>511</v>
      </c>
      <c r="B244" t="s">
        <v>2393</v>
      </c>
      <c r="C244" t="s">
        <v>1481</v>
      </c>
      <c r="D244" s="53">
        <v>3000000</v>
      </c>
    </row>
    <row r="245" spans="1:4">
      <c r="B245" t="s">
        <v>2532</v>
      </c>
      <c r="C245" t="s">
        <v>1477</v>
      </c>
      <c r="D245" s="53">
        <v>8000000</v>
      </c>
    </row>
    <row r="246" spans="1:4">
      <c r="A246" t="s">
        <v>222</v>
      </c>
      <c r="B246" t="s">
        <v>2120</v>
      </c>
      <c r="C246" t="s">
        <v>1481</v>
      </c>
      <c r="D246" s="53">
        <v>100000</v>
      </c>
    </row>
    <row r="247" spans="1:4">
      <c r="A247" t="s">
        <v>512</v>
      </c>
      <c r="B247" t="s">
        <v>2394</v>
      </c>
      <c r="C247" t="s">
        <v>1481</v>
      </c>
      <c r="D247" s="53">
        <v>120000</v>
      </c>
    </row>
    <row r="248" spans="1:4">
      <c r="A248" t="s">
        <v>288</v>
      </c>
      <c r="B248" t="s">
        <v>2166</v>
      </c>
      <c r="C248" t="s">
        <v>1469</v>
      </c>
      <c r="D248" s="53">
        <v>2000000</v>
      </c>
    </row>
    <row r="249" spans="1:4">
      <c r="B249" t="s">
        <v>2195</v>
      </c>
      <c r="C249" t="s">
        <v>1477</v>
      </c>
      <c r="D249" s="53">
        <v>5800000</v>
      </c>
    </row>
    <row r="250" spans="1:4">
      <c r="A250" t="s">
        <v>513</v>
      </c>
      <c r="B250" t="s">
        <v>2290</v>
      </c>
      <c r="C250" t="s">
        <v>1469</v>
      </c>
      <c r="D250" s="53">
        <v>0</v>
      </c>
    </row>
    <row r="251" spans="1:4">
      <c r="B251" t="s">
        <v>2353</v>
      </c>
      <c r="C251" t="s">
        <v>1481</v>
      </c>
      <c r="D251" s="53">
        <v>2000000</v>
      </c>
    </row>
    <row r="252" spans="1:4">
      <c r="A252" t="s">
        <v>291</v>
      </c>
      <c r="B252" t="s">
        <v>2201</v>
      </c>
      <c r="C252" t="s">
        <v>1481</v>
      </c>
      <c r="D252" s="53">
        <v>160000</v>
      </c>
    </row>
    <row r="253" spans="1:4">
      <c r="B253" t="s">
        <v>2204</v>
      </c>
      <c r="C253" t="s">
        <v>1492</v>
      </c>
      <c r="D253" s="53">
        <v>50000</v>
      </c>
    </row>
    <row r="254" spans="1:4">
      <c r="B254" t="s">
        <v>2227</v>
      </c>
      <c r="C254" t="s">
        <v>1492</v>
      </c>
      <c r="D254" s="53">
        <v>50000</v>
      </c>
    </row>
    <row r="255" spans="1:4">
      <c r="B255" t="s">
        <v>2276</v>
      </c>
      <c r="C255" t="s">
        <v>1492</v>
      </c>
      <c r="D255" s="53">
        <v>100000</v>
      </c>
    </row>
    <row r="256" spans="1:4">
      <c r="B256" t="s">
        <v>2300</v>
      </c>
      <c r="C256" t="s">
        <v>1481</v>
      </c>
      <c r="D256" s="53">
        <v>257000</v>
      </c>
    </row>
    <row r="257" spans="1:4">
      <c r="B257" t="s">
        <v>2338</v>
      </c>
      <c r="C257" t="s">
        <v>1481</v>
      </c>
      <c r="D257" s="53">
        <v>1200000</v>
      </c>
    </row>
    <row r="258" spans="1:4">
      <c r="A258" t="s">
        <v>750</v>
      </c>
      <c r="B258" t="s">
        <v>2495</v>
      </c>
      <c r="C258" t="s">
        <v>1481</v>
      </c>
      <c r="D258" s="53">
        <v>750000</v>
      </c>
    </row>
    <row r="259" spans="1:4">
      <c r="A259" t="s">
        <v>225</v>
      </c>
      <c r="B259" t="s">
        <v>2117</v>
      </c>
      <c r="C259" t="s">
        <v>1481</v>
      </c>
      <c r="D259" s="53">
        <v>150000</v>
      </c>
    </row>
    <row r="260" spans="1:4">
      <c r="B260" t="s">
        <v>2133</v>
      </c>
      <c r="C260" t="s">
        <v>1481</v>
      </c>
      <c r="D260" s="53">
        <v>100000</v>
      </c>
    </row>
    <row r="261" spans="1:4">
      <c r="B261" t="s">
        <v>2224</v>
      </c>
      <c r="C261" t="s">
        <v>1481</v>
      </c>
      <c r="D261" s="53">
        <v>0</v>
      </c>
    </row>
    <row r="262" spans="1:4">
      <c r="A262" t="s">
        <v>514</v>
      </c>
      <c r="B262" t="s">
        <v>2369</v>
      </c>
      <c r="C262" t="s">
        <v>1469</v>
      </c>
      <c r="D262" s="53">
        <v>0</v>
      </c>
    </row>
    <row r="263" spans="1:4">
      <c r="A263" t="s">
        <v>398</v>
      </c>
      <c r="B263" t="s">
        <v>2402</v>
      </c>
      <c r="C263" t="s">
        <v>1481</v>
      </c>
      <c r="D263" s="53">
        <v>250000</v>
      </c>
    </row>
    <row r="264" spans="1:4">
      <c r="A264" t="s">
        <v>517</v>
      </c>
      <c r="B264" t="s">
        <v>2376</v>
      </c>
      <c r="C264" t="s">
        <v>1497</v>
      </c>
      <c r="D264" s="53">
        <v>627750</v>
      </c>
    </row>
    <row r="265" spans="1:4">
      <c r="B265" t="s">
        <v>2431</v>
      </c>
      <c r="C265" t="s">
        <v>1760</v>
      </c>
      <c r="D265" s="53">
        <v>0</v>
      </c>
    </row>
    <row r="266" spans="1:4">
      <c r="A266" t="s">
        <v>32</v>
      </c>
      <c r="B266" t="s">
        <v>2092</v>
      </c>
      <c r="C266" t="s">
        <v>1517</v>
      </c>
      <c r="D266" s="53">
        <v>0</v>
      </c>
    </row>
    <row r="267" spans="1:4">
      <c r="A267" t="s">
        <v>518</v>
      </c>
      <c r="B267" t="s">
        <v>2313</v>
      </c>
      <c r="C267" t="s">
        <v>1492</v>
      </c>
      <c r="D267" s="53">
        <v>62000</v>
      </c>
    </row>
    <row r="268" spans="1:4">
      <c r="A268" t="s">
        <v>182</v>
      </c>
      <c r="B268" t="s">
        <v>2406</v>
      </c>
      <c r="C268" t="s">
        <v>1481</v>
      </c>
      <c r="D268" s="53">
        <v>250000</v>
      </c>
    </row>
    <row r="269" spans="1:4">
      <c r="A269" t="s">
        <v>295</v>
      </c>
      <c r="B269" t="s">
        <v>2163</v>
      </c>
      <c r="C269" t="s">
        <v>1497</v>
      </c>
      <c r="D269" s="53">
        <v>0</v>
      </c>
    </row>
    <row r="270" spans="1:4">
      <c r="C270" t="s">
        <v>1481</v>
      </c>
      <c r="D270" s="53">
        <v>100000</v>
      </c>
    </row>
    <row r="271" spans="1:4">
      <c r="B271" t="s">
        <v>2232</v>
      </c>
      <c r="C271" t="s">
        <v>1497</v>
      </c>
      <c r="D271" s="53">
        <v>690000</v>
      </c>
    </row>
    <row r="272" spans="1:4">
      <c r="A272" t="s">
        <v>527</v>
      </c>
      <c r="B272" t="s">
        <v>2398</v>
      </c>
      <c r="C272" t="s">
        <v>1481</v>
      </c>
      <c r="D272" s="53">
        <v>0</v>
      </c>
    </row>
    <row r="273" spans="1:4">
      <c r="B273" t="s">
        <v>2485</v>
      </c>
      <c r="C273" t="s">
        <v>1481</v>
      </c>
      <c r="D273" s="53">
        <v>2500000</v>
      </c>
    </row>
    <row r="274" spans="1:4">
      <c r="B274" t="s">
        <v>2504</v>
      </c>
      <c r="C274" t="s">
        <v>1481</v>
      </c>
      <c r="D274" s="53">
        <v>7000000</v>
      </c>
    </row>
    <row r="275" spans="1:4">
      <c r="A275" t="s">
        <v>529</v>
      </c>
      <c r="B275" t="s">
        <v>2346</v>
      </c>
      <c r="C275" t="s">
        <v>1588</v>
      </c>
      <c r="D275" s="53">
        <v>0</v>
      </c>
    </row>
    <row r="276" spans="1:4">
      <c r="A276" t="s">
        <v>297</v>
      </c>
      <c r="B276" t="s">
        <v>2157</v>
      </c>
      <c r="C276" t="s">
        <v>1481</v>
      </c>
      <c r="D276" s="53">
        <v>30000</v>
      </c>
    </row>
    <row r="277" spans="1:4">
      <c r="B277" t="s">
        <v>2196</v>
      </c>
      <c r="C277" t="s">
        <v>1481</v>
      </c>
      <c r="D277" s="53">
        <v>20000</v>
      </c>
    </row>
    <row r="278" spans="1:4">
      <c r="B278" t="s">
        <v>2228</v>
      </c>
      <c r="C278" t="s">
        <v>1481</v>
      </c>
      <c r="D278" s="53">
        <v>150000</v>
      </c>
    </row>
    <row r="279" spans="1:4">
      <c r="A279" t="s">
        <v>460</v>
      </c>
      <c r="B279" t="s">
        <v>2285</v>
      </c>
      <c r="C279" t="s">
        <v>1469</v>
      </c>
      <c r="D279" s="53">
        <v>600000</v>
      </c>
    </row>
    <row r="280" spans="1:4">
      <c r="B280" t="s">
        <v>2407</v>
      </c>
      <c r="C280" t="s">
        <v>1469</v>
      </c>
      <c r="D280" s="53">
        <v>1300000</v>
      </c>
    </row>
    <row r="281" spans="1:4">
      <c r="A281" t="s">
        <v>530</v>
      </c>
      <c r="B281" t="s">
        <v>2432</v>
      </c>
      <c r="C281" t="s">
        <v>1469</v>
      </c>
      <c r="D281" s="53">
        <v>0</v>
      </c>
    </row>
    <row r="282" spans="1:4">
      <c r="B282" t="s">
        <v>2489</v>
      </c>
      <c r="C282" t="s">
        <v>1481</v>
      </c>
      <c r="D282" s="53">
        <v>2700000</v>
      </c>
    </row>
    <row r="283" spans="1:4">
      <c r="A283" t="s">
        <v>407</v>
      </c>
      <c r="B283" t="s">
        <v>2358</v>
      </c>
      <c r="C283" t="s">
        <v>1481</v>
      </c>
      <c r="D283" s="53">
        <v>224000</v>
      </c>
    </row>
    <row r="284" spans="1:4">
      <c r="A284" t="s">
        <v>701</v>
      </c>
      <c r="B284" t="s">
        <v>2492</v>
      </c>
      <c r="C284" t="s">
        <v>1492</v>
      </c>
      <c r="D284" s="53">
        <v>25000</v>
      </c>
    </row>
    <row r="285" spans="1:4">
      <c r="B285" t="s">
        <v>2534</v>
      </c>
      <c r="C285" t="s">
        <v>1481</v>
      </c>
      <c r="D285" s="53">
        <v>75000</v>
      </c>
    </row>
    <row r="286" spans="1:4">
      <c r="A286" t="s">
        <v>412</v>
      </c>
      <c r="B286" t="s">
        <v>2310</v>
      </c>
      <c r="C286" t="s">
        <v>1481</v>
      </c>
      <c r="D286" s="53">
        <v>715000</v>
      </c>
    </row>
    <row r="287" spans="1:4">
      <c r="A287" t="s">
        <v>532</v>
      </c>
      <c r="B287" t="s">
        <v>2459</v>
      </c>
      <c r="C287" t="s">
        <v>1588</v>
      </c>
      <c r="D287" s="53">
        <v>500000</v>
      </c>
    </row>
    <row r="288" spans="1:4">
      <c r="B288" t="s">
        <v>2501</v>
      </c>
      <c r="C288" t="s">
        <v>1469</v>
      </c>
      <c r="D288" s="53">
        <v>2000000</v>
      </c>
    </row>
    <row r="289" spans="1:4">
      <c r="A289" t="s">
        <v>651</v>
      </c>
      <c r="B289" t="s">
        <v>2240</v>
      </c>
      <c r="C289" t="s">
        <v>1588</v>
      </c>
      <c r="D289" s="53">
        <v>100000</v>
      </c>
    </row>
    <row r="290" spans="1:4">
      <c r="A290" t="s">
        <v>654</v>
      </c>
      <c r="B290" t="s">
        <v>2441</v>
      </c>
      <c r="C290" t="s">
        <v>1481</v>
      </c>
      <c r="D290" s="53">
        <v>0</v>
      </c>
    </row>
    <row r="291" spans="1:4">
      <c r="A291" t="s">
        <v>657</v>
      </c>
      <c r="B291" t="s">
        <v>2434</v>
      </c>
      <c r="C291" t="s">
        <v>1588</v>
      </c>
      <c r="D291" s="53">
        <v>0</v>
      </c>
    </row>
    <row r="292" spans="1:4">
      <c r="B292" t="s">
        <v>2475</v>
      </c>
      <c r="C292" t="s">
        <v>1481</v>
      </c>
      <c r="D292" s="53">
        <v>370000</v>
      </c>
    </row>
    <row r="293" spans="1:4">
      <c r="A293" t="s">
        <v>415</v>
      </c>
      <c r="B293" t="s">
        <v>2147</v>
      </c>
      <c r="C293" t="s">
        <v>1497</v>
      </c>
      <c r="D293" s="53">
        <v>20000</v>
      </c>
    </row>
    <row r="294" spans="1:4">
      <c r="B294" t="s">
        <v>2154</v>
      </c>
      <c r="C294" t="s">
        <v>1481</v>
      </c>
      <c r="D294" s="53">
        <v>0</v>
      </c>
    </row>
    <row r="295" spans="1:4">
      <c r="A295" t="s">
        <v>658</v>
      </c>
      <c r="B295" t="s">
        <v>2494</v>
      </c>
      <c r="C295" t="s">
        <v>1497</v>
      </c>
      <c r="D295" s="53">
        <v>513000</v>
      </c>
    </row>
    <row r="296" spans="1:4">
      <c r="A296" t="s">
        <v>228</v>
      </c>
      <c r="B296" t="s">
        <v>2162</v>
      </c>
      <c r="C296" t="s">
        <v>1481</v>
      </c>
      <c r="D296" s="53">
        <v>40000</v>
      </c>
    </row>
    <row r="297" spans="1:4">
      <c r="A297" t="s">
        <v>751</v>
      </c>
      <c r="B297" t="s">
        <v>2462</v>
      </c>
      <c r="C297" t="s">
        <v>1481</v>
      </c>
      <c r="D297" s="53">
        <v>120000</v>
      </c>
    </row>
    <row r="298" spans="1:4">
      <c r="A298" t="s">
        <v>536</v>
      </c>
      <c r="B298" t="s">
        <v>2448</v>
      </c>
      <c r="C298" t="s">
        <v>1481</v>
      </c>
      <c r="D298" s="53">
        <v>75000</v>
      </c>
    </row>
    <row r="299" spans="1:4">
      <c r="A299" t="s">
        <v>708</v>
      </c>
      <c r="B299" t="s">
        <v>2397</v>
      </c>
      <c r="C299" t="s">
        <v>1497</v>
      </c>
      <c r="D299" s="53">
        <v>660000</v>
      </c>
    </row>
    <row r="300" spans="1:4">
      <c r="A300" t="s">
        <v>303</v>
      </c>
      <c r="B300" t="s">
        <v>2211</v>
      </c>
      <c r="C300" t="s">
        <v>1481</v>
      </c>
      <c r="D300" s="53">
        <v>900000</v>
      </c>
    </row>
    <row r="301" spans="1:4">
      <c r="A301" t="s">
        <v>418</v>
      </c>
      <c r="B301" t="s">
        <v>2437</v>
      </c>
      <c r="C301" t="s">
        <v>1481</v>
      </c>
      <c r="D301" s="53">
        <v>1600000</v>
      </c>
    </row>
    <row r="302" spans="1:4">
      <c r="B302" t="s">
        <v>2474</v>
      </c>
      <c r="C302" t="s">
        <v>1481</v>
      </c>
      <c r="D302" s="53">
        <v>2800000</v>
      </c>
    </row>
    <row r="303" spans="1:4">
      <c r="B303" t="s">
        <v>2548</v>
      </c>
      <c r="C303" t="s">
        <v>1469</v>
      </c>
      <c r="D303" s="53">
        <v>1900000</v>
      </c>
    </row>
    <row r="304" spans="1:4">
      <c r="A304" t="s">
        <v>420</v>
      </c>
      <c r="B304" t="s">
        <v>2182</v>
      </c>
      <c r="C304" t="s">
        <v>1481</v>
      </c>
      <c r="D304" s="53">
        <v>31250</v>
      </c>
    </row>
    <row r="305" spans="1:4">
      <c r="B305" t="s">
        <v>2225</v>
      </c>
      <c r="C305" t="s">
        <v>1481</v>
      </c>
      <c r="D305" s="53">
        <v>87500</v>
      </c>
    </row>
    <row r="306" spans="1:4">
      <c r="B306" t="s">
        <v>2258</v>
      </c>
      <c r="C306" t="s">
        <v>1588</v>
      </c>
      <c r="D306" s="53">
        <v>62500</v>
      </c>
    </row>
    <row r="307" spans="1:4">
      <c r="B307" t="s">
        <v>2308</v>
      </c>
      <c r="C307" t="s">
        <v>1481</v>
      </c>
      <c r="D307" s="53">
        <v>178750</v>
      </c>
    </row>
    <row r="308" spans="1:4">
      <c r="B308" t="s">
        <v>2332</v>
      </c>
      <c r="C308" t="s">
        <v>1588</v>
      </c>
      <c r="D308" s="53">
        <v>125000</v>
      </c>
    </row>
    <row r="309" spans="1:4">
      <c r="A309" t="s">
        <v>65</v>
      </c>
      <c r="B309" t="s">
        <v>2069</v>
      </c>
      <c r="C309" t="s">
        <v>1477</v>
      </c>
      <c r="D309" s="53">
        <v>45000000</v>
      </c>
    </row>
    <row r="310" spans="1:4">
      <c r="B310" t="s">
        <v>2123</v>
      </c>
      <c r="C310" t="s">
        <v>1494</v>
      </c>
      <c r="D310" s="53">
        <v>66000000</v>
      </c>
    </row>
    <row r="311" spans="1:4">
      <c r="B311" t="s">
        <v>2243</v>
      </c>
      <c r="C311" t="s">
        <v>1710</v>
      </c>
      <c r="D311" s="53">
        <v>200000000</v>
      </c>
    </row>
    <row r="312" spans="1:4">
      <c r="B312" t="s">
        <v>2322</v>
      </c>
      <c r="C312" t="s">
        <v>1469</v>
      </c>
      <c r="D312" s="53">
        <v>0</v>
      </c>
    </row>
    <row r="313" spans="1:4">
      <c r="A313" t="s">
        <v>305</v>
      </c>
      <c r="B313" t="s">
        <v>2374</v>
      </c>
      <c r="C313" t="s">
        <v>1497</v>
      </c>
      <c r="D313" s="53">
        <v>6250000</v>
      </c>
    </row>
    <row r="314" spans="1:4">
      <c r="B314" t="s">
        <v>2529</v>
      </c>
      <c r="C314" t="s">
        <v>1497</v>
      </c>
      <c r="D314" s="53">
        <v>12500000</v>
      </c>
    </row>
    <row r="315" spans="1:4">
      <c r="A315" t="s">
        <v>155</v>
      </c>
      <c r="B315" t="s">
        <v>2111</v>
      </c>
      <c r="C315" t="s">
        <v>1481</v>
      </c>
      <c r="D315" s="53">
        <v>811100</v>
      </c>
    </row>
    <row r="316" spans="1:4">
      <c r="B316" t="s">
        <v>2148</v>
      </c>
      <c r="C316" t="s">
        <v>1481</v>
      </c>
      <c r="D316" s="53">
        <v>2000000</v>
      </c>
    </row>
    <row r="317" spans="1:4">
      <c r="B317" t="s">
        <v>2177</v>
      </c>
      <c r="C317" t="s">
        <v>1469</v>
      </c>
      <c r="D317" s="53">
        <v>2400000</v>
      </c>
    </row>
    <row r="318" spans="1:4">
      <c r="B318" t="s">
        <v>2190</v>
      </c>
      <c r="C318" t="s">
        <v>1477</v>
      </c>
      <c r="D318" s="53">
        <v>4800000</v>
      </c>
    </row>
    <row r="319" spans="1:4">
      <c r="A319" t="s">
        <v>425</v>
      </c>
      <c r="B319" t="s">
        <v>2245</v>
      </c>
      <c r="C319" t="s">
        <v>1469</v>
      </c>
      <c r="D319" s="53">
        <v>525000</v>
      </c>
    </row>
    <row r="320" spans="1:4">
      <c r="B320" t="s">
        <v>2256</v>
      </c>
      <c r="C320" t="s">
        <v>1588</v>
      </c>
      <c r="D320" s="53">
        <v>218750</v>
      </c>
    </row>
    <row r="321" spans="1:4">
      <c r="A321" t="s">
        <v>31</v>
      </c>
      <c r="B321" t="s">
        <v>2047</v>
      </c>
      <c r="C321" t="s">
        <v>1469</v>
      </c>
      <c r="D321" s="53">
        <v>30000000</v>
      </c>
    </row>
    <row r="322" spans="1:4">
      <c r="A322" t="s">
        <v>540</v>
      </c>
      <c r="B322" t="s">
        <v>2339</v>
      </c>
      <c r="C322" t="s">
        <v>1481</v>
      </c>
      <c r="D322" s="53">
        <v>366800</v>
      </c>
    </row>
    <row r="323" spans="1:4">
      <c r="B323" t="s">
        <v>2408</v>
      </c>
      <c r="C323" t="s">
        <v>1481</v>
      </c>
      <c r="D323" s="53">
        <v>1190000</v>
      </c>
    </row>
    <row r="324" spans="1:4">
      <c r="B324" t="s">
        <v>2508</v>
      </c>
      <c r="C324" t="s">
        <v>1481</v>
      </c>
      <c r="D324" s="53">
        <v>644000</v>
      </c>
    </row>
    <row r="325" spans="1:4">
      <c r="A325" t="s">
        <v>703</v>
      </c>
      <c r="B325" t="s">
        <v>2479</v>
      </c>
      <c r="C325" t="s">
        <v>1481</v>
      </c>
      <c r="D325" s="53">
        <v>0</v>
      </c>
    </row>
    <row r="326" spans="1:4">
      <c r="B326" t="s">
        <v>2535</v>
      </c>
      <c r="C326" t="s">
        <v>1481</v>
      </c>
      <c r="D326" s="53">
        <v>1000000</v>
      </c>
    </row>
    <row r="327" spans="1:4">
      <c r="A327" t="s">
        <v>752</v>
      </c>
      <c r="B327" t="s">
        <v>2498</v>
      </c>
      <c r="C327" t="s">
        <v>1477</v>
      </c>
      <c r="D327" s="53">
        <v>5000000</v>
      </c>
    </row>
    <row r="328" spans="1:4">
      <c r="A328" t="s">
        <v>60</v>
      </c>
      <c r="B328" t="s">
        <v>2072</v>
      </c>
      <c r="C328" t="s">
        <v>1517</v>
      </c>
      <c r="D328" s="53">
        <v>0</v>
      </c>
    </row>
    <row r="329" spans="1:4">
      <c r="A329" t="s">
        <v>104</v>
      </c>
      <c r="B329" t="s">
        <v>2352</v>
      </c>
      <c r="C329" t="s">
        <v>1481</v>
      </c>
      <c r="D329" s="53">
        <v>4000000</v>
      </c>
    </row>
    <row r="330" spans="1:4">
      <c r="B330" t="s">
        <v>2461</v>
      </c>
      <c r="C330" t="s">
        <v>1477</v>
      </c>
      <c r="D330" s="53">
        <v>10000000</v>
      </c>
    </row>
    <row r="331" spans="1:4">
      <c r="B331" t="s">
        <v>2553</v>
      </c>
      <c r="C331" t="s">
        <v>1494</v>
      </c>
      <c r="D331" s="53">
        <v>25000000</v>
      </c>
    </row>
    <row r="332" spans="1:4">
      <c r="A332" t="s">
        <v>428</v>
      </c>
      <c r="B332" t="s">
        <v>2207</v>
      </c>
      <c r="C332" t="s">
        <v>1588</v>
      </c>
      <c r="D332" s="53">
        <v>200000</v>
      </c>
    </row>
    <row r="333" spans="1:4">
      <c r="B333" t="s">
        <v>2319</v>
      </c>
      <c r="C333" t="s">
        <v>1481</v>
      </c>
      <c r="D333" s="53">
        <v>400000</v>
      </c>
    </row>
    <row r="334" spans="1:4">
      <c r="A334" t="s">
        <v>704</v>
      </c>
      <c r="B334" t="s">
        <v>2470</v>
      </c>
      <c r="C334" t="s">
        <v>1469</v>
      </c>
      <c r="D334" s="53">
        <v>3000000</v>
      </c>
    </row>
    <row r="335" spans="1:4">
      <c r="B335" t="s">
        <v>2490</v>
      </c>
      <c r="C335" t="s">
        <v>1469</v>
      </c>
      <c r="D335" s="53">
        <v>0</v>
      </c>
    </row>
    <row r="336" spans="1:4">
      <c r="B336" t="s">
        <v>2547</v>
      </c>
      <c r="C336" t="s">
        <v>1477</v>
      </c>
      <c r="D336" s="53">
        <v>10000000</v>
      </c>
    </row>
    <row r="337" spans="1:4">
      <c r="A337" t="s">
        <v>705</v>
      </c>
      <c r="B337" t="s">
        <v>2333</v>
      </c>
      <c r="C337" t="s">
        <v>1517</v>
      </c>
      <c r="D337" s="53">
        <v>20000</v>
      </c>
    </row>
    <row r="338" spans="1:4">
      <c r="A338" t="s">
        <v>184</v>
      </c>
      <c r="B338" t="s">
        <v>2106</v>
      </c>
      <c r="C338" t="s">
        <v>1497</v>
      </c>
      <c r="D338" s="53">
        <v>200000</v>
      </c>
    </row>
    <row r="339" spans="1:4">
      <c r="B339" t="s">
        <v>2107</v>
      </c>
      <c r="C339" t="s">
        <v>1481</v>
      </c>
      <c r="D339" s="53">
        <v>847000</v>
      </c>
    </row>
    <row r="340" spans="1:4">
      <c r="B340" t="s">
        <v>2121</v>
      </c>
      <c r="C340" t="s">
        <v>1469</v>
      </c>
      <c r="D340" s="53">
        <v>950000</v>
      </c>
    </row>
    <row r="341" spans="1:4">
      <c r="B341" t="s">
        <v>2299</v>
      </c>
      <c r="C341" t="s">
        <v>1477</v>
      </c>
      <c r="D341" s="53">
        <v>1300000</v>
      </c>
    </row>
    <row r="342" spans="1:4">
      <c r="A342" t="s">
        <v>311</v>
      </c>
      <c r="B342" t="s">
        <v>2191</v>
      </c>
      <c r="C342" t="s">
        <v>1492</v>
      </c>
      <c r="D342" s="53">
        <v>75000</v>
      </c>
    </row>
    <row r="343" spans="1:4">
      <c r="B343" t="s">
        <v>2208</v>
      </c>
      <c r="C343" t="s">
        <v>1481</v>
      </c>
      <c r="D343" s="53">
        <v>2000000</v>
      </c>
    </row>
    <row r="344" spans="1:4">
      <c r="B344" t="s">
        <v>2387</v>
      </c>
      <c r="C344" t="s">
        <v>1477</v>
      </c>
      <c r="D344" s="53">
        <v>10800000</v>
      </c>
    </row>
    <row r="345" spans="1:4">
      <c r="B345" t="s">
        <v>2442</v>
      </c>
      <c r="C345" t="s">
        <v>1494</v>
      </c>
      <c r="D345" s="53">
        <v>27000000</v>
      </c>
    </row>
    <row r="346" spans="1:4">
      <c r="A346" t="s">
        <v>543</v>
      </c>
      <c r="B346" t="s">
        <v>2447</v>
      </c>
      <c r="C346" t="s">
        <v>1497</v>
      </c>
      <c r="D346" s="53">
        <v>785000</v>
      </c>
    </row>
    <row r="347" spans="1:4">
      <c r="B347" t="s">
        <v>2484</v>
      </c>
      <c r="C347" t="s">
        <v>1481</v>
      </c>
      <c r="D347" s="53">
        <v>0</v>
      </c>
    </row>
    <row r="348" spans="1:4">
      <c r="B348" t="s">
        <v>2500</v>
      </c>
      <c r="C348" t="s">
        <v>1481</v>
      </c>
      <c r="D348" s="53">
        <v>2300000</v>
      </c>
    </row>
    <row r="349" spans="1:4">
      <c r="A349" t="s">
        <v>52</v>
      </c>
      <c r="B349" t="s">
        <v>2158</v>
      </c>
      <c r="C349" t="s">
        <v>1517</v>
      </c>
      <c r="D349" s="53">
        <v>0</v>
      </c>
    </row>
    <row r="350" spans="1:4">
      <c r="A350" t="s">
        <v>230</v>
      </c>
      <c r="B350" t="s">
        <v>2082</v>
      </c>
      <c r="C350" t="s">
        <v>1481</v>
      </c>
      <c r="D350" s="53">
        <v>2800000</v>
      </c>
    </row>
    <row r="351" spans="1:4">
      <c r="B351" t="s">
        <v>2083</v>
      </c>
      <c r="C351" t="s">
        <v>1477</v>
      </c>
      <c r="D351" s="53">
        <v>3000000</v>
      </c>
    </row>
    <row r="352" spans="1:4">
      <c r="B352" t="s">
        <v>2098</v>
      </c>
      <c r="C352" t="s">
        <v>1494</v>
      </c>
      <c r="D352" s="53">
        <v>21000000</v>
      </c>
    </row>
    <row r="353" spans="1:4">
      <c r="B353" t="s">
        <v>2155</v>
      </c>
      <c r="C353" t="s">
        <v>1494</v>
      </c>
      <c r="D353" s="53">
        <v>62000000</v>
      </c>
    </row>
    <row r="354" spans="1:4">
      <c r="B354" t="s">
        <v>2542</v>
      </c>
      <c r="C354" t="s">
        <v>2033</v>
      </c>
      <c r="D354" s="53">
        <v>403000</v>
      </c>
    </row>
    <row r="355" spans="1:4">
      <c r="A355" t="s">
        <v>547</v>
      </c>
      <c r="B355" t="s">
        <v>2291</v>
      </c>
      <c r="C355" t="s">
        <v>1481</v>
      </c>
      <c r="D355" s="53">
        <v>40000</v>
      </c>
    </row>
    <row r="356" spans="1:4">
      <c r="B356" t="s">
        <v>2428</v>
      </c>
      <c r="C356" t="s">
        <v>1481</v>
      </c>
      <c r="D356" s="53">
        <v>150000</v>
      </c>
    </row>
    <row r="357" spans="1:4">
      <c r="A357" t="s">
        <v>231</v>
      </c>
      <c r="B357" t="s">
        <v>2164</v>
      </c>
      <c r="C357" t="s">
        <v>1497</v>
      </c>
      <c r="D357" s="53">
        <v>1300000</v>
      </c>
    </row>
    <row r="358" spans="1:4">
      <c r="B358" t="s">
        <v>2205</v>
      </c>
      <c r="C358" t="s">
        <v>1477</v>
      </c>
      <c r="D358" s="53">
        <v>5000000</v>
      </c>
    </row>
    <row r="359" spans="1:4">
      <c r="B359" t="s">
        <v>2381</v>
      </c>
      <c r="C359" t="s">
        <v>1494</v>
      </c>
      <c r="D359" s="53">
        <v>5800000</v>
      </c>
    </row>
    <row r="360" spans="1:4">
      <c r="A360" t="s">
        <v>430</v>
      </c>
      <c r="B360" t="s">
        <v>2252</v>
      </c>
      <c r="C360" t="s">
        <v>1481</v>
      </c>
      <c r="D360" s="53">
        <v>0</v>
      </c>
    </row>
    <row r="361" spans="1:4">
      <c r="A361" t="s">
        <v>671</v>
      </c>
      <c r="B361" t="s">
        <v>2481</v>
      </c>
      <c r="C361" t="s">
        <v>1481</v>
      </c>
      <c r="D361" s="53">
        <v>0</v>
      </c>
    </row>
    <row r="362" spans="1:4">
      <c r="B362" t="s">
        <v>2546</v>
      </c>
      <c r="C362" t="s">
        <v>1481</v>
      </c>
      <c r="D362" s="53">
        <v>1400000</v>
      </c>
    </row>
    <row r="363" spans="1:4">
      <c r="A363" t="s">
        <v>431</v>
      </c>
      <c r="B363" t="s">
        <v>2399</v>
      </c>
      <c r="C363" t="s">
        <v>1497</v>
      </c>
      <c r="D363" s="53">
        <v>210000</v>
      </c>
    </row>
    <row r="364" spans="1:4">
      <c r="B364" t="s">
        <v>2473</v>
      </c>
      <c r="C364" t="s">
        <v>1497</v>
      </c>
      <c r="D364" s="53">
        <v>21000</v>
      </c>
    </row>
    <row r="365" spans="1:4">
      <c r="A365" t="s">
        <v>432</v>
      </c>
      <c r="B365" t="s">
        <v>2199</v>
      </c>
      <c r="C365" t="s">
        <v>1481</v>
      </c>
      <c r="D365" s="53">
        <v>37500</v>
      </c>
    </row>
    <row r="366" spans="1:4">
      <c r="B366" t="s">
        <v>2269</v>
      </c>
      <c r="C366" t="s">
        <v>1481</v>
      </c>
      <c r="D366" s="53">
        <v>375000</v>
      </c>
    </row>
    <row r="367" spans="1:4">
      <c r="A367" t="s">
        <v>548</v>
      </c>
      <c r="B367" t="s">
        <v>2414</v>
      </c>
      <c r="C367" t="s">
        <v>1760</v>
      </c>
      <c r="D367" s="53">
        <v>0</v>
      </c>
    </row>
    <row r="368" spans="1:4">
      <c r="A368" t="s">
        <v>706</v>
      </c>
      <c r="B368" t="s">
        <v>2552</v>
      </c>
      <c r="C368" t="s">
        <v>1469</v>
      </c>
      <c r="D368" s="53">
        <v>5000000</v>
      </c>
    </row>
    <row r="369" spans="1:4">
      <c r="A369" t="s">
        <v>680</v>
      </c>
      <c r="B369" t="s">
        <v>2491</v>
      </c>
      <c r="C369" t="s">
        <v>1481</v>
      </c>
      <c r="D369" s="53">
        <v>0</v>
      </c>
    </row>
    <row r="370" spans="1:4">
      <c r="A370" t="s">
        <v>738</v>
      </c>
      <c r="B370" t="s">
        <v>2303</v>
      </c>
      <c r="C370" t="s">
        <v>1481</v>
      </c>
      <c r="D370" s="53">
        <v>150000</v>
      </c>
    </row>
    <row r="371" spans="1:4">
      <c r="B371" t="s">
        <v>2363</v>
      </c>
      <c r="C371" t="s">
        <v>1481</v>
      </c>
      <c r="D371" s="53">
        <v>18750</v>
      </c>
    </row>
    <row r="372" spans="1:4">
      <c r="B372" t="s">
        <v>2446</v>
      </c>
      <c r="C372" t="s">
        <v>1481</v>
      </c>
      <c r="D372" s="53">
        <v>0</v>
      </c>
    </row>
    <row r="373" spans="1:4">
      <c r="A373" t="s">
        <v>233</v>
      </c>
      <c r="B373" t="s">
        <v>2131</v>
      </c>
      <c r="C373" t="s">
        <v>1481</v>
      </c>
      <c r="D373" s="53">
        <v>620000</v>
      </c>
    </row>
    <row r="374" spans="1:4">
      <c r="A374" t="s">
        <v>461</v>
      </c>
      <c r="B374" t="s">
        <v>2382</v>
      </c>
      <c r="C374" t="s">
        <v>1481</v>
      </c>
      <c r="D374" s="53">
        <v>880000</v>
      </c>
    </row>
    <row r="375" spans="1:4">
      <c r="B375" t="s">
        <v>2410</v>
      </c>
      <c r="C375" t="s">
        <v>1481</v>
      </c>
      <c r="D375" s="53">
        <v>320000</v>
      </c>
    </row>
    <row r="376" spans="1:4">
      <c r="B376" t="s">
        <v>2413</v>
      </c>
      <c r="C376" t="s">
        <v>1588</v>
      </c>
      <c r="D376" s="53">
        <v>1000000</v>
      </c>
    </row>
    <row r="377" spans="1:4">
      <c r="B377" t="s">
        <v>2466</v>
      </c>
      <c r="C377" t="s">
        <v>1481</v>
      </c>
      <c r="D377" s="53">
        <v>0</v>
      </c>
    </row>
    <row r="378" spans="1:4">
      <c r="A378" t="s">
        <v>111</v>
      </c>
      <c r="B378" t="s">
        <v>2062</v>
      </c>
      <c r="C378" t="s">
        <v>1497</v>
      </c>
      <c r="D378" s="53">
        <v>350000</v>
      </c>
    </row>
    <row r="379" spans="1:4">
      <c r="B379" t="s">
        <v>2066</v>
      </c>
      <c r="C379" t="s">
        <v>1469</v>
      </c>
      <c r="D379" s="53">
        <v>2100000</v>
      </c>
    </row>
    <row r="380" spans="1:4">
      <c r="B380" t="s">
        <v>2078</v>
      </c>
      <c r="C380" t="s">
        <v>1477</v>
      </c>
      <c r="D380" s="53">
        <v>3500000</v>
      </c>
    </row>
    <row r="381" spans="1:4">
      <c r="B381" t="s">
        <v>2094</v>
      </c>
      <c r="C381" t="s">
        <v>1469</v>
      </c>
      <c r="D381" s="53">
        <v>650000</v>
      </c>
    </row>
    <row r="382" spans="1:4">
      <c r="B382" t="s">
        <v>2183</v>
      </c>
      <c r="C382" t="s">
        <v>1469</v>
      </c>
      <c r="D382" s="53">
        <v>3900000</v>
      </c>
    </row>
    <row r="383" spans="1:4">
      <c r="B383" t="s">
        <v>2271</v>
      </c>
      <c r="C383" t="s">
        <v>1513</v>
      </c>
      <c r="D383" s="53">
        <v>421100</v>
      </c>
    </row>
    <row r="384" spans="1:4">
      <c r="C384" t="s">
        <v>1469</v>
      </c>
      <c r="D384" s="53">
        <v>1800000</v>
      </c>
    </row>
    <row r="385" spans="1:4">
      <c r="B385" t="s">
        <v>2392</v>
      </c>
      <c r="C385" t="s">
        <v>1469</v>
      </c>
      <c r="D385" s="53">
        <v>600000</v>
      </c>
    </row>
    <row r="386" spans="1:4">
      <c r="B386" t="s">
        <v>2523</v>
      </c>
      <c r="C386" t="s">
        <v>1469</v>
      </c>
      <c r="D386" s="53">
        <v>1700000</v>
      </c>
    </row>
    <row r="387" spans="1:4">
      <c r="A387" t="s">
        <v>318</v>
      </c>
      <c r="B387" t="s">
        <v>2144</v>
      </c>
      <c r="C387" t="s">
        <v>1481</v>
      </c>
      <c r="D387" s="53">
        <v>31250</v>
      </c>
    </row>
    <row r="388" spans="1:4">
      <c r="A388" t="s">
        <v>683</v>
      </c>
      <c r="B388" t="s">
        <v>2487</v>
      </c>
      <c r="C388" t="s">
        <v>1760</v>
      </c>
      <c r="D388" s="53">
        <v>0</v>
      </c>
    </row>
    <row r="389" spans="1:4">
      <c r="A389" t="s">
        <v>438</v>
      </c>
      <c r="B389" t="s">
        <v>2309</v>
      </c>
      <c r="C389" t="s">
        <v>1481</v>
      </c>
      <c r="D389" s="53">
        <v>172200</v>
      </c>
    </row>
    <row r="390" spans="1:4">
      <c r="B390" t="s">
        <v>2371</v>
      </c>
      <c r="C390" t="s">
        <v>1481</v>
      </c>
      <c r="D390" s="53">
        <v>58099.999999999993</v>
      </c>
    </row>
    <row r="391" spans="1:4">
      <c r="A391" t="s">
        <v>112</v>
      </c>
      <c r="B391" t="s">
        <v>2414</v>
      </c>
      <c r="C391" t="s">
        <v>1477</v>
      </c>
      <c r="D391" s="53">
        <v>10000000</v>
      </c>
    </row>
    <row r="392" spans="1:4">
      <c r="A392" t="s">
        <v>552</v>
      </c>
      <c r="B392" t="s">
        <v>2400</v>
      </c>
      <c r="C392" t="s">
        <v>1481</v>
      </c>
      <c r="D392" s="53">
        <v>3000000</v>
      </c>
    </row>
    <row r="393" spans="1:4">
      <c r="B393" t="s">
        <v>2409</v>
      </c>
      <c r="C393" t="s">
        <v>1481</v>
      </c>
      <c r="D393" s="53">
        <v>2000000</v>
      </c>
    </row>
    <row r="394" spans="1:4">
      <c r="A394" t="s">
        <v>102</v>
      </c>
      <c r="B394" t="s">
        <v>2068</v>
      </c>
      <c r="C394" t="s">
        <v>1513</v>
      </c>
      <c r="D394" s="53">
        <v>5000000</v>
      </c>
    </row>
    <row r="395" spans="1:4">
      <c r="B395" t="s">
        <v>2079</v>
      </c>
      <c r="C395" t="s">
        <v>1522</v>
      </c>
      <c r="D395" s="53">
        <v>18000000</v>
      </c>
    </row>
    <row r="396" spans="1:4">
      <c r="A396" t="s">
        <v>320</v>
      </c>
      <c r="B396" t="s">
        <v>2544</v>
      </c>
      <c r="C396" t="s">
        <v>2035</v>
      </c>
      <c r="D396" s="53">
        <v>34580</v>
      </c>
    </row>
    <row r="397" spans="1:4">
      <c r="A397" t="s">
        <v>553</v>
      </c>
      <c r="B397" t="s">
        <v>2314</v>
      </c>
      <c r="C397" t="s">
        <v>1481</v>
      </c>
      <c r="D397" s="53">
        <v>200000</v>
      </c>
    </row>
    <row r="398" spans="1:4">
      <c r="B398" t="s">
        <v>2335</v>
      </c>
      <c r="C398" t="s">
        <v>1497</v>
      </c>
      <c r="D398" s="53">
        <v>750000</v>
      </c>
    </row>
    <row r="399" spans="1:4">
      <c r="B399" t="s">
        <v>2435</v>
      </c>
      <c r="C399" t="s">
        <v>1481</v>
      </c>
      <c r="D399" s="53">
        <v>0</v>
      </c>
    </row>
    <row r="400" spans="1:4">
      <c r="A400" t="s">
        <v>238</v>
      </c>
      <c r="B400" t="s">
        <v>2136</v>
      </c>
      <c r="C400" t="s">
        <v>1481</v>
      </c>
      <c r="D400" s="53">
        <v>10929.3</v>
      </c>
    </row>
    <row r="401" spans="1:4">
      <c r="B401" t="s">
        <v>2165</v>
      </c>
      <c r="C401" t="s">
        <v>1481</v>
      </c>
      <c r="D401" s="53">
        <v>0</v>
      </c>
    </row>
    <row r="402" spans="1:4">
      <c r="B402" t="s">
        <v>2174</v>
      </c>
      <c r="C402" t="s">
        <v>1588</v>
      </c>
      <c r="D402" s="53">
        <v>25214.399999999998</v>
      </c>
    </row>
    <row r="403" spans="1:4">
      <c r="A403" t="s">
        <v>321</v>
      </c>
      <c r="B403" t="s">
        <v>2146</v>
      </c>
      <c r="C403" t="s">
        <v>1481</v>
      </c>
      <c r="D403" s="53">
        <v>1100000</v>
      </c>
    </row>
    <row r="404" spans="1:4">
      <c r="B404" t="s">
        <v>2253</v>
      </c>
      <c r="C404" t="s">
        <v>1477</v>
      </c>
      <c r="D404" s="53">
        <v>8100000</v>
      </c>
    </row>
    <row r="405" spans="1:4">
      <c r="B405" t="s">
        <v>2471</v>
      </c>
      <c r="C405" t="s">
        <v>1477</v>
      </c>
      <c r="D405" s="53">
        <v>6000000</v>
      </c>
    </row>
    <row r="406" spans="1:4">
      <c r="A406" t="s">
        <v>81</v>
      </c>
      <c r="B406" t="s">
        <v>2125</v>
      </c>
      <c r="C406" t="s">
        <v>1513</v>
      </c>
      <c r="D406" s="53">
        <v>0</v>
      </c>
    </row>
    <row r="407" spans="1:4">
      <c r="A407" t="s">
        <v>582</v>
      </c>
      <c r="B407" t="s">
        <v>2370</v>
      </c>
      <c r="C407" t="s">
        <v>1477</v>
      </c>
      <c r="D407" s="53">
        <v>0</v>
      </c>
    </row>
    <row r="408" spans="1:4">
      <c r="A408" t="s">
        <v>87</v>
      </c>
      <c r="B408" t="s">
        <v>2345</v>
      </c>
      <c r="C408" t="s">
        <v>1469</v>
      </c>
      <c r="D408" s="53">
        <v>125000000</v>
      </c>
    </row>
    <row r="409" spans="1:4">
      <c r="A409" t="s">
        <v>323</v>
      </c>
      <c r="B409" t="s">
        <v>2188</v>
      </c>
      <c r="C409" t="s">
        <v>1481</v>
      </c>
      <c r="D409" s="53">
        <v>0</v>
      </c>
    </row>
    <row r="410" spans="1:4">
      <c r="B410" t="s">
        <v>2261</v>
      </c>
      <c r="C410" t="s">
        <v>1481</v>
      </c>
      <c r="D410" s="53">
        <v>1300000</v>
      </c>
    </row>
    <row r="411" spans="1:4">
      <c r="B411" t="s">
        <v>2454</v>
      </c>
      <c r="C411" t="s">
        <v>1469</v>
      </c>
      <c r="D411" s="53">
        <v>0</v>
      </c>
    </row>
    <row r="412" spans="1:4">
      <c r="A412" t="s">
        <v>755</v>
      </c>
      <c r="B412" t="s">
        <v>2419</v>
      </c>
      <c r="C412" t="s">
        <v>1481</v>
      </c>
      <c r="D412" s="53">
        <v>150000</v>
      </c>
    </row>
    <row r="413" spans="1:4">
      <c r="A413" t="s">
        <v>325</v>
      </c>
      <c r="B413" t="s">
        <v>2172</v>
      </c>
      <c r="C413" t="s">
        <v>1481</v>
      </c>
      <c r="D413" s="53">
        <v>37500</v>
      </c>
    </row>
    <row r="414" spans="1:4">
      <c r="A414" t="s">
        <v>127</v>
      </c>
      <c r="B414" t="s">
        <v>2091</v>
      </c>
      <c r="C414" t="s">
        <v>1477</v>
      </c>
      <c r="D414" s="53">
        <v>1500000</v>
      </c>
    </row>
    <row r="415" spans="1:4">
      <c r="A415" t="s">
        <v>687</v>
      </c>
      <c r="B415" t="s">
        <v>2455</v>
      </c>
      <c r="C415" t="s">
        <v>1469</v>
      </c>
      <c r="D415" s="53">
        <v>0</v>
      </c>
    </row>
    <row r="416" spans="1:4">
      <c r="B416" t="s">
        <v>2543</v>
      </c>
      <c r="C416" t="s">
        <v>1477</v>
      </c>
      <c r="D416" s="53">
        <v>3000000</v>
      </c>
    </row>
    <row r="417" spans="1:4">
      <c r="A417" t="s">
        <v>97</v>
      </c>
      <c r="B417" t="s">
        <v>2060</v>
      </c>
      <c r="C417" t="s">
        <v>1492</v>
      </c>
      <c r="D417" s="53">
        <v>150000</v>
      </c>
    </row>
    <row r="418" spans="1:4">
      <c r="B418" t="s">
        <v>2067</v>
      </c>
      <c r="C418" t="s">
        <v>1477</v>
      </c>
      <c r="D418" s="53">
        <v>4000000</v>
      </c>
    </row>
    <row r="419" spans="1:4">
      <c r="A419" t="s">
        <v>139</v>
      </c>
      <c r="B419" t="s">
        <v>2086</v>
      </c>
      <c r="C419" t="s">
        <v>1469</v>
      </c>
      <c r="D419" s="53">
        <v>2100000</v>
      </c>
    </row>
    <row r="420" spans="1:4">
      <c r="B420" t="s">
        <v>2103</v>
      </c>
      <c r="C420" t="s">
        <v>1477</v>
      </c>
      <c r="D420" s="53">
        <v>6600000</v>
      </c>
    </row>
    <row r="421" spans="1:4">
      <c r="B421" t="s">
        <v>2126</v>
      </c>
      <c r="C421" t="s">
        <v>1494</v>
      </c>
      <c r="D421" s="53">
        <v>18500000</v>
      </c>
    </row>
    <row r="422" spans="1:4">
      <c r="B422" t="s">
        <v>2194</v>
      </c>
      <c r="C422" t="s">
        <v>1546</v>
      </c>
      <c r="D422" s="53">
        <v>19000000</v>
      </c>
    </row>
    <row r="423" spans="1:4">
      <c r="B423" t="s">
        <v>2468</v>
      </c>
      <c r="C423" t="s">
        <v>1522</v>
      </c>
      <c r="D423" s="53">
        <v>0</v>
      </c>
    </row>
    <row r="424" spans="1:4">
      <c r="A424" t="s">
        <v>558</v>
      </c>
      <c r="B424" t="s">
        <v>2395</v>
      </c>
      <c r="C424" t="s">
        <v>1481</v>
      </c>
      <c r="D424" s="53">
        <v>120000</v>
      </c>
    </row>
    <row r="425" spans="1:4">
      <c r="B425" t="s">
        <v>2401</v>
      </c>
      <c r="C425" t="s">
        <v>1481</v>
      </c>
      <c r="D425" s="53">
        <v>0</v>
      </c>
    </row>
    <row r="426" spans="1:4">
      <c r="B426" t="s">
        <v>2420</v>
      </c>
      <c r="C426" t="s">
        <v>1481</v>
      </c>
      <c r="D426" s="53">
        <v>4300000</v>
      </c>
    </row>
    <row r="427" spans="1:4">
      <c r="B427" t="s">
        <v>2539</v>
      </c>
      <c r="C427" t="s">
        <v>1477</v>
      </c>
      <c r="D427" s="53">
        <v>8700000</v>
      </c>
    </row>
    <row r="428" spans="1:4">
      <c r="A428" t="s">
        <v>82</v>
      </c>
      <c r="B428" t="s">
        <v>2085</v>
      </c>
      <c r="C428" t="s">
        <v>1497</v>
      </c>
      <c r="D428" s="53">
        <v>0</v>
      </c>
    </row>
    <row r="429" spans="1:4">
      <c r="B429" t="s">
        <v>2142</v>
      </c>
      <c r="C429" t="s">
        <v>1469</v>
      </c>
      <c r="D429" s="53">
        <v>2700000</v>
      </c>
    </row>
    <row r="430" spans="1:4">
      <c r="B430" t="s">
        <v>2320</v>
      </c>
      <c r="C430" t="s">
        <v>1469</v>
      </c>
      <c r="D430" s="53">
        <v>3200000</v>
      </c>
    </row>
    <row r="431" spans="1:4">
      <c r="A431" t="s">
        <v>140</v>
      </c>
      <c r="B431" t="s">
        <v>2084</v>
      </c>
      <c r="C431" t="s">
        <v>1477</v>
      </c>
      <c r="D431" s="53">
        <v>0</v>
      </c>
    </row>
    <row r="432" spans="1:4">
      <c r="B432" t="s">
        <v>2090</v>
      </c>
      <c r="C432" t="s">
        <v>1494</v>
      </c>
      <c r="D432" s="53">
        <v>0</v>
      </c>
    </row>
    <row r="433" spans="1:4">
      <c r="A433" t="s">
        <v>327</v>
      </c>
      <c r="B433" t="s">
        <v>2315</v>
      </c>
      <c r="C433" t="s">
        <v>1481</v>
      </c>
      <c r="D433" s="53">
        <v>250000</v>
      </c>
    </row>
    <row r="434" spans="1:4">
      <c r="A434" t="s">
        <v>199</v>
      </c>
      <c r="B434" t="s">
        <v>2458</v>
      </c>
      <c r="C434" t="s">
        <v>1469</v>
      </c>
      <c r="D434" s="53">
        <v>1021250</v>
      </c>
    </row>
    <row r="435" spans="1:4">
      <c r="B435" t="s">
        <v>2497</v>
      </c>
      <c r="C435" t="s">
        <v>1469</v>
      </c>
      <c r="D435" s="53">
        <v>1122145</v>
      </c>
    </row>
    <row r="436" spans="1:4">
      <c r="A436" t="s">
        <v>193</v>
      </c>
      <c r="B436" t="s">
        <v>2295</v>
      </c>
      <c r="C436" t="s">
        <v>1469</v>
      </c>
      <c r="D436" s="53">
        <v>4000000</v>
      </c>
    </row>
    <row r="437" spans="1:4">
      <c r="B437" t="s">
        <v>2302</v>
      </c>
      <c r="C437" t="s">
        <v>1469</v>
      </c>
      <c r="D437" s="53">
        <v>0</v>
      </c>
    </row>
    <row r="438" spans="1:4">
      <c r="B438" t="s">
        <v>2411</v>
      </c>
      <c r="C438" t="s">
        <v>1469</v>
      </c>
      <c r="D438" s="53">
        <v>9000000</v>
      </c>
    </row>
    <row r="439" spans="1:4">
      <c r="B439" t="s">
        <v>2502</v>
      </c>
      <c r="C439" t="s">
        <v>1469</v>
      </c>
      <c r="D439" s="53">
        <v>0</v>
      </c>
    </row>
    <row r="440" spans="1:4">
      <c r="A440" t="s">
        <v>753</v>
      </c>
      <c r="B440" t="s">
        <v>2530</v>
      </c>
      <c r="C440" t="s">
        <v>1497</v>
      </c>
      <c r="D440" s="53">
        <v>1400000</v>
      </c>
    </row>
    <row r="441" spans="1:4">
      <c r="A441" t="s">
        <v>329</v>
      </c>
      <c r="B441" t="s">
        <v>2156</v>
      </c>
      <c r="C441" t="s">
        <v>1481</v>
      </c>
      <c r="D441" s="53">
        <v>1000000</v>
      </c>
    </row>
    <row r="442" spans="1:4">
      <c r="B442" t="s">
        <v>2236</v>
      </c>
      <c r="C442" t="s">
        <v>1481</v>
      </c>
      <c r="D442" s="53">
        <v>1000000</v>
      </c>
    </row>
    <row r="443" spans="1:4">
      <c r="A443" t="s">
        <v>444</v>
      </c>
      <c r="B443" t="s">
        <v>2364</v>
      </c>
      <c r="C443" t="s">
        <v>1588</v>
      </c>
      <c r="D443" s="53">
        <v>0</v>
      </c>
    </row>
    <row r="444" spans="1:4">
      <c r="B444" t="s">
        <v>2545</v>
      </c>
      <c r="C444" t="s">
        <v>1469</v>
      </c>
      <c r="D444" s="53">
        <v>10000000</v>
      </c>
    </row>
    <row r="445" spans="1:4">
      <c r="A445" t="s">
        <v>689</v>
      </c>
      <c r="B445" t="s">
        <v>2390</v>
      </c>
      <c r="C445" t="s">
        <v>1497</v>
      </c>
      <c r="D445" s="53">
        <v>0</v>
      </c>
    </row>
    <row r="446" spans="1:4">
      <c r="A446" t="s">
        <v>445</v>
      </c>
      <c r="B446" t="s">
        <v>2214</v>
      </c>
      <c r="C446" t="s">
        <v>1481</v>
      </c>
      <c r="D446" s="53">
        <v>0</v>
      </c>
    </row>
    <row r="447" spans="1:4">
      <c r="B447" t="s">
        <v>2525</v>
      </c>
      <c r="C447" t="s">
        <v>1481</v>
      </c>
      <c r="D447" s="53">
        <v>10000000</v>
      </c>
    </row>
    <row r="448" spans="1:4">
      <c r="A448" t="s">
        <v>563</v>
      </c>
      <c r="B448" t="s">
        <v>2412</v>
      </c>
      <c r="C448" t="s">
        <v>1481</v>
      </c>
      <c r="D448" s="53">
        <v>600000</v>
      </c>
    </row>
    <row r="449" spans="1:4">
      <c r="A449" t="s">
        <v>331</v>
      </c>
      <c r="B449" t="s">
        <v>2161</v>
      </c>
      <c r="C449" t="s">
        <v>1481</v>
      </c>
      <c r="D449" s="53">
        <v>100000</v>
      </c>
    </row>
    <row r="450" spans="1:4">
      <c r="A450" t="s">
        <v>243</v>
      </c>
      <c r="B450" t="s">
        <v>2168</v>
      </c>
      <c r="C450" t="s">
        <v>1481</v>
      </c>
      <c r="D450" s="53">
        <v>0</v>
      </c>
    </row>
    <row r="451" spans="1:4">
      <c r="B451" t="s">
        <v>2184</v>
      </c>
      <c r="C451" t="s">
        <v>1481</v>
      </c>
      <c r="D451" s="53">
        <v>100000</v>
      </c>
    </row>
    <row r="452" spans="1:4">
      <c r="B452" t="s">
        <v>2282</v>
      </c>
      <c r="C452" t="s">
        <v>1481</v>
      </c>
      <c r="D452" s="53">
        <v>1100000</v>
      </c>
    </row>
    <row r="453" spans="1:4">
      <c r="B453" t="s">
        <v>2372</v>
      </c>
      <c r="C453" t="s">
        <v>1481</v>
      </c>
      <c r="D453" s="53">
        <v>1500000</v>
      </c>
    </row>
    <row r="454" spans="1:4">
      <c r="B454" t="s">
        <v>2451</v>
      </c>
      <c r="C454" t="s">
        <v>1469</v>
      </c>
      <c r="D454" s="53">
        <v>0</v>
      </c>
    </row>
    <row r="455" spans="1:4">
      <c r="B455" t="s">
        <v>2488</v>
      </c>
      <c r="C455" t="s">
        <v>1477</v>
      </c>
      <c r="D455" s="53">
        <v>4100000</v>
      </c>
    </row>
    <row r="456" spans="1:4">
      <c r="A456" t="s">
        <v>566</v>
      </c>
      <c r="B456" t="s">
        <v>2241</v>
      </c>
      <c r="C456" t="s">
        <v>1481</v>
      </c>
      <c r="D456" s="53">
        <v>0</v>
      </c>
    </row>
    <row r="457" spans="1:4">
      <c r="A457" t="s">
        <v>448</v>
      </c>
      <c r="B457" t="s">
        <v>2368</v>
      </c>
      <c r="C457" t="s">
        <v>1481</v>
      </c>
      <c r="D457" s="53">
        <v>625000</v>
      </c>
    </row>
    <row r="458" spans="1:4">
      <c r="A458" t="s">
        <v>693</v>
      </c>
      <c r="B458" t="s">
        <v>2415</v>
      </c>
      <c r="C458" t="s">
        <v>1760</v>
      </c>
      <c r="D458" s="53">
        <v>0</v>
      </c>
    </row>
    <row r="459" spans="1:4">
      <c r="B459" t="s">
        <v>2463</v>
      </c>
      <c r="C459" t="s">
        <v>1481</v>
      </c>
      <c r="D459" s="53">
        <v>450000</v>
      </c>
    </row>
    <row r="460" spans="1:4">
      <c r="B460" t="s">
        <v>2540</v>
      </c>
      <c r="C460" t="s">
        <v>1481</v>
      </c>
      <c r="D460" s="53">
        <v>1250000</v>
      </c>
    </row>
    <row r="461" spans="1:4">
      <c r="A461" t="s">
        <v>121</v>
      </c>
      <c r="B461" t="s">
        <v>2064</v>
      </c>
      <c r="C461" t="s">
        <v>1492</v>
      </c>
      <c r="D461" s="53">
        <v>100000</v>
      </c>
    </row>
    <row r="462" spans="1:4">
      <c r="B462" t="s">
        <v>2075</v>
      </c>
      <c r="C462" t="s">
        <v>1492</v>
      </c>
      <c r="D462" s="53">
        <v>500000</v>
      </c>
    </row>
    <row r="463" spans="1:4">
      <c r="B463" t="s">
        <v>2097</v>
      </c>
      <c r="C463" t="s">
        <v>1492</v>
      </c>
      <c r="D463" s="53">
        <v>150000</v>
      </c>
    </row>
    <row r="464" spans="1:4">
      <c r="A464" t="s">
        <v>450</v>
      </c>
      <c r="B464" t="s">
        <v>2259</v>
      </c>
      <c r="C464" t="s">
        <v>1481</v>
      </c>
      <c r="D464" s="53">
        <v>62500</v>
      </c>
    </row>
    <row r="465" spans="1:4">
      <c r="B465" t="s">
        <v>2505</v>
      </c>
      <c r="C465" t="s">
        <v>1481</v>
      </c>
      <c r="D465" s="53">
        <v>625000</v>
      </c>
    </row>
    <row r="466" spans="1:4">
      <c r="A466" t="s">
        <v>451</v>
      </c>
      <c r="B466" t="s">
        <v>2351</v>
      </c>
      <c r="C466" t="s">
        <v>1481</v>
      </c>
      <c r="D466" s="53">
        <v>100000</v>
      </c>
    </row>
    <row r="467" spans="1:4">
      <c r="A467" t="s">
        <v>195</v>
      </c>
      <c r="B467" t="s">
        <v>2551</v>
      </c>
      <c r="C467" t="s">
        <v>1517</v>
      </c>
      <c r="D467" s="53">
        <v>0</v>
      </c>
    </row>
    <row r="468" spans="1:4">
      <c r="A468" t="s">
        <v>244</v>
      </c>
      <c r="B468" t="s">
        <v>2127</v>
      </c>
      <c r="C468" t="s">
        <v>1481</v>
      </c>
      <c r="D468" s="53">
        <v>300000</v>
      </c>
    </row>
    <row r="469" spans="1:4">
      <c r="B469" t="s">
        <v>2160</v>
      </c>
      <c r="C469" t="s">
        <v>1481</v>
      </c>
      <c r="D469" s="53">
        <v>1100000</v>
      </c>
    </row>
    <row r="470" spans="1:4">
      <c r="A470" t="s">
        <v>343</v>
      </c>
      <c r="B470" t="s">
        <v>2283</v>
      </c>
      <c r="C470" t="s">
        <v>1477</v>
      </c>
      <c r="D470" s="53">
        <v>3500000</v>
      </c>
    </row>
    <row r="471" spans="1:4">
      <c r="B471" t="s">
        <v>2536</v>
      </c>
      <c r="C471" t="s">
        <v>1513</v>
      </c>
      <c r="D471" s="53">
        <v>2500000</v>
      </c>
    </row>
    <row r="472" spans="1:4">
      <c r="C472" t="s">
        <v>1494</v>
      </c>
      <c r="D472" s="53">
        <v>3750000</v>
      </c>
    </row>
    <row r="473" spans="1:4">
      <c r="A473" t="s">
        <v>570</v>
      </c>
      <c r="B473" t="s">
        <v>2340</v>
      </c>
      <c r="C473" t="s">
        <v>1481</v>
      </c>
      <c r="D473" s="53">
        <v>100000</v>
      </c>
    </row>
    <row r="474" spans="1:4">
      <c r="A474" t="s">
        <v>453</v>
      </c>
      <c r="B474" t="s">
        <v>2272</v>
      </c>
      <c r="C474" t="s">
        <v>1481</v>
      </c>
      <c r="D474" s="53">
        <v>350000</v>
      </c>
    </row>
    <row r="475" spans="1:4">
      <c r="A475" t="s">
        <v>145</v>
      </c>
      <c r="B475" t="s">
        <v>2388</v>
      </c>
      <c r="C475" t="s">
        <v>1481</v>
      </c>
      <c r="D475" s="53">
        <v>2000000</v>
      </c>
    </row>
    <row r="476" spans="1:4">
      <c r="B476" t="s">
        <v>2509</v>
      </c>
      <c r="C476" t="s">
        <v>1588</v>
      </c>
      <c r="D476" s="53">
        <v>1500000</v>
      </c>
    </row>
    <row r="477" spans="1:4">
      <c r="B477" t="s">
        <v>2555</v>
      </c>
      <c r="C477" t="s">
        <v>1469</v>
      </c>
      <c r="D477" s="53">
        <v>3250000</v>
      </c>
    </row>
    <row r="478" spans="1:4">
      <c r="A478" t="s">
        <v>571</v>
      </c>
      <c r="B478" t="s">
        <v>2257</v>
      </c>
      <c r="C478" t="s">
        <v>1481</v>
      </c>
      <c r="D478" s="53">
        <v>28000</v>
      </c>
    </row>
    <row r="479" spans="1:4">
      <c r="B479" t="s">
        <v>2359</v>
      </c>
      <c r="C479" t="s">
        <v>1481</v>
      </c>
      <c r="D479" s="53">
        <v>40000</v>
      </c>
    </row>
    <row r="480" spans="1:4">
      <c r="A480" t="s">
        <v>1643</v>
      </c>
      <c r="B480" t="s">
        <v>2185</v>
      </c>
      <c r="C480" t="s">
        <v>1481</v>
      </c>
      <c r="D480" s="53">
        <v>100000</v>
      </c>
    </row>
    <row r="481" spans="1:4">
      <c r="B481" t="s">
        <v>2226</v>
      </c>
      <c r="C481" t="s">
        <v>1481</v>
      </c>
      <c r="D481" s="53">
        <v>1500000</v>
      </c>
    </row>
    <row r="482" spans="1:4">
      <c r="B482" t="s">
        <v>2328</v>
      </c>
      <c r="C482" t="s">
        <v>1481</v>
      </c>
      <c r="D482" s="53">
        <v>2400000</v>
      </c>
    </row>
    <row r="483" spans="1:4">
      <c r="B483" t="s">
        <v>2384</v>
      </c>
      <c r="C483" t="s">
        <v>1477</v>
      </c>
      <c r="D483" s="53">
        <v>10000000</v>
      </c>
    </row>
    <row r="484" spans="1:4">
      <c r="A484" t="s">
        <v>742</v>
      </c>
      <c r="B484" t="s">
        <v>2443</v>
      </c>
      <c r="C484" t="s">
        <v>1492</v>
      </c>
      <c r="D484" s="53">
        <v>20000</v>
      </c>
    </row>
    <row r="485" spans="1:4">
      <c r="B485" t="s">
        <v>2480</v>
      </c>
      <c r="C485" t="s">
        <v>1492</v>
      </c>
      <c r="D485" s="53">
        <v>65000</v>
      </c>
    </row>
    <row r="486" spans="1:4">
      <c r="B486" t="s">
        <v>2513</v>
      </c>
      <c r="C486" t="s">
        <v>1492</v>
      </c>
      <c r="D486" s="53">
        <v>75000</v>
      </c>
    </row>
    <row r="487" spans="1:4">
      <c r="A487" t="s">
        <v>455</v>
      </c>
      <c r="B487" t="s">
        <v>2263</v>
      </c>
      <c r="C487" t="s">
        <v>1513</v>
      </c>
      <c r="D487" s="53">
        <v>219700</v>
      </c>
    </row>
    <row r="488" spans="1:4">
      <c r="A488" t="s">
        <v>336</v>
      </c>
      <c r="B488" t="s">
        <v>2235</v>
      </c>
      <c r="C488" t="s">
        <v>1469</v>
      </c>
      <c r="D488" s="53">
        <v>1100000</v>
      </c>
    </row>
    <row r="489" spans="1:4">
      <c r="A489" t="s">
        <v>197</v>
      </c>
      <c r="B489" t="s">
        <v>2362</v>
      </c>
      <c r="C489" t="s">
        <v>1469</v>
      </c>
      <c r="D489" s="53">
        <v>0</v>
      </c>
    </row>
    <row r="490" spans="1:4">
      <c r="A490" t="s">
        <v>61</v>
      </c>
      <c r="B490" t="s">
        <v>2140</v>
      </c>
      <c r="C490" t="s">
        <v>1469</v>
      </c>
      <c r="D490" s="53">
        <v>5000000</v>
      </c>
    </row>
    <row r="491" spans="1:4">
      <c r="A491" t="s">
        <v>754</v>
      </c>
      <c r="B491" t="s">
        <v>2503</v>
      </c>
      <c r="C491" t="s">
        <v>1479</v>
      </c>
      <c r="D491" s="53">
        <v>0</v>
      </c>
    </row>
    <row r="492" spans="1:4">
      <c r="A492" t="s">
        <v>339</v>
      </c>
      <c r="B492" t="s">
        <v>2179</v>
      </c>
      <c r="C492" t="s">
        <v>1588</v>
      </c>
      <c r="D492" s="53">
        <v>0</v>
      </c>
    </row>
    <row r="493" spans="1:4">
      <c r="B493" t="s">
        <v>2237</v>
      </c>
      <c r="C493" t="s">
        <v>1481</v>
      </c>
      <c r="D493" s="53">
        <v>1700000</v>
      </c>
    </row>
    <row r="494" spans="1:4">
      <c r="B494" t="s">
        <v>2262</v>
      </c>
      <c r="C494" t="s">
        <v>1588</v>
      </c>
      <c r="D494" s="53">
        <v>0</v>
      </c>
    </row>
    <row r="495" spans="1:4">
      <c r="B495" t="s">
        <v>2304</v>
      </c>
      <c r="C495" t="s">
        <v>1513</v>
      </c>
      <c r="D495" s="53">
        <v>1700000</v>
      </c>
    </row>
    <row r="496" spans="1:4">
      <c r="B496" t="s">
        <v>2396</v>
      </c>
      <c r="C496" t="s">
        <v>1588</v>
      </c>
      <c r="D496" s="53">
        <v>0</v>
      </c>
    </row>
    <row r="497" spans="1:4">
      <c r="B497" t="s">
        <v>2426</v>
      </c>
      <c r="C497" t="s">
        <v>1477</v>
      </c>
      <c r="D497" s="53">
        <v>3100000</v>
      </c>
    </row>
    <row r="498" spans="1:4">
      <c r="A498" t="s">
        <v>340</v>
      </c>
      <c r="B498" t="s">
        <v>2193</v>
      </c>
      <c r="C498" t="s">
        <v>1481</v>
      </c>
      <c r="D498" s="53">
        <v>0</v>
      </c>
    </row>
    <row r="499" spans="1:4">
      <c r="A499" t="s">
        <v>744</v>
      </c>
      <c r="B499" t="s">
        <v>2449</v>
      </c>
      <c r="C499" t="s">
        <v>1497</v>
      </c>
      <c r="D499" s="53">
        <v>250000</v>
      </c>
    </row>
    <row r="500" spans="1:4">
      <c r="A500" t="s">
        <v>341</v>
      </c>
      <c r="B500" t="s">
        <v>2115</v>
      </c>
      <c r="C500" t="s">
        <v>1469</v>
      </c>
      <c r="D500" s="53">
        <v>1900000</v>
      </c>
    </row>
    <row r="501" spans="1:4">
      <c r="A501" t="s">
        <v>53</v>
      </c>
      <c r="B501" t="s">
        <v>2080</v>
      </c>
      <c r="C501" t="s">
        <v>1469</v>
      </c>
      <c r="D501" s="53">
        <v>100000</v>
      </c>
    </row>
    <row r="502" spans="1:4">
      <c r="B502" t="s">
        <v>2108</v>
      </c>
      <c r="C502" t="s">
        <v>1497</v>
      </c>
      <c r="D502" s="53">
        <v>0</v>
      </c>
    </row>
    <row r="503" spans="1:4">
      <c r="A503" t="s">
        <v>68</v>
      </c>
      <c r="B503" t="s">
        <v>2051</v>
      </c>
      <c r="C503" t="s">
        <v>1477</v>
      </c>
      <c r="D503" s="53">
        <v>4500000</v>
      </c>
    </row>
    <row r="504" spans="1:4">
      <c r="B504" t="s">
        <v>2065</v>
      </c>
      <c r="C504" t="s">
        <v>1494</v>
      </c>
      <c r="D504" s="53">
        <v>23000000</v>
      </c>
    </row>
    <row r="505" spans="1:4">
      <c r="B505" t="s">
        <v>2152</v>
      </c>
      <c r="C505" t="s">
        <v>1513</v>
      </c>
      <c r="D505" s="53">
        <v>28000000</v>
      </c>
    </row>
    <row r="506" spans="1:4">
      <c r="B506" t="s">
        <v>2284</v>
      </c>
      <c r="C506" t="s">
        <v>1477</v>
      </c>
      <c r="D506" s="53">
        <v>8400000</v>
      </c>
    </row>
    <row r="507" spans="1:4">
      <c r="A507" t="s">
        <v>579</v>
      </c>
      <c r="B507" t="s">
        <v>2360</v>
      </c>
      <c r="C507" t="s">
        <v>1481</v>
      </c>
      <c r="D507" s="53">
        <v>150000</v>
      </c>
    </row>
    <row r="508" spans="1:4">
      <c r="B508" t="s">
        <v>2429</v>
      </c>
      <c r="C508" t="s">
        <v>1481</v>
      </c>
      <c r="D508" s="53">
        <v>1000000</v>
      </c>
    </row>
    <row r="509" spans="1:4">
      <c r="A509" t="s">
        <v>98</v>
      </c>
      <c r="B509" t="s">
        <v>2053</v>
      </c>
      <c r="C509" t="s">
        <v>1481</v>
      </c>
      <c r="D509" s="53">
        <v>150000</v>
      </c>
    </row>
    <row r="510" spans="1:4">
      <c r="A510" t="s">
        <v>580</v>
      </c>
      <c r="B510" t="s">
        <v>2348</v>
      </c>
      <c r="C510" t="s">
        <v>1497</v>
      </c>
      <c r="D510" s="53">
        <v>100000</v>
      </c>
    </row>
    <row r="511" spans="1:4">
      <c r="A511" t="s">
        <v>147</v>
      </c>
      <c r="B511" t="s">
        <v>2087</v>
      </c>
      <c r="C511" t="s">
        <v>1513</v>
      </c>
      <c r="D511" s="53">
        <v>100000</v>
      </c>
    </row>
    <row r="512" spans="1:4">
      <c r="B512" t="s">
        <v>2114</v>
      </c>
      <c r="C512" t="s">
        <v>1477</v>
      </c>
      <c r="D512" s="53">
        <v>1000000</v>
      </c>
    </row>
    <row r="513" spans="1:4">
      <c r="C513" t="s">
        <v>1494</v>
      </c>
      <c r="D513" s="53">
        <v>1500000</v>
      </c>
    </row>
    <row r="514" spans="1:4">
      <c r="B514" t="s">
        <v>2342</v>
      </c>
      <c r="C514" t="s">
        <v>1546</v>
      </c>
      <c r="D514" s="53">
        <v>15000000</v>
      </c>
    </row>
    <row r="515" spans="1:4">
      <c r="B515" t="s">
        <v>2514</v>
      </c>
      <c r="C515" t="s">
        <v>1517</v>
      </c>
      <c r="D515" s="53">
        <v>0</v>
      </c>
    </row>
    <row r="516" spans="1:4">
      <c r="A516" t="s">
        <v>342</v>
      </c>
      <c r="B516" t="s">
        <v>2350</v>
      </c>
      <c r="C516" t="s">
        <v>1513</v>
      </c>
      <c r="D516" s="53">
        <v>150000</v>
      </c>
    </row>
    <row r="517" spans="1:4">
      <c r="B517" t="s">
        <v>2354</v>
      </c>
      <c r="C517" t="s">
        <v>1513</v>
      </c>
      <c r="D517" s="53">
        <v>276000</v>
      </c>
    </row>
    <row r="518" spans="1:4">
      <c r="B518" t="s">
        <v>2373</v>
      </c>
      <c r="C518" t="s">
        <v>1513</v>
      </c>
      <c r="D518" s="53">
        <v>150000</v>
      </c>
    </row>
    <row r="519" spans="1:4">
      <c r="A519" t="s">
        <v>707</v>
      </c>
      <c r="B519" t="s">
        <v>2482</v>
      </c>
      <c r="C519" t="s">
        <v>1481</v>
      </c>
      <c r="D519" s="53">
        <v>228000</v>
      </c>
    </row>
    <row r="520" spans="1:4">
      <c r="A520" t="s">
        <v>2556</v>
      </c>
      <c r="D520" s="53">
        <v>2493357518.6999998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00"/>
  </sheetPr>
  <dimension ref="A1:K542"/>
  <sheetViews>
    <sheetView tabSelected="1" zoomScaleNormal="100" workbookViewId="0">
      <selection activeCell="E18" sqref="E18"/>
    </sheetView>
  </sheetViews>
  <sheetFormatPr defaultColWidth="9.140625" defaultRowHeight="12.75"/>
  <cols>
    <col min="1" max="1" width="12.28515625" style="5" customWidth="1"/>
    <col min="2" max="2" width="16.7109375" style="5" customWidth="1"/>
    <col min="3" max="3" width="15" style="5" customWidth="1"/>
    <col min="4" max="4" width="44.140625" style="5" bestFit="1" customWidth="1"/>
    <col min="5" max="5" width="22" style="5" customWidth="1"/>
    <col min="6" max="6" width="16.140625" style="16" bestFit="1" customWidth="1"/>
    <col min="7" max="7" width="22.5703125" style="5" bestFit="1" customWidth="1"/>
    <col min="8" max="8" width="16" style="5" bestFit="1" customWidth="1"/>
    <col min="9" max="9" width="15.85546875" style="5" bestFit="1" customWidth="1"/>
    <col min="10" max="10" width="18.28515625" style="5" customWidth="1"/>
    <col min="11" max="11" width="20.42578125" style="5" customWidth="1"/>
    <col min="12" max="16384" width="9.140625" style="5"/>
  </cols>
  <sheetData>
    <row r="1" spans="1:11">
      <c r="A1" s="8" t="s">
        <v>2046</v>
      </c>
      <c r="B1" s="8" t="s">
        <v>2043</v>
      </c>
      <c r="C1" s="8" t="s">
        <v>2044</v>
      </c>
      <c r="D1" s="8" t="s">
        <v>25</v>
      </c>
      <c r="E1" s="8" t="s">
        <v>2045</v>
      </c>
      <c r="F1" s="14" t="s">
        <v>2048</v>
      </c>
      <c r="G1" s="8" t="s">
        <v>2050</v>
      </c>
      <c r="H1" s="8" t="s">
        <v>26</v>
      </c>
      <c r="I1" s="8" t="s">
        <v>1467</v>
      </c>
      <c r="J1" s="8" t="s">
        <v>27</v>
      </c>
      <c r="K1" s="8" t="s">
        <v>1465</v>
      </c>
    </row>
    <row r="2" spans="1:11">
      <c r="A2" s="5" t="s">
        <v>2047</v>
      </c>
      <c r="B2" s="9">
        <v>36607</v>
      </c>
      <c r="C2" s="5">
        <v>2000</v>
      </c>
      <c r="D2" s="5" t="s">
        <v>31</v>
      </c>
      <c r="E2" s="5" t="str">
        <f>VLOOKUP(D2, 'TechIndex Startups'!$A$1:$E$700,2,FALSE)</f>
        <v>FIRM0002</v>
      </c>
      <c r="F2" s="15">
        <v>30000000</v>
      </c>
      <c r="G2" s="5" t="s">
        <v>1469</v>
      </c>
      <c r="H2" s="5" t="s">
        <v>30</v>
      </c>
      <c r="I2" s="5" t="s">
        <v>1470</v>
      </c>
      <c r="J2" s="5">
        <v>1973</v>
      </c>
      <c r="K2" s="5" t="s">
        <v>29</v>
      </c>
    </row>
    <row r="3" spans="1:11">
      <c r="A3" s="5" t="s">
        <v>2051</v>
      </c>
      <c r="B3" s="9">
        <v>37532</v>
      </c>
      <c r="C3" s="5">
        <v>2002</v>
      </c>
      <c r="D3" s="5" t="s">
        <v>68</v>
      </c>
      <c r="E3" s="5" t="str">
        <f>VLOOKUP(D3, 'TechIndex Startups'!$A$1:$E$700,2,FALSE)</f>
        <v>FIRM0027</v>
      </c>
      <c r="F3" s="15">
        <v>4500000</v>
      </c>
      <c r="G3" s="5" t="s">
        <v>1477</v>
      </c>
      <c r="H3" s="5" t="s">
        <v>50</v>
      </c>
      <c r="I3" s="5" t="s">
        <v>1478</v>
      </c>
      <c r="J3" s="5">
        <v>1999</v>
      </c>
      <c r="K3" s="5" t="s">
        <v>69</v>
      </c>
    </row>
    <row r="4" spans="1:11">
      <c r="A4" s="5" t="s">
        <v>2052</v>
      </c>
      <c r="B4" s="9">
        <v>37622</v>
      </c>
      <c r="C4" s="5">
        <v>2003</v>
      </c>
      <c r="D4" s="5" t="s">
        <v>92</v>
      </c>
      <c r="E4" s="5" t="str">
        <f>VLOOKUP(D4, 'TechIndex Startups'!$A$1:$E$700,2,FALSE)</f>
        <v>FIRM0045</v>
      </c>
      <c r="F4" s="16" t="s">
        <v>1479</v>
      </c>
      <c r="G4" s="5" t="s">
        <v>1481</v>
      </c>
      <c r="H4" s="5" t="s">
        <v>30</v>
      </c>
      <c r="I4" s="5" t="s">
        <v>1482</v>
      </c>
      <c r="J4" s="5">
        <v>2003</v>
      </c>
      <c r="K4" s="5" t="s">
        <v>44</v>
      </c>
    </row>
    <row r="5" spans="1:11">
      <c r="A5" s="5" t="s">
        <v>2053</v>
      </c>
      <c r="B5" s="9">
        <v>37895</v>
      </c>
      <c r="C5" s="5">
        <v>2003</v>
      </c>
      <c r="D5" s="5" t="s">
        <v>98</v>
      </c>
      <c r="E5" s="5" t="str">
        <f>VLOOKUP(D5, 'TechIndex Startups'!$A$1:$E$700,2,FALSE)</f>
        <v>FIRM0051</v>
      </c>
      <c r="F5" s="15">
        <v>150000</v>
      </c>
      <c r="G5" s="5" t="s">
        <v>1481</v>
      </c>
      <c r="H5" s="5" t="s">
        <v>30</v>
      </c>
      <c r="I5" s="5" t="s">
        <v>1483</v>
      </c>
      <c r="J5" s="5">
        <v>2003</v>
      </c>
      <c r="K5" s="5" t="s">
        <v>44</v>
      </c>
    </row>
    <row r="6" spans="1:11">
      <c r="A6" s="5" t="s">
        <v>2054</v>
      </c>
      <c r="B6" s="9">
        <v>37987</v>
      </c>
      <c r="C6" s="5">
        <v>2004</v>
      </c>
      <c r="D6" s="5" t="s">
        <v>100</v>
      </c>
      <c r="E6" s="5" t="str">
        <f>VLOOKUP(D6, 'TechIndex Startups'!$A$1:$E$700,2,FALSE)</f>
        <v>FIRM0053</v>
      </c>
      <c r="F6" s="16" t="s">
        <v>1479</v>
      </c>
      <c r="G6" s="5" t="s">
        <v>1477</v>
      </c>
      <c r="H6" s="5" t="s">
        <v>30</v>
      </c>
      <c r="I6" s="5" t="s">
        <v>1470</v>
      </c>
      <c r="J6" s="5">
        <v>2004</v>
      </c>
      <c r="K6" s="5" t="s">
        <v>47</v>
      </c>
    </row>
    <row r="7" spans="1:11">
      <c r="A7" s="5" t="s">
        <v>2055</v>
      </c>
      <c r="B7" s="9">
        <v>38152</v>
      </c>
      <c r="C7" s="5">
        <v>2004</v>
      </c>
      <c r="D7" s="5" t="s">
        <v>92</v>
      </c>
      <c r="E7" s="5" t="str">
        <f>VLOOKUP(D7, 'TechIndex Startups'!$A$1:$E$700,2,FALSE)</f>
        <v>FIRM0045</v>
      </c>
      <c r="F7" s="15">
        <v>4600000</v>
      </c>
      <c r="G7" s="5" t="s">
        <v>1477</v>
      </c>
      <c r="H7" s="5" t="s">
        <v>30</v>
      </c>
      <c r="I7" s="5" t="s">
        <v>1482</v>
      </c>
      <c r="J7" s="5">
        <v>2003</v>
      </c>
      <c r="K7" s="5" t="s">
        <v>44</v>
      </c>
    </row>
    <row r="8" spans="1:11">
      <c r="A8" s="5" t="s">
        <v>2056</v>
      </c>
      <c r="B8" s="9">
        <v>38348</v>
      </c>
      <c r="C8" s="5">
        <v>2004</v>
      </c>
      <c r="D8" s="5" t="s">
        <v>106</v>
      </c>
      <c r="E8" s="5" t="str">
        <f>VLOOKUP(D8, 'TechIndex Startups'!$A$1:$E$700,2,FALSE)</f>
        <v>FIRM0059</v>
      </c>
      <c r="F8" s="15">
        <v>1000000</v>
      </c>
      <c r="G8" s="5" t="s">
        <v>1469</v>
      </c>
      <c r="H8" s="5" t="s">
        <v>30</v>
      </c>
      <c r="I8" s="5" t="s">
        <v>1487</v>
      </c>
      <c r="J8" s="5">
        <v>2005</v>
      </c>
      <c r="K8" s="5" t="s">
        <v>33</v>
      </c>
    </row>
    <row r="9" spans="1:11">
      <c r="A9" s="5" t="s">
        <v>2057</v>
      </c>
      <c r="B9" s="9">
        <v>38533</v>
      </c>
      <c r="C9" s="5">
        <v>2005</v>
      </c>
      <c r="D9" s="5" t="s">
        <v>92</v>
      </c>
      <c r="E9" s="5" t="str">
        <f>VLOOKUP(D9, 'TechIndex Startups'!$A$1:$E$700,2,FALSE)</f>
        <v>FIRM0045</v>
      </c>
      <c r="F9" s="15">
        <v>1500000</v>
      </c>
      <c r="G9" s="5" t="s">
        <v>1469</v>
      </c>
      <c r="H9" s="5" t="s">
        <v>30</v>
      </c>
      <c r="I9" s="5" t="s">
        <v>1482</v>
      </c>
      <c r="J9" s="5">
        <v>2003</v>
      </c>
      <c r="K9" s="5" t="s">
        <v>44</v>
      </c>
    </row>
    <row r="10" spans="1:11">
      <c r="A10" s="5" t="s">
        <v>2058</v>
      </c>
      <c r="B10" s="9">
        <v>38626</v>
      </c>
      <c r="C10" s="5">
        <v>2005</v>
      </c>
      <c r="D10" s="5" t="s">
        <v>107</v>
      </c>
      <c r="E10" s="5" t="str">
        <f>VLOOKUP(D10, 'TechIndex Startups'!$A$1:$E$700,2,FALSE)</f>
        <v>FIRM0060</v>
      </c>
      <c r="F10" s="15">
        <v>2500000</v>
      </c>
      <c r="G10" s="5" t="s">
        <v>1477</v>
      </c>
      <c r="H10" s="5" t="s">
        <v>30</v>
      </c>
      <c r="I10" s="5" t="s">
        <v>1489</v>
      </c>
      <c r="J10" s="5">
        <v>2005</v>
      </c>
      <c r="K10" s="5" t="s">
        <v>33</v>
      </c>
    </row>
    <row r="11" spans="1:11">
      <c r="A11" s="5" t="s">
        <v>2059</v>
      </c>
      <c r="B11" s="9">
        <v>38718</v>
      </c>
      <c r="C11" s="5">
        <v>2006</v>
      </c>
      <c r="D11" s="5" t="s">
        <v>114</v>
      </c>
      <c r="E11" s="5" t="str">
        <f>VLOOKUP(D11, 'TechIndex Startups'!$A$1:$E$700,2,FALSE)</f>
        <v>FIRM0066</v>
      </c>
      <c r="F11" s="15">
        <v>3000000</v>
      </c>
      <c r="G11" s="5" t="s">
        <v>1477</v>
      </c>
      <c r="H11" s="5" t="s">
        <v>30</v>
      </c>
      <c r="I11" s="5" t="s">
        <v>1491</v>
      </c>
      <c r="J11" s="5">
        <v>2006</v>
      </c>
      <c r="K11" s="5" t="s">
        <v>47</v>
      </c>
    </row>
    <row r="12" spans="1:11">
      <c r="A12" s="5" t="s">
        <v>2060</v>
      </c>
      <c r="B12" s="9">
        <v>38740</v>
      </c>
      <c r="C12" s="5">
        <v>2006</v>
      </c>
      <c r="D12" s="5" t="s">
        <v>97</v>
      </c>
      <c r="E12" s="5" t="str">
        <f>VLOOKUP(D12, 'TechIndex Startups'!$A$1:$E$700,2,FALSE)</f>
        <v>FIRM0050</v>
      </c>
      <c r="F12" s="15">
        <v>150000</v>
      </c>
      <c r="G12" s="5" t="s">
        <v>1492</v>
      </c>
      <c r="H12" s="5" t="s">
        <v>30</v>
      </c>
      <c r="I12" s="5" t="s">
        <v>1493</v>
      </c>
      <c r="J12" s="5">
        <v>2003</v>
      </c>
      <c r="K12" s="5" t="s">
        <v>69</v>
      </c>
    </row>
    <row r="13" spans="1:11">
      <c r="A13" s="5" t="s">
        <v>2061</v>
      </c>
      <c r="B13" s="9">
        <v>38808</v>
      </c>
      <c r="C13" s="5">
        <v>2006</v>
      </c>
      <c r="D13" s="5" t="s">
        <v>92</v>
      </c>
      <c r="E13" s="5" t="str">
        <f>VLOOKUP(D13, 'TechIndex Startups'!$A$1:$E$700,2,FALSE)</f>
        <v>FIRM0045</v>
      </c>
      <c r="F13" s="15">
        <v>10000000</v>
      </c>
      <c r="G13" s="5" t="s">
        <v>1494</v>
      </c>
      <c r="H13" s="5" t="s">
        <v>30</v>
      </c>
      <c r="I13" s="5" t="s">
        <v>1482</v>
      </c>
      <c r="J13" s="5">
        <v>2003</v>
      </c>
      <c r="K13" s="5" t="s">
        <v>44</v>
      </c>
    </row>
    <row r="14" spans="1:11">
      <c r="A14" s="5" t="s">
        <v>2062</v>
      </c>
      <c r="B14" s="9">
        <v>38971</v>
      </c>
      <c r="C14" s="5">
        <v>2006</v>
      </c>
      <c r="D14" s="5" t="s">
        <v>111</v>
      </c>
      <c r="E14" s="5" t="str">
        <f>VLOOKUP(D14, 'TechIndex Startups'!$A$1:$E$700,2,FALSE)</f>
        <v>FIRM0063</v>
      </c>
      <c r="F14" s="15">
        <v>350000</v>
      </c>
      <c r="G14" s="5" t="s">
        <v>1497</v>
      </c>
      <c r="H14" s="5" t="s">
        <v>30</v>
      </c>
      <c r="I14" s="5" t="s">
        <v>1498</v>
      </c>
      <c r="J14" s="5">
        <v>2005</v>
      </c>
      <c r="K14" s="5" t="s">
        <v>33</v>
      </c>
    </row>
    <row r="15" spans="1:11">
      <c r="A15" s="5" t="s">
        <v>2063</v>
      </c>
      <c r="B15" s="9">
        <v>39015</v>
      </c>
      <c r="C15" s="5">
        <v>2006</v>
      </c>
      <c r="D15" s="5" t="s">
        <v>108</v>
      </c>
      <c r="E15" s="5" t="str">
        <f>VLOOKUP(D15, 'TechIndex Startups'!$A$1:$E$700,2,FALSE)</f>
        <v>FIRM0061</v>
      </c>
      <c r="F15" s="15">
        <v>4000000</v>
      </c>
      <c r="G15" s="5" t="s">
        <v>1477</v>
      </c>
      <c r="H15" s="5" t="s">
        <v>109</v>
      </c>
      <c r="I15" s="5" t="s">
        <v>1500</v>
      </c>
      <c r="J15" s="5">
        <v>2005</v>
      </c>
      <c r="K15" s="5" t="s">
        <v>44</v>
      </c>
    </row>
    <row r="16" spans="1:11">
      <c r="A16" s="5" t="s">
        <v>2064</v>
      </c>
      <c r="B16" s="9">
        <v>39083</v>
      </c>
      <c r="C16" s="5">
        <v>2007</v>
      </c>
      <c r="D16" s="5" t="s">
        <v>121</v>
      </c>
      <c r="E16" s="5" t="str">
        <f>VLOOKUP(D16, 'TechIndex Startups'!$A$1:$E$700,2,FALSE)</f>
        <v>FIRM0073</v>
      </c>
      <c r="F16" s="15">
        <v>100000</v>
      </c>
      <c r="G16" s="5" t="s">
        <v>1492</v>
      </c>
      <c r="H16" s="5" t="s">
        <v>30</v>
      </c>
      <c r="I16" s="5" t="s">
        <v>1498</v>
      </c>
      <c r="J16" s="5">
        <v>2006</v>
      </c>
      <c r="K16" s="5" t="s">
        <v>44</v>
      </c>
    </row>
    <row r="17" spans="1:11">
      <c r="A17" s="5" t="s">
        <v>2065</v>
      </c>
      <c r="B17" s="9">
        <v>39100</v>
      </c>
      <c r="C17" s="5">
        <v>2007</v>
      </c>
      <c r="D17" s="5" t="s">
        <v>68</v>
      </c>
      <c r="E17" s="5" t="str">
        <f>VLOOKUP(D17, 'TechIndex Startups'!$A$1:$E$700,2,FALSE)</f>
        <v>FIRM0027</v>
      </c>
      <c r="F17" s="15">
        <v>23000000</v>
      </c>
      <c r="G17" s="5" t="s">
        <v>1494</v>
      </c>
      <c r="H17" s="5" t="s">
        <v>50</v>
      </c>
      <c r="I17" s="5" t="s">
        <v>1478</v>
      </c>
      <c r="J17" s="5">
        <v>1999</v>
      </c>
      <c r="K17" s="5" t="s">
        <v>69</v>
      </c>
    </row>
    <row r="18" spans="1:11">
      <c r="A18" s="5" t="s">
        <v>2066</v>
      </c>
      <c r="B18" s="9">
        <v>39114</v>
      </c>
      <c r="C18" s="5">
        <v>2007</v>
      </c>
      <c r="D18" s="5" t="s">
        <v>111</v>
      </c>
      <c r="E18" s="5" t="str">
        <f>VLOOKUP(D18, 'TechIndex Startups'!$A$1:$E$700,2,FALSE)</f>
        <v>FIRM0063</v>
      </c>
      <c r="F18" s="15">
        <v>2100000</v>
      </c>
      <c r="G18" s="5" t="s">
        <v>1469</v>
      </c>
      <c r="H18" s="5" t="s">
        <v>30</v>
      </c>
      <c r="I18" s="5" t="s">
        <v>1498</v>
      </c>
      <c r="J18" s="5">
        <v>2005</v>
      </c>
      <c r="K18" s="5" t="s">
        <v>33</v>
      </c>
    </row>
    <row r="19" spans="1:11">
      <c r="A19" s="5" t="s">
        <v>2067</v>
      </c>
      <c r="B19" s="9">
        <v>39118</v>
      </c>
      <c r="C19" s="5">
        <v>2007</v>
      </c>
      <c r="D19" s="5" t="s">
        <v>97</v>
      </c>
      <c r="E19" s="5" t="str">
        <f>VLOOKUP(D19, 'TechIndex Startups'!$A$1:$E$700,2,FALSE)</f>
        <v>FIRM0050</v>
      </c>
      <c r="F19" s="15">
        <v>4000000</v>
      </c>
      <c r="G19" s="5" t="s">
        <v>1477</v>
      </c>
      <c r="H19" s="5" t="s">
        <v>30</v>
      </c>
      <c r="I19" s="5" t="s">
        <v>1493</v>
      </c>
      <c r="J19" s="5">
        <v>2003</v>
      </c>
      <c r="K19" s="5" t="s">
        <v>69</v>
      </c>
    </row>
    <row r="20" spans="1:11">
      <c r="A20" s="5" t="s">
        <v>2068</v>
      </c>
      <c r="B20" s="9">
        <v>39142</v>
      </c>
      <c r="C20" s="5">
        <v>2007</v>
      </c>
      <c r="D20" s="5" t="s">
        <v>102</v>
      </c>
      <c r="E20" s="5" t="str">
        <f>VLOOKUP(D20, 'TechIndex Startups'!$A$1:$E$700,2,FALSE)</f>
        <v>FIRM0055</v>
      </c>
      <c r="F20" s="15">
        <v>5000000</v>
      </c>
      <c r="G20" s="5" t="s">
        <v>1513</v>
      </c>
      <c r="H20" s="5" t="s">
        <v>30</v>
      </c>
      <c r="I20" s="5" t="s">
        <v>1498</v>
      </c>
      <c r="J20" s="5">
        <v>2004</v>
      </c>
      <c r="K20" s="5" t="s">
        <v>58</v>
      </c>
    </row>
    <row r="21" spans="1:11">
      <c r="A21" s="5" t="s">
        <v>2069</v>
      </c>
      <c r="B21" s="9">
        <v>39147</v>
      </c>
      <c r="C21" s="5">
        <v>2007</v>
      </c>
      <c r="D21" s="5" t="s">
        <v>65</v>
      </c>
      <c r="E21" s="5" t="str">
        <f>VLOOKUP(D21, 'TechIndex Startups'!$A$1:$E$700,2,FALSE)</f>
        <v>FIRM0025</v>
      </c>
      <c r="F21" s="15">
        <v>45000000</v>
      </c>
      <c r="G21" s="5" t="s">
        <v>1477</v>
      </c>
      <c r="H21" s="5" t="s">
        <v>30</v>
      </c>
      <c r="I21" s="5" t="s">
        <v>1498</v>
      </c>
      <c r="J21" s="5">
        <v>1999</v>
      </c>
      <c r="K21" s="5" t="s">
        <v>33</v>
      </c>
    </row>
    <row r="22" spans="1:11">
      <c r="A22" s="5" t="s">
        <v>2070</v>
      </c>
      <c r="B22" s="9">
        <v>39173</v>
      </c>
      <c r="C22" s="5">
        <v>2007</v>
      </c>
      <c r="D22" s="5" t="s">
        <v>114</v>
      </c>
      <c r="E22" s="5" t="str">
        <f>VLOOKUP(D22, 'TechIndex Startups'!$A$1:$E$700,2,FALSE)</f>
        <v>FIRM0066</v>
      </c>
      <c r="F22" s="15">
        <v>10000000</v>
      </c>
      <c r="G22" s="5" t="s">
        <v>1494</v>
      </c>
      <c r="H22" s="5" t="s">
        <v>30</v>
      </c>
      <c r="I22" s="5" t="s">
        <v>1491</v>
      </c>
      <c r="J22" s="5">
        <v>2007</v>
      </c>
      <c r="K22" s="5" t="s">
        <v>47</v>
      </c>
    </row>
    <row r="23" spans="1:11">
      <c r="A23" s="5" t="s">
        <v>2071</v>
      </c>
      <c r="B23" s="9">
        <v>39187</v>
      </c>
      <c r="C23" s="5">
        <v>2007</v>
      </c>
      <c r="D23" s="5" t="s">
        <v>119</v>
      </c>
      <c r="E23" s="5" t="str">
        <f>VLOOKUP(D23, 'TechIndex Startups'!$A$1:$E$700,2,FALSE)</f>
        <v>FIRM0071</v>
      </c>
      <c r="F23" s="15">
        <v>950000</v>
      </c>
      <c r="G23" s="5" t="s">
        <v>1481</v>
      </c>
      <c r="H23" s="5" t="s">
        <v>41</v>
      </c>
      <c r="I23" s="5" t="s">
        <v>1515</v>
      </c>
      <c r="J23" s="5">
        <v>2006</v>
      </c>
      <c r="K23" s="5" t="s">
        <v>44</v>
      </c>
    </row>
    <row r="24" spans="1:11">
      <c r="A24" s="5" t="s">
        <v>2072</v>
      </c>
      <c r="B24" s="9">
        <v>39245</v>
      </c>
      <c r="C24" s="5">
        <v>2007</v>
      </c>
      <c r="D24" s="5" t="s">
        <v>60</v>
      </c>
      <c r="E24" s="5" t="str">
        <f>VLOOKUP(D24, 'TechIndex Startups'!$A$1:$E$700,2,FALSE)</f>
        <v>FIRM0021</v>
      </c>
      <c r="F24" s="16" t="s">
        <v>1479</v>
      </c>
      <c r="G24" s="5" t="s">
        <v>1517</v>
      </c>
      <c r="H24" s="5" t="s">
        <v>30</v>
      </c>
      <c r="I24" s="5" t="s">
        <v>1498</v>
      </c>
      <c r="J24" s="5">
        <v>1998</v>
      </c>
      <c r="K24" s="5" t="s">
        <v>44</v>
      </c>
    </row>
    <row r="25" spans="1:11">
      <c r="A25" s="5" t="s">
        <v>2073</v>
      </c>
      <c r="B25" s="9">
        <v>39326</v>
      </c>
      <c r="C25" s="5">
        <v>2007</v>
      </c>
      <c r="D25" s="5" t="s">
        <v>92</v>
      </c>
      <c r="E25" s="5" t="str">
        <f>VLOOKUP(D25, 'TechIndex Startups'!$A$1:$E$700,2,FALSE)</f>
        <v>FIRM0045</v>
      </c>
      <c r="F25" s="15">
        <v>12400000</v>
      </c>
      <c r="G25" s="5" t="s">
        <v>1494</v>
      </c>
      <c r="H25" s="5" t="s">
        <v>30</v>
      </c>
      <c r="I25" s="5" t="s">
        <v>1482</v>
      </c>
      <c r="J25" s="5">
        <v>2003</v>
      </c>
      <c r="K25" s="5" t="s">
        <v>44</v>
      </c>
    </row>
    <row r="26" spans="1:11">
      <c r="A26" s="5" t="s">
        <v>2074</v>
      </c>
      <c r="B26" s="9">
        <v>39356</v>
      </c>
      <c r="C26" s="5">
        <v>2007</v>
      </c>
      <c r="D26" s="5" t="s">
        <v>113</v>
      </c>
      <c r="E26" s="5" t="str">
        <f>VLOOKUP(D26, 'TechIndex Startups'!$A$1:$E$700,2,FALSE)</f>
        <v>FIRM0065</v>
      </c>
      <c r="F26" s="15">
        <v>250000</v>
      </c>
      <c r="G26" s="5" t="s">
        <v>1481</v>
      </c>
      <c r="H26" s="5" t="s">
        <v>30</v>
      </c>
      <c r="I26" s="5" t="s">
        <v>1483</v>
      </c>
      <c r="J26" s="5">
        <v>2006</v>
      </c>
      <c r="K26" s="5" t="s">
        <v>58</v>
      </c>
    </row>
    <row r="27" spans="1:11">
      <c r="A27" s="5" t="s">
        <v>2074</v>
      </c>
      <c r="B27" s="9">
        <v>39356</v>
      </c>
      <c r="C27" s="5">
        <v>2007</v>
      </c>
      <c r="D27" s="5" t="s">
        <v>107</v>
      </c>
      <c r="E27" s="5" t="str">
        <f>VLOOKUP(D27, 'TechIndex Startups'!$A$1:$E$700,2,FALSE)</f>
        <v>FIRM0060</v>
      </c>
      <c r="F27" s="15">
        <v>6000000</v>
      </c>
      <c r="G27" s="5" t="s">
        <v>1494</v>
      </c>
      <c r="H27" s="5" t="s">
        <v>30</v>
      </c>
      <c r="I27" s="5" t="s">
        <v>1489</v>
      </c>
      <c r="J27" s="5">
        <v>2005</v>
      </c>
      <c r="K27" s="5" t="s">
        <v>33</v>
      </c>
    </row>
    <row r="28" spans="1:11">
      <c r="A28" s="5" t="s">
        <v>2075</v>
      </c>
      <c r="B28" s="9">
        <v>39539</v>
      </c>
      <c r="C28" s="5">
        <v>2008</v>
      </c>
      <c r="D28" s="5" t="s">
        <v>121</v>
      </c>
      <c r="E28" s="5" t="str">
        <f>VLOOKUP(D28, 'TechIndex Startups'!$A$1:$E$700,2,FALSE)</f>
        <v>FIRM0073</v>
      </c>
      <c r="F28" s="15">
        <v>500000</v>
      </c>
      <c r="G28" s="5" t="s">
        <v>1492</v>
      </c>
      <c r="H28" s="5" t="s">
        <v>30</v>
      </c>
      <c r="I28" s="5" t="s">
        <v>1498</v>
      </c>
      <c r="J28" s="5">
        <v>2006</v>
      </c>
      <c r="K28" s="5" t="s">
        <v>44</v>
      </c>
    </row>
    <row r="29" spans="1:11">
      <c r="A29" s="5" t="s">
        <v>2076</v>
      </c>
      <c r="B29" s="9">
        <v>39560</v>
      </c>
      <c r="C29" s="5">
        <v>2008</v>
      </c>
      <c r="D29" s="5" t="s">
        <v>70</v>
      </c>
      <c r="E29" s="5" t="str">
        <f>VLOOKUP(D29, 'TechIndex Startups'!$A$1:$E$700,2,FALSE)</f>
        <v>FIRM0028</v>
      </c>
      <c r="F29" s="15">
        <v>10000000</v>
      </c>
      <c r="G29" s="5" t="s">
        <v>1469</v>
      </c>
      <c r="H29" s="5" t="s">
        <v>71</v>
      </c>
      <c r="I29" s="5" t="s">
        <v>1520</v>
      </c>
      <c r="J29" s="5">
        <v>1999</v>
      </c>
      <c r="K29" s="5" t="s">
        <v>33</v>
      </c>
    </row>
    <row r="30" spans="1:11">
      <c r="A30" s="5" t="s">
        <v>2077</v>
      </c>
      <c r="B30" s="9">
        <v>39583</v>
      </c>
      <c r="C30" s="5">
        <v>2008</v>
      </c>
      <c r="D30" s="5" t="s">
        <v>119</v>
      </c>
      <c r="E30" s="5" t="str">
        <f>VLOOKUP(D30, 'TechIndex Startups'!$A$1:$E$700,2,FALSE)</f>
        <v>FIRM0071</v>
      </c>
      <c r="F30" s="15">
        <v>3500000</v>
      </c>
      <c r="G30" s="5" t="s">
        <v>1497</v>
      </c>
      <c r="H30" s="5" t="s">
        <v>41</v>
      </c>
      <c r="I30" s="5" t="s">
        <v>1515</v>
      </c>
      <c r="J30" s="5">
        <v>2006</v>
      </c>
      <c r="K30" s="5" t="s">
        <v>44</v>
      </c>
    </row>
    <row r="31" spans="1:11">
      <c r="A31" s="5" t="s">
        <v>2078</v>
      </c>
      <c r="B31" s="9">
        <v>39600</v>
      </c>
      <c r="C31" s="5">
        <v>2008</v>
      </c>
      <c r="D31" s="5" t="s">
        <v>111</v>
      </c>
      <c r="E31" s="5" t="str">
        <f>VLOOKUP(D31, 'TechIndex Startups'!$A$1:$E$700,2,FALSE)</f>
        <v>FIRM0063</v>
      </c>
      <c r="F31" s="15">
        <v>3500000</v>
      </c>
      <c r="G31" s="5" t="s">
        <v>1477</v>
      </c>
      <c r="H31" s="5" t="s">
        <v>30</v>
      </c>
      <c r="I31" s="5" t="s">
        <v>1498</v>
      </c>
      <c r="J31" s="5">
        <v>2005</v>
      </c>
      <c r="K31" s="5" t="s">
        <v>33</v>
      </c>
    </row>
    <row r="32" spans="1:11">
      <c r="A32" s="5" t="s">
        <v>2079</v>
      </c>
      <c r="B32" s="9">
        <v>39614</v>
      </c>
      <c r="C32" s="5">
        <v>2008</v>
      </c>
      <c r="D32" s="5" t="s">
        <v>102</v>
      </c>
      <c r="E32" s="5" t="str">
        <f>VLOOKUP(D32, 'TechIndex Startups'!$A$1:$E$700,2,FALSE)</f>
        <v>FIRM0055</v>
      </c>
      <c r="F32" s="15">
        <v>18000000</v>
      </c>
      <c r="G32" s="5" t="s">
        <v>1522</v>
      </c>
      <c r="H32" s="5" t="s">
        <v>30</v>
      </c>
      <c r="I32" s="5" t="s">
        <v>1498</v>
      </c>
      <c r="J32" s="5">
        <v>2004</v>
      </c>
      <c r="K32" s="5" t="s">
        <v>58</v>
      </c>
    </row>
    <row r="33" spans="1:11">
      <c r="A33" s="5" t="s">
        <v>2080</v>
      </c>
      <c r="B33" s="9">
        <v>39625</v>
      </c>
      <c r="C33" s="5">
        <v>2008</v>
      </c>
      <c r="D33" s="5" t="s">
        <v>53</v>
      </c>
      <c r="E33" s="5" t="str">
        <f>VLOOKUP(D33, 'TechIndex Startups'!$A$1:$E$700,2,FALSE)</f>
        <v>FIRM0015</v>
      </c>
      <c r="F33" s="15">
        <v>100000</v>
      </c>
      <c r="G33" s="5" t="s">
        <v>1469</v>
      </c>
      <c r="H33" s="5" t="s">
        <v>30</v>
      </c>
      <c r="I33" s="5" t="s">
        <v>1528</v>
      </c>
      <c r="J33" s="5">
        <v>1995</v>
      </c>
      <c r="K33" s="5" t="s">
        <v>44</v>
      </c>
    </row>
    <row r="34" spans="1:11">
      <c r="A34" s="5" t="s">
        <v>2081</v>
      </c>
      <c r="B34" s="9">
        <v>39661</v>
      </c>
      <c r="C34" s="5">
        <v>2008</v>
      </c>
      <c r="D34" s="5" t="s">
        <v>120</v>
      </c>
      <c r="E34" s="5" t="str">
        <f>VLOOKUP(D34, 'TechIndex Startups'!$A$1:$E$700,2,FALSE)</f>
        <v>FIRM0072</v>
      </c>
      <c r="F34" s="15">
        <v>6500000</v>
      </c>
      <c r="G34" s="5" t="s">
        <v>1477</v>
      </c>
      <c r="H34" s="5" t="s">
        <v>30</v>
      </c>
      <c r="I34" s="5" t="s">
        <v>1487</v>
      </c>
      <c r="J34" s="5">
        <v>2006</v>
      </c>
      <c r="K34" s="5" t="s">
        <v>44</v>
      </c>
    </row>
    <row r="35" spans="1:11">
      <c r="A35" s="5" t="s">
        <v>2082</v>
      </c>
      <c r="B35" s="9">
        <v>39668</v>
      </c>
      <c r="C35" s="5">
        <v>2008</v>
      </c>
      <c r="D35" s="5" t="s">
        <v>230</v>
      </c>
      <c r="E35" s="5" t="str">
        <f>VLOOKUP(D35, 'TechIndex Startups'!$A$1:$E$700,2,FALSE)</f>
        <v>FIRM0178</v>
      </c>
      <c r="F35" s="15">
        <f>2000000*1.4</f>
        <v>2800000</v>
      </c>
      <c r="G35" s="5" t="s">
        <v>1481</v>
      </c>
      <c r="H35" s="5" t="s">
        <v>50</v>
      </c>
      <c r="I35" s="5" t="s">
        <v>1478</v>
      </c>
      <c r="J35" s="5">
        <v>2003</v>
      </c>
      <c r="K35" s="5" t="s">
        <v>58</v>
      </c>
    </row>
    <row r="36" spans="1:11">
      <c r="A36" s="5" t="s">
        <v>2083</v>
      </c>
      <c r="B36" s="9">
        <v>39694</v>
      </c>
      <c r="C36" s="5">
        <v>2008</v>
      </c>
      <c r="D36" s="5" t="s">
        <v>230</v>
      </c>
      <c r="E36" s="5" t="str">
        <f>VLOOKUP(D36, 'TechIndex Startups'!$A$1:$E$700,2,FALSE)</f>
        <v>FIRM0178</v>
      </c>
      <c r="F36" s="15">
        <v>3000000</v>
      </c>
      <c r="G36" s="5" t="s">
        <v>1477</v>
      </c>
      <c r="H36" s="5" t="s">
        <v>50</v>
      </c>
      <c r="I36" s="5" t="s">
        <v>1478</v>
      </c>
      <c r="J36" s="5">
        <v>2003</v>
      </c>
      <c r="K36" s="5" t="s">
        <v>58</v>
      </c>
    </row>
    <row r="37" spans="1:11">
      <c r="A37" s="5" t="s">
        <v>2084</v>
      </c>
      <c r="B37" s="9">
        <v>39708</v>
      </c>
      <c r="C37" s="5">
        <v>2008</v>
      </c>
      <c r="D37" s="5" t="s">
        <v>140</v>
      </c>
      <c r="E37" s="5" t="str">
        <f>VLOOKUP(D37, 'TechIndex Startups'!$A$1:$E$700,2,FALSE)</f>
        <v>FIRM0092</v>
      </c>
      <c r="F37" s="16" t="s">
        <v>1479</v>
      </c>
      <c r="G37" s="5" t="s">
        <v>1477</v>
      </c>
      <c r="H37" s="5" t="s">
        <v>30</v>
      </c>
      <c r="I37" s="5" t="s">
        <v>1482</v>
      </c>
      <c r="J37" s="5">
        <v>2008</v>
      </c>
      <c r="K37" s="5" t="s">
        <v>29</v>
      </c>
    </row>
    <row r="38" spans="1:11">
      <c r="A38" s="5" t="s">
        <v>2084</v>
      </c>
      <c r="B38" s="9">
        <v>39708</v>
      </c>
      <c r="C38" s="5">
        <v>2008</v>
      </c>
      <c r="D38" s="5" t="s">
        <v>140</v>
      </c>
      <c r="E38" s="5" t="str">
        <f>VLOOKUP(D38, 'TechIndex Startups'!$A$1:$E$700,2,FALSE)</f>
        <v>FIRM0092</v>
      </c>
      <c r="F38" s="16" t="s">
        <v>1479</v>
      </c>
      <c r="G38" s="5" t="s">
        <v>1477</v>
      </c>
      <c r="H38" s="5" t="s">
        <v>30</v>
      </c>
      <c r="I38" s="5" t="s">
        <v>1482</v>
      </c>
      <c r="J38" s="5">
        <v>2008</v>
      </c>
      <c r="K38" s="5" t="s">
        <v>29</v>
      </c>
    </row>
    <row r="39" spans="1:11">
      <c r="A39" s="5" t="s">
        <v>2085</v>
      </c>
      <c r="B39" s="9">
        <v>39814</v>
      </c>
      <c r="C39" s="5">
        <v>2009</v>
      </c>
      <c r="D39" s="5" t="s">
        <v>82</v>
      </c>
      <c r="E39" s="5" t="str">
        <f>VLOOKUP(D39, 'TechIndex Startups'!$A$1:$E$700,2,FALSE)</f>
        <v>FIRM0037</v>
      </c>
      <c r="F39" s="16" t="s">
        <v>1479</v>
      </c>
      <c r="G39" s="5" t="s">
        <v>1497</v>
      </c>
      <c r="H39" s="5" t="s">
        <v>30</v>
      </c>
      <c r="I39" s="5" t="s">
        <v>1534</v>
      </c>
      <c r="J39" s="5">
        <v>2000</v>
      </c>
      <c r="K39" s="5" t="s">
        <v>44</v>
      </c>
    </row>
    <row r="40" spans="1:11">
      <c r="A40" s="5" t="s">
        <v>2086</v>
      </c>
      <c r="B40" s="9">
        <v>39821</v>
      </c>
      <c r="C40" s="5">
        <v>2009</v>
      </c>
      <c r="D40" s="5" t="s">
        <v>139</v>
      </c>
      <c r="E40" s="5" t="str">
        <f>VLOOKUP(D40, 'TechIndex Startups'!$A$1:$E$700,2,FALSE)</f>
        <v>FIRM0091</v>
      </c>
      <c r="F40" s="15">
        <v>2100000</v>
      </c>
      <c r="G40" s="5" t="s">
        <v>1469</v>
      </c>
      <c r="H40" s="5" t="s">
        <v>30</v>
      </c>
      <c r="I40" s="5" t="s">
        <v>1482</v>
      </c>
      <c r="J40" s="5">
        <v>2008</v>
      </c>
      <c r="K40" s="5" t="s">
        <v>33</v>
      </c>
    </row>
    <row r="41" spans="1:11">
      <c r="A41" s="5" t="s">
        <v>2087</v>
      </c>
      <c r="B41" s="9">
        <v>39875</v>
      </c>
      <c r="C41" s="5">
        <v>2009</v>
      </c>
      <c r="D41" s="5" t="s">
        <v>147</v>
      </c>
      <c r="E41" s="5" t="str">
        <f>VLOOKUP(D41, 'TechIndex Startups'!$A$1:$E$700,2,FALSE)</f>
        <v>FIRM0099</v>
      </c>
      <c r="F41" s="15">
        <v>100000</v>
      </c>
      <c r="G41" s="5" t="s">
        <v>1513</v>
      </c>
      <c r="H41" s="5" t="s">
        <v>30</v>
      </c>
      <c r="I41" s="5" t="s">
        <v>1535</v>
      </c>
      <c r="J41" s="5">
        <v>2008</v>
      </c>
      <c r="K41" s="5" t="s">
        <v>44</v>
      </c>
    </row>
    <row r="42" spans="1:11">
      <c r="A42" s="5" t="s">
        <v>2088</v>
      </c>
      <c r="B42" s="9">
        <v>39941</v>
      </c>
      <c r="C42" s="5">
        <v>2009</v>
      </c>
      <c r="D42" s="5" t="s">
        <v>92</v>
      </c>
      <c r="E42" s="5" t="str">
        <f>VLOOKUP(D42, 'TechIndex Startups'!$A$1:$E$700,2,FALSE)</f>
        <v>FIRM0045</v>
      </c>
      <c r="F42" s="15">
        <v>5000000</v>
      </c>
      <c r="G42" s="5" t="s">
        <v>1494</v>
      </c>
      <c r="H42" s="5" t="s">
        <v>30</v>
      </c>
      <c r="I42" s="5" t="s">
        <v>1482</v>
      </c>
      <c r="J42" s="5">
        <v>2003</v>
      </c>
      <c r="K42" s="5" t="s">
        <v>44</v>
      </c>
    </row>
    <row r="43" spans="1:11">
      <c r="A43" s="5" t="s">
        <v>2089</v>
      </c>
      <c r="B43" s="9">
        <v>39965</v>
      </c>
      <c r="C43" s="5">
        <v>2009</v>
      </c>
      <c r="D43" s="5" t="s">
        <v>168</v>
      </c>
      <c r="E43" s="5" t="str">
        <f>VLOOKUP(D43, 'TechIndex Startups'!$A$1:$E$700,2,FALSE)</f>
        <v>FIRM0119</v>
      </c>
      <c r="F43" s="17">
        <f>50000*0.81</f>
        <v>40500</v>
      </c>
      <c r="G43" s="5" t="s">
        <v>1481</v>
      </c>
      <c r="H43" s="5" t="s">
        <v>41</v>
      </c>
      <c r="I43" s="5" t="s">
        <v>1537</v>
      </c>
      <c r="J43" s="5">
        <v>2010</v>
      </c>
      <c r="K43" s="5" t="s">
        <v>33</v>
      </c>
    </row>
    <row r="44" spans="1:11">
      <c r="A44" s="5" t="s">
        <v>2090</v>
      </c>
      <c r="B44" s="9">
        <v>40016</v>
      </c>
      <c r="C44" s="5">
        <v>2009</v>
      </c>
      <c r="D44" s="5" t="s">
        <v>140</v>
      </c>
      <c r="E44" s="5" t="str">
        <f>VLOOKUP(D44, 'TechIndex Startups'!$A$1:$E$700,2,FALSE)</f>
        <v>FIRM0092</v>
      </c>
      <c r="F44" s="16" t="s">
        <v>1479</v>
      </c>
      <c r="G44" s="5" t="s">
        <v>1494</v>
      </c>
      <c r="H44" s="5" t="s">
        <v>30</v>
      </c>
      <c r="I44" s="5" t="s">
        <v>1482</v>
      </c>
      <c r="J44" s="5">
        <v>2008</v>
      </c>
      <c r="K44" s="5" t="s">
        <v>29</v>
      </c>
    </row>
    <row r="45" spans="1:11">
      <c r="A45" s="5" t="s">
        <v>2090</v>
      </c>
      <c r="B45" s="9">
        <v>40016</v>
      </c>
      <c r="C45" s="5">
        <v>2009</v>
      </c>
      <c r="D45" s="5" t="s">
        <v>140</v>
      </c>
      <c r="E45" s="5" t="str">
        <f>VLOOKUP(D45, 'TechIndex Startups'!$A$1:$E$700,2,FALSE)</f>
        <v>FIRM0092</v>
      </c>
      <c r="F45" s="16" t="s">
        <v>1479</v>
      </c>
      <c r="G45" s="5" t="s">
        <v>1494</v>
      </c>
      <c r="H45" s="5" t="s">
        <v>30</v>
      </c>
      <c r="I45" s="5" t="s">
        <v>1482</v>
      </c>
      <c r="J45" s="5">
        <v>2008</v>
      </c>
      <c r="K45" s="5" t="s">
        <v>29</v>
      </c>
    </row>
    <row r="46" spans="1:11">
      <c r="A46" s="5" t="s">
        <v>2090</v>
      </c>
      <c r="B46" s="9">
        <v>40016</v>
      </c>
      <c r="C46" s="5">
        <v>2009</v>
      </c>
      <c r="D46" s="5" t="s">
        <v>140</v>
      </c>
      <c r="E46" s="5" t="str">
        <f>VLOOKUP(D46, 'TechIndex Startups'!$A$1:$E$700,2,FALSE)</f>
        <v>FIRM0092</v>
      </c>
      <c r="F46" s="16" t="s">
        <v>1479</v>
      </c>
      <c r="G46" s="5" t="s">
        <v>1494</v>
      </c>
      <c r="H46" s="5" t="s">
        <v>30</v>
      </c>
      <c r="I46" s="5" t="s">
        <v>1482</v>
      </c>
      <c r="J46" s="5">
        <v>2008</v>
      </c>
      <c r="K46" s="5" t="s">
        <v>29</v>
      </c>
    </row>
    <row r="47" spans="1:11">
      <c r="A47" s="5" t="s">
        <v>2091</v>
      </c>
      <c r="B47" s="9">
        <v>40051</v>
      </c>
      <c r="C47" s="5">
        <v>2009</v>
      </c>
      <c r="D47" s="5" t="s">
        <v>127</v>
      </c>
      <c r="E47" s="5" t="str">
        <f>VLOOKUP(D47, 'TechIndex Startups'!$A$1:$E$700,2,FALSE)</f>
        <v>FIRM0079</v>
      </c>
      <c r="F47" s="15">
        <v>1500000</v>
      </c>
      <c r="G47" s="5" t="s">
        <v>1477</v>
      </c>
      <c r="H47" s="5" t="s">
        <v>30</v>
      </c>
      <c r="I47" s="5" t="s">
        <v>1470</v>
      </c>
      <c r="J47" s="5">
        <v>2007</v>
      </c>
      <c r="K47" s="5" t="s">
        <v>33</v>
      </c>
    </row>
    <row r="48" spans="1:11">
      <c r="A48" s="5" t="s">
        <v>2092</v>
      </c>
      <c r="B48" s="9">
        <v>40118</v>
      </c>
      <c r="C48" s="5">
        <v>2009</v>
      </c>
      <c r="D48" s="5" t="s">
        <v>32</v>
      </c>
      <c r="E48" s="5" t="str">
        <f>VLOOKUP(D48, 'TechIndex Startups'!$A$1:$E$700,2,FALSE)</f>
        <v>FIRM0003</v>
      </c>
      <c r="F48" s="16" t="s">
        <v>1479</v>
      </c>
      <c r="G48" s="5" t="s">
        <v>1517</v>
      </c>
      <c r="H48" s="5" t="s">
        <v>34</v>
      </c>
      <c r="I48" s="5" t="s">
        <v>1540</v>
      </c>
      <c r="J48" s="5">
        <v>1976</v>
      </c>
      <c r="K48" s="5" t="s">
        <v>33</v>
      </c>
    </row>
    <row r="49" spans="1:11">
      <c r="A49" s="5" t="s">
        <v>2093</v>
      </c>
      <c r="B49" s="9">
        <v>40135</v>
      </c>
      <c r="C49" s="5">
        <v>2009</v>
      </c>
      <c r="D49" s="5" t="s">
        <v>92</v>
      </c>
      <c r="E49" s="5" t="str">
        <f>VLOOKUP(D49, 'TechIndex Startups'!$A$1:$E$700,2,FALSE)</f>
        <v>FIRM0045</v>
      </c>
      <c r="F49" s="15">
        <v>3000000</v>
      </c>
      <c r="G49" s="5" t="s">
        <v>1494</v>
      </c>
      <c r="H49" s="5" t="s">
        <v>30</v>
      </c>
      <c r="I49" s="5" t="s">
        <v>1482</v>
      </c>
      <c r="J49" s="5">
        <v>2003</v>
      </c>
      <c r="K49" s="5" t="s">
        <v>44</v>
      </c>
    </row>
    <row r="50" spans="1:11">
      <c r="A50" s="5" t="s">
        <v>2094</v>
      </c>
      <c r="B50" s="9">
        <v>40137</v>
      </c>
      <c r="C50" s="5">
        <v>2009</v>
      </c>
      <c r="D50" s="5" t="s">
        <v>111</v>
      </c>
      <c r="E50" s="5" t="str">
        <f>VLOOKUP(D50, 'TechIndex Startups'!$A$1:$E$700,2,FALSE)</f>
        <v>FIRM0063</v>
      </c>
      <c r="F50" s="15">
        <v>650000</v>
      </c>
      <c r="G50" s="5" t="s">
        <v>1469</v>
      </c>
      <c r="H50" s="5" t="s">
        <v>30</v>
      </c>
      <c r="I50" s="5" t="s">
        <v>1498</v>
      </c>
      <c r="J50" s="5">
        <v>2005</v>
      </c>
      <c r="K50" s="5" t="s">
        <v>33</v>
      </c>
    </row>
    <row r="51" spans="1:11">
      <c r="A51" s="5" t="s">
        <v>2095</v>
      </c>
      <c r="B51" s="9">
        <v>40162</v>
      </c>
      <c r="C51" s="5">
        <v>2009</v>
      </c>
      <c r="D51" s="5" t="s">
        <v>124</v>
      </c>
      <c r="E51" s="5" t="str">
        <f>VLOOKUP(D51, 'TechIndex Startups'!$A$1:$E$700,2,FALSE)</f>
        <v>FIRM0076</v>
      </c>
      <c r="F51" s="16" t="s">
        <v>1479</v>
      </c>
      <c r="G51" s="5" t="s">
        <v>1481</v>
      </c>
      <c r="H51" s="5" t="s">
        <v>30</v>
      </c>
      <c r="I51" s="5" t="s">
        <v>1470</v>
      </c>
      <c r="J51" s="5">
        <v>2007</v>
      </c>
      <c r="K51" s="5" t="s">
        <v>29</v>
      </c>
    </row>
    <row r="52" spans="1:11">
      <c r="A52" s="5" t="s">
        <v>2096</v>
      </c>
      <c r="B52" s="9">
        <v>40179</v>
      </c>
      <c r="C52" s="5">
        <v>2010</v>
      </c>
      <c r="D52" s="5" t="s">
        <v>175</v>
      </c>
      <c r="E52" s="5" t="str">
        <f>VLOOKUP(D52, 'TechIndex Startups'!$A$1:$E$700,2,FALSE)</f>
        <v>FIRM0126</v>
      </c>
      <c r="F52" s="15">
        <v>20000</v>
      </c>
      <c r="G52" s="5" t="s">
        <v>1481</v>
      </c>
      <c r="H52" s="5" t="s">
        <v>30</v>
      </c>
      <c r="I52" s="5" t="s">
        <v>1543</v>
      </c>
      <c r="J52" s="5">
        <v>2010</v>
      </c>
      <c r="K52" s="5" t="s">
        <v>47</v>
      </c>
    </row>
    <row r="53" spans="1:11">
      <c r="A53" s="5" t="s">
        <v>2097</v>
      </c>
      <c r="B53" s="9">
        <v>40179</v>
      </c>
      <c r="C53" s="5">
        <v>2010</v>
      </c>
      <c r="D53" s="5" t="s">
        <v>121</v>
      </c>
      <c r="E53" s="5" t="str">
        <f>VLOOKUP(D53, 'TechIndex Startups'!$A$1:$E$700,2,FALSE)</f>
        <v>FIRM0073</v>
      </c>
      <c r="F53" s="15">
        <v>150000</v>
      </c>
      <c r="G53" s="5" t="s">
        <v>1492</v>
      </c>
      <c r="H53" s="5" t="s">
        <v>30</v>
      </c>
      <c r="I53" s="5" t="s">
        <v>1498</v>
      </c>
      <c r="J53" s="5">
        <v>2006</v>
      </c>
      <c r="K53" s="5" t="s">
        <v>44</v>
      </c>
    </row>
    <row r="54" spans="1:11">
      <c r="A54" s="5" t="s">
        <v>2098</v>
      </c>
      <c r="B54" s="9">
        <v>40203</v>
      </c>
      <c r="C54" s="5">
        <v>2010</v>
      </c>
      <c r="D54" s="5" t="s">
        <v>230</v>
      </c>
      <c r="E54" s="5" t="str">
        <f>VLOOKUP(D54, 'TechIndex Startups'!$A$1:$E$700,2,FALSE)</f>
        <v>FIRM0178</v>
      </c>
      <c r="F54" s="15">
        <v>21000000</v>
      </c>
      <c r="G54" s="5" t="s">
        <v>1494</v>
      </c>
      <c r="H54" s="5" t="s">
        <v>50</v>
      </c>
      <c r="I54" s="5" t="s">
        <v>1478</v>
      </c>
      <c r="J54" s="5">
        <v>2003</v>
      </c>
      <c r="K54" s="5" t="s">
        <v>58</v>
      </c>
    </row>
    <row r="55" spans="1:11">
      <c r="A55" s="5" t="s">
        <v>2099</v>
      </c>
      <c r="B55" s="9">
        <v>40217</v>
      </c>
      <c r="C55" s="5">
        <v>2010</v>
      </c>
      <c r="D55" s="5" t="s">
        <v>180</v>
      </c>
      <c r="E55" s="5" t="str">
        <f>VLOOKUP(D55, 'TechIndex Startups'!$A$1:$E$700,2,FALSE)</f>
        <v>FIRM0131</v>
      </c>
      <c r="F55" s="15">
        <v>1500000</v>
      </c>
      <c r="G55" s="5" t="s">
        <v>1469</v>
      </c>
      <c r="H55" s="5" t="s">
        <v>30</v>
      </c>
      <c r="I55" s="5" t="s">
        <v>1545</v>
      </c>
      <c r="J55" s="5">
        <v>2010</v>
      </c>
      <c r="K55" s="5" t="s">
        <v>69</v>
      </c>
    </row>
    <row r="56" spans="1:11">
      <c r="A56" s="5" t="s">
        <v>2100</v>
      </c>
      <c r="B56" s="9">
        <v>40231</v>
      </c>
      <c r="C56" s="5">
        <v>2010</v>
      </c>
      <c r="D56" s="5" t="s">
        <v>120</v>
      </c>
      <c r="E56" s="5" t="str">
        <f>VLOOKUP(D56, 'TechIndex Startups'!$A$1:$E$700,2,FALSE)</f>
        <v>FIRM0072</v>
      </c>
      <c r="F56" s="15">
        <v>3000000</v>
      </c>
      <c r="G56" s="5" t="s">
        <v>1494</v>
      </c>
      <c r="H56" s="5" t="s">
        <v>30</v>
      </c>
      <c r="I56" s="5" t="s">
        <v>1487</v>
      </c>
      <c r="J56" s="5">
        <v>2006</v>
      </c>
      <c r="K56" s="5" t="s">
        <v>44</v>
      </c>
    </row>
    <row r="57" spans="1:11">
      <c r="A57" s="5" t="s">
        <v>2101</v>
      </c>
      <c r="B57" s="9">
        <v>40254</v>
      </c>
      <c r="C57" s="5">
        <v>2010</v>
      </c>
      <c r="D57" s="5" t="s">
        <v>114</v>
      </c>
      <c r="E57" s="5" t="str">
        <f>VLOOKUP(D57, 'TechIndex Startups'!$A$1:$E$700,2,FALSE)</f>
        <v>FIRM0066</v>
      </c>
      <c r="F57" s="15">
        <v>10000000</v>
      </c>
      <c r="G57" s="5" t="s">
        <v>1546</v>
      </c>
      <c r="H57" s="5" t="s">
        <v>30</v>
      </c>
      <c r="I57" s="5" t="s">
        <v>1482</v>
      </c>
      <c r="J57" s="5">
        <v>2008</v>
      </c>
      <c r="K57" s="5" t="s">
        <v>47</v>
      </c>
    </row>
    <row r="58" spans="1:11">
      <c r="A58" s="5" t="s">
        <v>2102</v>
      </c>
      <c r="B58" s="9">
        <v>40269</v>
      </c>
      <c r="C58" s="5">
        <v>2010</v>
      </c>
      <c r="D58" s="5" t="s">
        <v>117</v>
      </c>
      <c r="E58" s="5" t="str">
        <f>VLOOKUP(D58, 'TechIndex Startups'!$A$1:$E$700,2,FALSE)</f>
        <v>FIRM0069</v>
      </c>
      <c r="F58" s="15">
        <v>3000000</v>
      </c>
      <c r="G58" s="5" t="s">
        <v>1469</v>
      </c>
      <c r="H58" s="5" t="s">
        <v>30</v>
      </c>
      <c r="I58" s="5" t="s">
        <v>1548</v>
      </c>
      <c r="J58" s="5">
        <v>2006</v>
      </c>
      <c r="K58" s="5" t="s">
        <v>69</v>
      </c>
    </row>
    <row r="59" spans="1:11">
      <c r="A59" s="5" t="s">
        <v>2103</v>
      </c>
      <c r="B59" s="9">
        <v>40301</v>
      </c>
      <c r="C59" s="5">
        <v>2010</v>
      </c>
      <c r="D59" s="5" t="s">
        <v>139</v>
      </c>
      <c r="E59" s="5" t="str">
        <f>VLOOKUP(D59, 'TechIndex Startups'!$A$1:$E$700,2,FALSE)</f>
        <v>FIRM0091</v>
      </c>
      <c r="F59" s="15">
        <v>6600000</v>
      </c>
      <c r="G59" s="5" t="s">
        <v>1477</v>
      </c>
      <c r="H59" s="5" t="s">
        <v>30</v>
      </c>
      <c r="I59" s="5" t="s">
        <v>1482</v>
      </c>
      <c r="J59" s="5">
        <v>2008</v>
      </c>
      <c r="K59" s="5" t="s">
        <v>33</v>
      </c>
    </row>
    <row r="60" spans="1:11">
      <c r="A60" s="5" t="s">
        <v>2104</v>
      </c>
      <c r="B60" s="9">
        <v>40367</v>
      </c>
      <c r="C60" s="5">
        <v>2010</v>
      </c>
      <c r="D60" s="5" t="s">
        <v>92</v>
      </c>
      <c r="E60" s="5" t="str">
        <f>VLOOKUP(D60, 'TechIndex Startups'!$A$1:$E$700,2,FALSE)</f>
        <v>FIRM0045</v>
      </c>
      <c r="F60" s="15">
        <v>2000000</v>
      </c>
      <c r="G60" s="5" t="s">
        <v>1513</v>
      </c>
      <c r="H60" s="5" t="s">
        <v>30</v>
      </c>
      <c r="I60" s="5" t="s">
        <v>1482</v>
      </c>
      <c r="J60" s="5">
        <v>2003</v>
      </c>
      <c r="K60" s="5" t="s">
        <v>44</v>
      </c>
    </row>
    <row r="61" spans="1:11">
      <c r="A61" s="5" t="s">
        <v>2105</v>
      </c>
      <c r="B61" s="9">
        <v>40421</v>
      </c>
      <c r="C61" s="5">
        <v>2010</v>
      </c>
      <c r="D61" s="5" t="s">
        <v>124</v>
      </c>
      <c r="E61" s="5" t="str">
        <f>VLOOKUP(D61, 'TechIndex Startups'!$A$1:$E$700,2,FALSE)</f>
        <v>FIRM0076</v>
      </c>
      <c r="F61" s="15">
        <v>2100000</v>
      </c>
      <c r="G61" s="5" t="s">
        <v>1469</v>
      </c>
      <c r="H61" s="5" t="s">
        <v>30</v>
      </c>
      <c r="I61" s="5" t="s">
        <v>1470</v>
      </c>
      <c r="J61" s="5">
        <v>2007</v>
      </c>
      <c r="K61" s="5" t="s">
        <v>29</v>
      </c>
    </row>
    <row r="62" spans="1:11">
      <c r="A62" s="5" t="s">
        <v>2106</v>
      </c>
      <c r="B62" s="9">
        <v>40452</v>
      </c>
      <c r="C62" s="5">
        <v>2010</v>
      </c>
      <c r="D62" s="5" t="s">
        <v>184</v>
      </c>
      <c r="E62" s="5" t="str">
        <f>VLOOKUP(D62, 'TechIndex Startups'!$A$1:$E$700,2,FALSE)</f>
        <v>FIRM0135</v>
      </c>
      <c r="F62" s="15">
        <v>200000</v>
      </c>
      <c r="G62" s="5" t="s">
        <v>1497</v>
      </c>
      <c r="H62" s="5" t="s">
        <v>30</v>
      </c>
      <c r="I62" s="5" t="s">
        <v>1551</v>
      </c>
      <c r="J62" s="5">
        <v>2010</v>
      </c>
      <c r="K62" s="5" t="s">
        <v>58</v>
      </c>
    </row>
    <row r="63" spans="1:11">
      <c r="A63" s="5" t="s">
        <v>2107</v>
      </c>
      <c r="B63" s="9">
        <v>40511</v>
      </c>
      <c r="C63" s="5">
        <v>2010</v>
      </c>
      <c r="D63" s="5" t="s">
        <v>184</v>
      </c>
      <c r="E63" s="5" t="str">
        <f>VLOOKUP(D63, 'TechIndex Startups'!$A$1:$E$700,2,FALSE)</f>
        <v>FIRM0135</v>
      </c>
      <c r="F63" s="15">
        <v>847000</v>
      </c>
      <c r="G63" s="5" t="s">
        <v>1481</v>
      </c>
      <c r="H63" s="5" t="s">
        <v>30</v>
      </c>
      <c r="I63" s="5" t="s">
        <v>1551</v>
      </c>
      <c r="J63" s="5">
        <v>2010</v>
      </c>
      <c r="K63" s="5" t="s">
        <v>58</v>
      </c>
    </row>
    <row r="64" spans="1:11">
      <c r="A64" s="5" t="s">
        <v>2108</v>
      </c>
      <c r="B64" s="9">
        <v>40513</v>
      </c>
      <c r="C64" s="5">
        <v>2010</v>
      </c>
      <c r="D64" s="5" t="s">
        <v>53</v>
      </c>
      <c r="E64" s="5" t="str">
        <f>VLOOKUP(D64, 'TechIndex Startups'!$A$1:$E$700,2,FALSE)</f>
        <v>FIRM0015</v>
      </c>
      <c r="F64" s="15" t="s">
        <v>1479</v>
      </c>
      <c r="G64" s="5" t="s">
        <v>1497</v>
      </c>
      <c r="H64" s="5" t="s">
        <v>30</v>
      </c>
      <c r="I64" s="5" t="s">
        <v>1528</v>
      </c>
      <c r="J64" s="5">
        <v>1995</v>
      </c>
      <c r="K64" s="5" t="s">
        <v>44</v>
      </c>
    </row>
    <row r="65" spans="1:11">
      <c r="A65" s="5" t="s">
        <v>2109</v>
      </c>
      <c r="B65" s="9">
        <v>40520</v>
      </c>
      <c r="C65" s="5">
        <v>2010</v>
      </c>
      <c r="D65" s="5" t="s">
        <v>92</v>
      </c>
      <c r="E65" s="5" t="str">
        <f>VLOOKUP(D65, 'TechIndex Startups'!$A$1:$E$700,2,FALSE)</f>
        <v>FIRM0045</v>
      </c>
      <c r="F65" s="15">
        <v>27000000</v>
      </c>
      <c r="G65" s="5" t="s">
        <v>1546</v>
      </c>
      <c r="H65" s="5" t="s">
        <v>30</v>
      </c>
      <c r="I65" s="5" t="s">
        <v>1482</v>
      </c>
      <c r="J65" s="5">
        <v>2003</v>
      </c>
      <c r="K65" s="5" t="s">
        <v>44</v>
      </c>
    </row>
    <row r="66" spans="1:11">
      <c r="A66" s="5" t="s">
        <v>2110</v>
      </c>
      <c r="B66" s="9">
        <v>40557</v>
      </c>
      <c r="C66" s="5">
        <v>2011</v>
      </c>
      <c r="D66" s="5" t="s">
        <v>132</v>
      </c>
      <c r="E66" s="5" t="str">
        <f>VLOOKUP(D66, 'TechIndex Startups'!$A$1:$E$700,2,FALSE)</f>
        <v>FIRM0084</v>
      </c>
      <c r="F66" s="15">
        <v>1100000</v>
      </c>
      <c r="G66" s="5" t="s">
        <v>1494</v>
      </c>
      <c r="H66" s="5" t="s">
        <v>30</v>
      </c>
      <c r="I66" s="5" t="s">
        <v>1555</v>
      </c>
      <c r="J66" s="5">
        <v>2008</v>
      </c>
      <c r="K66" s="5" t="s">
        <v>33</v>
      </c>
    </row>
    <row r="67" spans="1:11">
      <c r="A67" s="5" t="s">
        <v>2111</v>
      </c>
      <c r="B67" s="9">
        <v>40576</v>
      </c>
      <c r="C67" s="5">
        <v>2011</v>
      </c>
      <c r="D67" s="5" t="s">
        <v>155</v>
      </c>
      <c r="E67" s="5" t="str">
        <f>VLOOKUP(D67, 'TechIndex Startups'!$A$1:$E$700,2,FALSE)</f>
        <v>FIRM0107</v>
      </c>
      <c r="F67" s="15">
        <v>811100</v>
      </c>
      <c r="G67" s="5" t="s">
        <v>1481</v>
      </c>
      <c r="H67" s="5" t="s">
        <v>30</v>
      </c>
      <c r="I67" s="5" t="s">
        <v>1557</v>
      </c>
      <c r="J67" s="5">
        <v>2009</v>
      </c>
      <c r="K67" s="5" t="s">
        <v>69</v>
      </c>
    </row>
    <row r="68" spans="1:11">
      <c r="A68" s="5" t="s">
        <v>2112</v>
      </c>
      <c r="B68" s="9">
        <v>40591</v>
      </c>
      <c r="C68" s="5">
        <v>2011</v>
      </c>
      <c r="D68" s="5" t="s">
        <v>174</v>
      </c>
      <c r="E68" s="5" t="str">
        <f>VLOOKUP(D68, 'TechIndex Startups'!$A$1:$E$700,2,FALSE)</f>
        <v>FIRM0125</v>
      </c>
      <c r="F68" s="15">
        <v>655000</v>
      </c>
      <c r="G68" s="5" t="s">
        <v>1481</v>
      </c>
      <c r="H68" s="5" t="s">
        <v>30</v>
      </c>
      <c r="I68" s="5" t="s">
        <v>1498</v>
      </c>
      <c r="J68" s="5">
        <v>2010</v>
      </c>
      <c r="K68" s="5" t="s">
        <v>44</v>
      </c>
    </row>
    <row r="69" spans="1:11">
      <c r="A69" s="5" t="s">
        <v>2113</v>
      </c>
      <c r="B69" s="9">
        <v>40634</v>
      </c>
      <c r="C69" s="5">
        <v>2011</v>
      </c>
      <c r="D69" s="5" t="s">
        <v>92</v>
      </c>
      <c r="E69" s="5" t="str">
        <f>VLOOKUP(D69, 'TechIndex Startups'!$A$1:$E$700,2,FALSE)</f>
        <v>FIRM0045</v>
      </c>
      <c r="F69" s="15">
        <v>1100000</v>
      </c>
      <c r="G69" s="5" t="s">
        <v>1469</v>
      </c>
      <c r="H69" s="5" t="s">
        <v>30</v>
      </c>
      <c r="I69" s="5" t="s">
        <v>1482</v>
      </c>
      <c r="J69" s="5">
        <v>2003</v>
      </c>
      <c r="K69" s="5" t="s">
        <v>44</v>
      </c>
    </row>
    <row r="70" spans="1:11">
      <c r="A70" s="5" t="s">
        <v>2114</v>
      </c>
      <c r="B70" s="9">
        <v>40637</v>
      </c>
      <c r="C70" s="5">
        <v>2011</v>
      </c>
      <c r="D70" s="5" t="s">
        <v>147</v>
      </c>
      <c r="E70" s="5" t="str">
        <f>VLOOKUP(D70, 'TechIndex Startups'!$A$1:$E$700,2,FALSE)</f>
        <v>FIRM0099</v>
      </c>
      <c r="F70" s="15">
        <v>1500000</v>
      </c>
      <c r="G70" s="5" t="s">
        <v>1494</v>
      </c>
      <c r="H70" s="5" t="s">
        <v>30</v>
      </c>
      <c r="I70" s="5" t="s">
        <v>1535</v>
      </c>
      <c r="J70" s="5">
        <v>2008</v>
      </c>
      <c r="K70" s="5" t="s">
        <v>44</v>
      </c>
    </row>
    <row r="71" spans="1:11">
      <c r="A71" s="5" t="s">
        <v>2114</v>
      </c>
      <c r="B71" s="9">
        <v>40637</v>
      </c>
      <c r="C71" s="5">
        <v>2011</v>
      </c>
      <c r="D71" s="5" t="s">
        <v>147</v>
      </c>
      <c r="E71" s="5" t="str">
        <f>VLOOKUP(D71, 'TechIndex Startups'!$A$1:$E$700,2,FALSE)</f>
        <v>FIRM0099</v>
      </c>
      <c r="F71" s="15">
        <v>1000000</v>
      </c>
      <c r="G71" s="5" t="s">
        <v>1477</v>
      </c>
      <c r="H71" s="5" t="s">
        <v>30</v>
      </c>
      <c r="I71" s="5" t="s">
        <v>1535</v>
      </c>
      <c r="J71" s="5">
        <v>2008</v>
      </c>
      <c r="K71" s="5" t="s">
        <v>44</v>
      </c>
    </row>
    <row r="72" spans="1:11">
      <c r="A72" s="5" t="s">
        <v>2115</v>
      </c>
      <c r="B72" s="9">
        <v>40638</v>
      </c>
      <c r="C72" s="5">
        <v>2011</v>
      </c>
      <c r="D72" s="5" t="s">
        <v>341</v>
      </c>
      <c r="E72" s="5" t="str">
        <f>VLOOKUP(D72, 'TechIndex Startups'!$A$1:$E$700,2,FALSE)</f>
        <v>FIRM0283</v>
      </c>
      <c r="F72" s="15">
        <v>1900000</v>
      </c>
      <c r="G72" s="5" t="s">
        <v>1469</v>
      </c>
      <c r="H72" s="5" t="s">
        <v>30</v>
      </c>
      <c r="I72" s="5" t="s">
        <v>1545</v>
      </c>
      <c r="J72" s="5">
        <v>2012</v>
      </c>
      <c r="K72" s="5" t="s">
        <v>44</v>
      </c>
    </row>
    <row r="73" spans="1:11">
      <c r="A73" s="5" t="s">
        <v>2116</v>
      </c>
      <c r="B73" s="9">
        <v>40683</v>
      </c>
      <c r="C73" s="5">
        <v>2011</v>
      </c>
      <c r="D73" s="5" t="s">
        <v>124</v>
      </c>
      <c r="E73" s="5" t="str">
        <f>VLOOKUP(D73, 'TechIndex Startups'!$A$1:$E$700,2,FALSE)</f>
        <v>FIRM0076</v>
      </c>
      <c r="F73" s="15">
        <v>1500000</v>
      </c>
      <c r="G73" s="5" t="s">
        <v>1477</v>
      </c>
      <c r="H73" s="5" t="s">
        <v>30</v>
      </c>
      <c r="I73" s="5" t="s">
        <v>1470</v>
      </c>
      <c r="J73" s="5">
        <v>2007</v>
      </c>
      <c r="K73" s="5" t="s">
        <v>29</v>
      </c>
    </row>
    <row r="74" spans="1:11">
      <c r="A74" s="5" t="s">
        <v>2117</v>
      </c>
      <c r="B74" s="9">
        <v>40691</v>
      </c>
      <c r="C74" s="5">
        <v>2011</v>
      </c>
      <c r="D74" s="5" t="s">
        <v>225</v>
      </c>
      <c r="E74" s="5" t="str">
        <f>VLOOKUP(D74, 'TechIndex Startups'!$A$1:$E$700,2,FALSE)</f>
        <v>FIRM0174</v>
      </c>
      <c r="F74" s="15">
        <v>150000</v>
      </c>
      <c r="G74" s="5" t="s">
        <v>1481</v>
      </c>
      <c r="H74" s="5" t="s">
        <v>30</v>
      </c>
      <c r="I74" s="5" t="s">
        <v>1470</v>
      </c>
      <c r="J74" s="5">
        <v>2011</v>
      </c>
      <c r="K74" s="5" t="s">
        <v>86</v>
      </c>
    </row>
    <row r="75" spans="1:11">
      <c r="A75" s="5" t="s">
        <v>2118</v>
      </c>
      <c r="B75" s="9">
        <v>40693</v>
      </c>
      <c r="C75" s="5">
        <v>2011</v>
      </c>
      <c r="D75" s="5" t="s">
        <v>154</v>
      </c>
      <c r="E75" s="5" t="str">
        <f>VLOOKUP(D75, 'TechIndex Startups'!$A$1:$E$700,2,FALSE)</f>
        <v>FIRM0106</v>
      </c>
      <c r="F75" s="15">
        <v>100000</v>
      </c>
      <c r="G75" s="5" t="s">
        <v>1481</v>
      </c>
      <c r="H75" s="5" t="s">
        <v>30</v>
      </c>
      <c r="I75" s="5" t="s">
        <v>1559</v>
      </c>
      <c r="J75" s="5">
        <v>2009</v>
      </c>
      <c r="K75" s="5" t="s">
        <v>44</v>
      </c>
    </row>
    <row r="76" spans="1:11">
      <c r="A76" s="5" t="s">
        <v>2119</v>
      </c>
      <c r="B76" s="9">
        <v>40695</v>
      </c>
      <c r="C76" s="5">
        <v>2011</v>
      </c>
      <c r="D76" s="5" t="s">
        <v>212</v>
      </c>
      <c r="E76" s="5" t="str">
        <f>VLOOKUP(D76, 'TechIndex Startups'!$A$1:$E$700,2,FALSE)</f>
        <v>FIRM0162</v>
      </c>
      <c r="F76" s="16" t="s">
        <v>1479</v>
      </c>
      <c r="G76" s="5" t="s">
        <v>1481</v>
      </c>
      <c r="H76" s="5" t="s">
        <v>30</v>
      </c>
      <c r="I76" s="5" t="s">
        <v>1498</v>
      </c>
      <c r="J76" s="5">
        <v>2011</v>
      </c>
      <c r="K76" s="5" t="s">
        <v>33</v>
      </c>
    </row>
    <row r="77" spans="1:11">
      <c r="A77" s="5" t="s">
        <v>2120</v>
      </c>
      <c r="B77" s="9">
        <v>40707</v>
      </c>
      <c r="C77" s="5">
        <v>2011</v>
      </c>
      <c r="D77" s="5" t="s">
        <v>222</v>
      </c>
      <c r="E77" s="5" t="str">
        <f>VLOOKUP(D77, 'TechIndex Startups'!$A$1:$E$700,2,FALSE)</f>
        <v>FIRM0172</v>
      </c>
      <c r="F77" s="15">
        <v>100000</v>
      </c>
      <c r="G77" s="5" t="s">
        <v>1481</v>
      </c>
      <c r="H77" s="5" t="s">
        <v>223</v>
      </c>
      <c r="I77" s="5" t="s">
        <v>1561</v>
      </c>
      <c r="J77" s="5">
        <v>2011</v>
      </c>
      <c r="K77" s="5" t="s">
        <v>33</v>
      </c>
    </row>
    <row r="78" spans="1:11">
      <c r="A78" s="5" t="s">
        <v>2121</v>
      </c>
      <c r="B78" s="9">
        <v>40730</v>
      </c>
      <c r="C78" s="5">
        <v>2011</v>
      </c>
      <c r="D78" s="5" t="s">
        <v>184</v>
      </c>
      <c r="E78" s="5" t="str">
        <f>VLOOKUP(D78, 'TechIndex Startups'!$A$1:$E$700,2,FALSE)</f>
        <v>FIRM0135</v>
      </c>
      <c r="F78" s="15">
        <v>950000</v>
      </c>
      <c r="G78" s="5" t="s">
        <v>1469</v>
      </c>
      <c r="H78" s="5" t="s">
        <v>30</v>
      </c>
      <c r="I78" s="5" t="s">
        <v>1551</v>
      </c>
      <c r="J78" s="5">
        <v>2010</v>
      </c>
      <c r="K78" s="5" t="s">
        <v>58</v>
      </c>
    </row>
    <row r="79" spans="1:11">
      <c r="A79" s="5" t="s">
        <v>2122</v>
      </c>
      <c r="B79" s="9">
        <v>40731</v>
      </c>
      <c r="C79" s="5">
        <v>2011</v>
      </c>
      <c r="D79" s="5" t="s">
        <v>209</v>
      </c>
      <c r="E79" s="5" t="str">
        <f>VLOOKUP(D79, 'TechIndex Startups'!$A$1:$E$700,2,FALSE)</f>
        <v>FIRM0159</v>
      </c>
      <c r="F79" s="15">
        <v>250000</v>
      </c>
      <c r="G79" s="5" t="s">
        <v>1481</v>
      </c>
      <c r="H79" s="5" t="s">
        <v>30</v>
      </c>
      <c r="I79" s="5" t="s">
        <v>1498</v>
      </c>
      <c r="J79" s="5">
        <v>2011</v>
      </c>
      <c r="K79" s="5" t="s">
        <v>47</v>
      </c>
    </row>
    <row r="80" spans="1:11">
      <c r="A80" s="5" t="s">
        <v>2123</v>
      </c>
      <c r="B80" s="9">
        <v>40748</v>
      </c>
      <c r="C80" s="5">
        <v>2011</v>
      </c>
      <c r="D80" s="5" t="s">
        <v>65</v>
      </c>
      <c r="E80" s="5" t="str">
        <f>VLOOKUP(D80, 'TechIndex Startups'!$A$1:$E$700,2,FALSE)</f>
        <v>FIRM0025</v>
      </c>
      <c r="F80" s="15">
        <v>66000000</v>
      </c>
      <c r="G80" s="5" t="s">
        <v>1494</v>
      </c>
      <c r="H80" s="5" t="s">
        <v>30</v>
      </c>
      <c r="I80" s="5" t="s">
        <v>1498</v>
      </c>
      <c r="J80" s="5">
        <v>1999</v>
      </c>
      <c r="K80" s="5" t="s">
        <v>33</v>
      </c>
    </row>
    <row r="81" spans="1:11">
      <c r="A81" s="5" t="s">
        <v>2124</v>
      </c>
      <c r="B81" s="9">
        <v>40765</v>
      </c>
      <c r="C81" s="5">
        <v>2011</v>
      </c>
      <c r="D81" s="5" t="s">
        <v>204</v>
      </c>
      <c r="E81" s="5" t="str">
        <f>VLOOKUP(D81, 'TechIndex Startups'!$A$1:$E$700,2,FALSE)</f>
        <v>FIRM0154</v>
      </c>
      <c r="F81" s="16" t="s">
        <v>1479</v>
      </c>
      <c r="G81" s="5" t="s">
        <v>1481</v>
      </c>
      <c r="H81" s="5" t="s">
        <v>30</v>
      </c>
      <c r="I81" s="5" t="s">
        <v>1470</v>
      </c>
      <c r="J81" s="5">
        <v>2011</v>
      </c>
      <c r="K81" s="5" t="s">
        <v>33</v>
      </c>
    </row>
    <row r="82" spans="1:11">
      <c r="A82" s="5" t="s">
        <v>2125</v>
      </c>
      <c r="B82" s="9">
        <v>40765</v>
      </c>
      <c r="C82" s="5">
        <v>2011</v>
      </c>
      <c r="D82" s="5" t="s">
        <v>81</v>
      </c>
      <c r="E82" s="5" t="str">
        <f>VLOOKUP(D82, 'TechIndex Startups'!$A$1:$E$700,2,FALSE)</f>
        <v>FIRM0036</v>
      </c>
      <c r="F82" s="16" t="s">
        <v>1479</v>
      </c>
      <c r="G82" s="5" t="s">
        <v>1513</v>
      </c>
      <c r="H82" s="5" t="s">
        <v>30</v>
      </c>
      <c r="I82" s="5" t="s">
        <v>1498</v>
      </c>
      <c r="J82" s="5">
        <v>2000</v>
      </c>
      <c r="K82" s="5" t="s">
        <v>44</v>
      </c>
    </row>
    <row r="83" spans="1:11">
      <c r="A83" s="5" t="s">
        <v>2126</v>
      </c>
      <c r="B83" s="9">
        <v>40766</v>
      </c>
      <c r="C83" s="5">
        <v>2011</v>
      </c>
      <c r="D83" s="5" t="s">
        <v>139</v>
      </c>
      <c r="E83" s="5" t="str">
        <f>VLOOKUP(D83, 'TechIndex Startups'!$A$1:$E$700,2,FALSE)</f>
        <v>FIRM0091</v>
      </c>
      <c r="F83" s="15">
        <v>18500000</v>
      </c>
      <c r="G83" s="5" t="s">
        <v>1494</v>
      </c>
      <c r="H83" s="5" t="s">
        <v>30</v>
      </c>
      <c r="I83" s="5" t="s">
        <v>1482</v>
      </c>
      <c r="J83" s="5">
        <v>2008</v>
      </c>
      <c r="K83" s="5" t="s">
        <v>33</v>
      </c>
    </row>
    <row r="84" spans="1:11">
      <c r="A84" s="5" t="s">
        <v>2127</v>
      </c>
      <c r="B84" s="9">
        <v>40784</v>
      </c>
      <c r="C84" s="5">
        <v>2011</v>
      </c>
      <c r="D84" s="5" t="s">
        <v>244</v>
      </c>
      <c r="E84" s="5" t="str">
        <f>VLOOKUP(D84, 'TechIndex Startups'!$A$1:$E$700,2,FALSE)</f>
        <v>FIRM0192</v>
      </c>
      <c r="F84" s="15">
        <v>300000</v>
      </c>
      <c r="G84" s="5" t="s">
        <v>1481</v>
      </c>
      <c r="H84" s="5" t="s">
        <v>41</v>
      </c>
      <c r="I84" s="5" t="s">
        <v>1569</v>
      </c>
      <c r="J84" s="5">
        <v>2011</v>
      </c>
      <c r="K84" s="5" t="s">
        <v>44</v>
      </c>
    </row>
    <row r="85" spans="1:11">
      <c r="A85" s="5" t="s">
        <v>2128</v>
      </c>
      <c r="B85" s="9">
        <v>40819</v>
      </c>
      <c r="C85" s="5">
        <v>2011</v>
      </c>
      <c r="D85" s="5" t="s">
        <v>88</v>
      </c>
      <c r="E85" s="5" t="str">
        <f>VLOOKUP(D85, 'TechIndex Startups'!$A$1:$E$700,2,FALSE)</f>
        <v>FIRM0042</v>
      </c>
      <c r="F85" s="15">
        <v>2700000</v>
      </c>
      <c r="G85" s="5" t="s">
        <v>1477</v>
      </c>
      <c r="H85" s="5" t="s">
        <v>30</v>
      </c>
      <c r="I85" s="5" t="s">
        <v>1543</v>
      </c>
      <c r="J85" s="5">
        <v>2002</v>
      </c>
      <c r="K85" s="5" t="s">
        <v>44</v>
      </c>
    </row>
    <row r="86" spans="1:11">
      <c r="A86" s="5" t="s">
        <v>2129</v>
      </c>
      <c r="B86" s="9">
        <v>40850</v>
      </c>
      <c r="C86" s="5">
        <v>2011</v>
      </c>
      <c r="D86" s="5" t="s">
        <v>215</v>
      </c>
      <c r="E86" s="5" t="str">
        <f>VLOOKUP(D86, 'TechIndex Startups'!$A$1:$E$700,2,FALSE)</f>
        <v>FIRM0165</v>
      </c>
      <c r="F86" s="15">
        <v>650000</v>
      </c>
      <c r="G86" s="5" t="s">
        <v>1481</v>
      </c>
      <c r="H86" s="5" t="s">
        <v>30</v>
      </c>
      <c r="I86" s="5" t="s">
        <v>1470</v>
      </c>
      <c r="J86" s="5">
        <v>2011</v>
      </c>
      <c r="K86" s="5" t="s">
        <v>33</v>
      </c>
    </row>
    <row r="87" spans="1:11">
      <c r="A87" s="5" t="s">
        <v>2130</v>
      </c>
      <c r="B87" s="9">
        <v>40875</v>
      </c>
      <c r="C87" s="5">
        <v>2011</v>
      </c>
      <c r="D87" s="5" t="s">
        <v>163</v>
      </c>
      <c r="E87" s="5" t="str">
        <f>VLOOKUP(D87, 'TechIndex Startups'!$A$1:$E$700,2,FALSE)</f>
        <v>FIRM0115</v>
      </c>
      <c r="F87" s="16" t="s">
        <v>1479</v>
      </c>
      <c r="G87" s="5" t="s">
        <v>1477</v>
      </c>
      <c r="H87" s="5" t="s">
        <v>50</v>
      </c>
      <c r="I87" s="5" t="s">
        <v>1478</v>
      </c>
      <c r="J87" s="5">
        <v>2010</v>
      </c>
      <c r="K87" s="5" t="s">
        <v>44</v>
      </c>
    </row>
    <row r="88" spans="1:11">
      <c r="A88" s="5" t="s">
        <v>2131</v>
      </c>
      <c r="B88" s="9">
        <v>40892</v>
      </c>
      <c r="C88" s="5">
        <v>2011</v>
      </c>
      <c r="D88" s="5" t="s">
        <v>233</v>
      </c>
      <c r="E88" s="5" t="str">
        <f>VLOOKUP(D88, 'TechIndex Startups'!$A$1:$E$700,2,FALSE)</f>
        <v>FIRM0181</v>
      </c>
      <c r="F88" s="15">
        <v>620000</v>
      </c>
      <c r="G88" s="5" t="s">
        <v>1481</v>
      </c>
      <c r="H88" s="5" t="s">
        <v>30</v>
      </c>
      <c r="I88" s="5" t="s">
        <v>1482</v>
      </c>
      <c r="J88" s="5">
        <v>2011</v>
      </c>
      <c r="K88" s="5" t="s">
        <v>29</v>
      </c>
    </row>
    <row r="89" spans="1:11">
      <c r="A89" s="5" t="s">
        <v>2132</v>
      </c>
      <c r="B89" s="9">
        <v>40897</v>
      </c>
      <c r="C89" s="5">
        <v>2011</v>
      </c>
      <c r="D89" s="5" t="s">
        <v>205</v>
      </c>
      <c r="E89" s="5" t="str">
        <f>VLOOKUP(D89, 'TechIndex Startups'!$A$1:$E$700,2,FALSE)</f>
        <v>FIRM0155</v>
      </c>
      <c r="F89" s="16" t="s">
        <v>1479</v>
      </c>
      <c r="G89" s="5" t="s">
        <v>1481</v>
      </c>
      <c r="H89" s="5" t="s">
        <v>30</v>
      </c>
      <c r="I89" s="5" t="s">
        <v>1577</v>
      </c>
      <c r="J89" s="5">
        <v>2011</v>
      </c>
      <c r="K89" s="5" t="s">
        <v>44</v>
      </c>
    </row>
    <row r="90" spans="1:11">
      <c r="A90" s="5" t="s">
        <v>2133</v>
      </c>
      <c r="B90" s="9">
        <v>40901</v>
      </c>
      <c r="C90" s="5">
        <v>2011</v>
      </c>
      <c r="D90" s="5" t="s">
        <v>225</v>
      </c>
      <c r="E90" s="5" t="str">
        <f>VLOOKUP(D90, 'TechIndex Startups'!$A$1:$E$700,2,FALSE)</f>
        <v>FIRM0174</v>
      </c>
      <c r="F90" s="15">
        <v>100000</v>
      </c>
      <c r="G90" s="5" t="s">
        <v>1481</v>
      </c>
      <c r="H90" s="5" t="s">
        <v>30</v>
      </c>
      <c r="I90" s="5" t="s">
        <v>1470</v>
      </c>
      <c r="J90" s="5">
        <v>2011</v>
      </c>
      <c r="K90" s="5" t="s">
        <v>86</v>
      </c>
    </row>
    <row r="91" spans="1:11">
      <c r="A91" s="5" t="s">
        <v>2134</v>
      </c>
      <c r="B91" s="9">
        <v>40907</v>
      </c>
      <c r="C91" s="5">
        <v>2011</v>
      </c>
      <c r="D91" s="5" t="s">
        <v>132</v>
      </c>
      <c r="E91" s="5" t="str">
        <f>VLOOKUP(D91, 'TechIndex Startups'!$A$1:$E$700,2,FALSE)</f>
        <v>FIRM0084</v>
      </c>
      <c r="F91" s="15" t="s">
        <v>1479</v>
      </c>
      <c r="G91" s="5" t="s">
        <v>1494</v>
      </c>
      <c r="H91" s="5" t="s">
        <v>30</v>
      </c>
      <c r="I91" s="5" t="s">
        <v>1555</v>
      </c>
      <c r="J91" s="5">
        <v>2008</v>
      </c>
      <c r="K91" s="5" t="s">
        <v>33</v>
      </c>
    </row>
    <row r="92" spans="1:11">
      <c r="A92" s="5" t="s">
        <v>2135</v>
      </c>
      <c r="B92" s="9">
        <v>40909</v>
      </c>
      <c r="C92" s="5">
        <v>2012</v>
      </c>
      <c r="D92" s="5" t="s">
        <v>256</v>
      </c>
      <c r="E92" s="5" t="str">
        <f>VLOOKUP(D92, 'TechIndex Startups'!$A$1:$E$700,2,FALSE)</f>
        <v>FIRM0203</v>
      </c>
      <c r="F92" s="16" t="s">
        <v>1479</v>
      </c>
      <c r="G92" s="5" t="s">
        <v>1481</v>
      </c>
      <c r="H92" s="5" t="s">
        <v>30</v>
      </c>
      <c r="I92" s="5" t="s">
        <v>1579</v>
      </c>
      <c r="J92" s="5">
        <v>2012</v>
      </c>
      <c r="K92" s="5" t="s">
        <v>44</v>
      </c>
    </row>
    <row r="93" spans="1:11">
      <c r="A93" s="5" t="s">
        <v>2136</v>
      </c>
      <c r="B93" s="9">
        <v>40909</v>
      </c>
      <c r="C93" s="5">
        <v>2012</v>
      </c>
      <c r="D93" s="5" t="s">
        <v>238</v>
      </c>
      <c r="E93" s="5" t="str">
        <f>VLOOKUP(D93, 'TechIndex Startups'!$A$1:$E$700,2,FALSE)</f>
        <v>FIRM0186</v>
      </c>
      <c r="F93" s="15">
        <f>214300*0.051</f>
        <v>10929.3</v>
      </c>
      <c r="G93" s="5" t="s">
        <v>1481</v>
      </c>
      <c r="H93" s="5" t="s">
        <v>62</v>
      </c>
      <c r="I93" s="5" t="s">
        <v>1581</v>
      </c>
      <c r="J93" s="5">
        <v>2011</v>
      </c>
      <c r="K93" s="5" t="s">
        <v>44</v>
      </c>
    </row>
    <row r="94" spans="1:11">
      <c r="A94" s="5" t="s">
        <v>2137</v>
      </c>
      <c r="B94" s="9">
        <v>40918</v>
      </c>
      <c r="C94" s="5">
        <v>2012</v>
      </c>
      <c r="D94" s="5" t="s">
        <v>1582</v>
      </c>
      <c r="E94" s="5" t="str">
        <f>VLOOKUP(D94, 'TechIndex Startups'!$A$1:$E$700,2,FALSE)</f>
        <v>FIRM0169</v>
      </c>
      <c r="F94" s="15">
        <v>25000</v>
      </c>
      <c r="G94" s="5" t="s">
        <v>1481</v>
      </c>
      <c r="H94" s="5" t="s">
        <v>30</v>
      </c>
      <c r="I94" s="5" t="s">
        <v>1470</v>
      </c>
      <c r="J94" s="5">
        <v>2011</v>
      </c>
      <c r="K94" s="5" t="s">
        <v>47</v>
      </c>
    </row>
    <row r="95" spans="1:11">
      <c r="A95" s="5" t="s">
        <v>2138</v>
      </c>
      <c r="B95" s="9">
        <v>40918</v>
      </c>
      <c r="C95" s="5">
        <v>2012</v>
      </c>
      <c r="D95" s="5" t="s">
        <v>180</v>
      </c>
      <c r="E95" s="5" t="str">
        <f>VLOOKUP(D95, 'TechIndex Startups'!$A$1:$E$700,2,FALSE)</f>
        <v>FIRM0131</v>
      </c>
      <c r="F95" s="15">
        <v>2200000</v>
      </c>
      <c r="G95" s="5" t="s">
        <v>1469</v>
      </c>
      <c r="H95" s="5" t="s">
        <v>30</v>
      </c>
      <c r="I95" s="5" t="s">
        <v>1545</v>
      </c>
      <c r="J95" s="5">
        <v>2010</v>
      </c>
      <c r="K95" s="5" t="s">
        <v>69</v>
      </c>
    </row>
    <row r="96" spans="1:11">
      <c r="A96" s="5" t="s">
        <v>2139</v>
      </c>
      <c r="B96" s="9">
        <v>40928</v>
      </c>
      <c r="C96" s="5">
        <v>2012</v>
      </c>
      <c r="D96" s="5" t="s">
        <v>133</v>
      </c>
      <c r="E96" s="5" t="str">
        <f>VLOOKUP(D96, 'TechIndex Startups'!$A$1:$E$700,2,FALSE)</f>
        <v>FIRM0085</v>
      </c>
      <c r="F96" s="15">
        <v>6000000</v>
      </c>
      <c r="G96" s="5" t="s">
        <v>1494</v>
      </c>
      <c r="H96" s="5" t="s">
        <v>41</v>
      </c>
      <c r="I96" s="5" t="s">
        <v>1584</v>
      </c>
      <c r="J96" s="5">
        <v>2008</v>
      </c>
      <c r="K96" s="5" t="s">
        <v>44</v>
      </c>
    </row>
    <row r="97" spans="1:11">
      <c r="A97" s="5" t="s">
        <v>2140</v>
      </c>
      <c r="B97" s="9">
        <v>40929</v>
      </c>
      <c r="C97" s="5">
        <v>2012</v>
      </c>
      <c r="D97" s="5" t="s">
        <v>61</v>
      </c>
      <c r="E97" s="5" t="str">
        <f>VLOOKUP(D97, 'TechIndex Startups'!$A$1:$E$700,2,FALSE)</f>
        <v>FIRM0022</v>
      </c>
      <c r="F97" s="15">
        <f>4000000*1.25</f>
        <v>5000000</v>
      </c>
      <c r="G97" s="5" t="s">
        <v>1469</v>
      </c>
      <c r="H97" s="5" t="s">
        <v>62</v>
      </c>
      <c r="I97" s="5" t="s">
        <v>1581</v>
      </c>
      <c r="J97" s="5">
        <v>1998</v>
      </c>
      <c r="K97" s="5" t="s">
        <v>29</v>
      </c>
    </row>
    <row r="98" spans="1:11">
      <c r="A98" s="5" t="s">
        <v>2141</v>
      </c>
      <c r="B98" s="9">
        <v>40970</v>
      </c>
      <c r="C98" s="5">
        <v>2012</v>
      </c>
      <c r="D98" s="5" t="s">
        <v>274</v>
      </c>
      <c r="E98" s="5" t="str">
        <f>VLOOKUP(D98, 'TechIndex Startups'!$A$1:$E$700,2,FALSE)</f>
        <v>FIRM0220</v>
      </c>
      <c r="F98" s="15">
        <v>25000</v>
      </c>
      <c r="G98" s="5" t="s">
        <v>1588</v>
      </c>
      <c r="H98" s="5" t="s">
        <v>30</v>
      </c>
      <c r="I98" s="5" t="s">
        <v>1589</v>
      </c>
      <c r="J98" s="5">
        <v>2012</v>
      </c>
      <c r="K98" s="5" t="s">
        <v>69</v>
      </c>
    </row>
    <row r="99" spans="1:11">
      <c r="A99" s="5" t="s">
        <v>2142</v>
      </c>
      <c r="B99" s="9">
        <v>40987</v>
      </c>
      <c r="C99" s="5">
        <v>2012</v>
      </c>
      <c r="D99" s="5" t="s">
        <v>82</v>
      </c>
      <c r="E99" s="5" t="str">
        <f>VLOOKUP(D99, 'TechIndex Startups'!$A$1:$E$700,2,FALSE)</f>
        <v>FIRM0037</v>
      </c>
      <c r="F99" s="15">
        <v>2700000</v>
      </c>
      <c r="G99" s="5" t="s">
        <v>1469</v>
      </c>
      <c r="H99" s="5" t="s">
        <v>30</v>
      </c>
      <c r="I99" s="5" t="s">
        <v>1534</v>
      </c>
      <c r="J99" s="5">
        <v>2000</v>
      </c>
      <c r="K99" s="5" t="s">
        <v>44</v>
      </c>
    </row>
    <row r="100" spans="1:11">
      <c r="A100" s="5" t="s">
        <v>2143</v>
      </c>
      <c r="B100" s="9">
        <v>41009</v>
      </c>
      <c r="C100" s="5">
        <v>2012</v>
      </c>
      <c r="D100" s="5" t="s">
        <v>75</v>
      </c>
      <c r="E100" s="5" t="str">
        <f>VLOOKUP(D100, 'TechIndex Startups'!$A$1:$E$700,2,FALSE)</f>
        <v>FIRM0031</v>
      </c>
      <c r="F100" s="15">
        <v>32000000</v>
      </c>
      <c r="G100" s="5" t="s">
        <v>1517</v>
      </c>
      <c r="H100" s="5" t="s">
        <v>30</v>
      </c>
      <c r="I100" s="5" t="s">
        <v>1591</v>
      </c>
      <c r="J100" s="5">
        <v>2000</v>
      </c>
      <c r="K100" s="5" t="s">
        <v>58</v>
      </c>
    </row>
    <row r="101" spans="1:11">
      <c r="A101" s="5" t="s">
        <v>2144</v>
      </c>
      <c r="B101" s="9">
        <v>41018</v>
      </c>
      <c r="C101" s="5">
        <v>2012</v>
      </c>
      <c r="D101" s="5" t="s">
        <v>318</v>
      </c>
      <c r="E101" s="5" t="str">
        <f>VLOOKUP(D101, 'TechIndex Startups'!$A$1:$E$700,2,FALSE)</f>
        <v>FIRM0260</v>
      </c>
      <c r="F101" s="15">
        <f>25000*1.25</f>
        <v>31250</v>
      </c>
      <c r="G101" s="5" t="s">
        <v>1481</v>
      </c>
      <c r="H101" s="5" t="s">
        <v>223</v>
      </c>
      <c r="I101" s="5" t="s">
        <v>1561</v>
      </c>
      <c r="J101" s="5">
        <v>2012</v>
      </c>
      <c r="K101" s="5" t="s">
        <v>33</v>
      </c>
    </row>
    <row r="102" spans="1:11">
      <c r="A102" s="5" t="s">
        <v>2145</v>
      </c>
      <c r="B102" s="9">
        <v>41061</v>
      </c>
      <c r="C102" s="5">
        <v>2012</v>
      </c>
      <c r="D102" s="5" t="s">
        <v>1592</v>
      </c>
      <c r="E102" s="5" t="str">
        <f>VLOOKUP(D102, 'TechIndex Startups'!$A$1:$E$700,2,FALSE)</f>
        <v>FIRM0208</v>
      </c>
      <c r="F102" s="15">
        <v>1000000</v>
      </c>
      <c r="G102" s="5" t="s">
        <v>1481</v>
      </c>
      <c r="H102" s="5" t="s">
        <v>30</v>
      </c>
      <c r="I102" s="5" t="s">
        <v>1593</v>
      </c>
      <c r="J102" s="5">
        <v>2012</v>
      </c>
      <c r="K102" s="5" t="s">
        <v>44</v>
      </c>
    </row>
    <row r="103" spans="1:11">
      <c r="A103" s="5" t="s">
        <v>2146</v>
      </c>
      <c r="B103" s="9">
        <v>41091</v>
      </c>
      <c r="C103" s="5">
        <v>2012</v>
      </c>
      <c r="D103" s="5" t="s">
        <v>321</v>
      </c>
      <c r="E103" s="5" t="str">
        <f>VLOOKUP(D103, 'TechIndex Startups'!$A$1:$E$700,2,FALSE)</f>
        <v>FIRM0263</v>
      </c>
      <c r="F103" s="15">
        <v>1100000</v>
      </c>
      <c r="G103" s="5" t="s">
        <v>1481</v>
      </c>
      <c r="H103" s="5" t="s">
        <v>30</v>
      </c>
      <c r="I103" s="5" t="s">
        <v>1482</v>
      </c>
      <c r="J103" s="5">
        <v>2012</v>
      </c>
      <c r="K103" s="5" t="s">
        <v>29</v>
      </c>
    </row>
    <row r="104" spans="1:11">
      <c r="A104" s="5" t="s">
        <v>2147</v>
      </c>
      <c r="B104" s="9">
        <v>41100</v>
      </c>
      <c r="C104" s="5">
        <v>2012</v>
      </c>
      <c r="D104" s="5" t="s">
        <v>415</v>
      </c>
      <c r="E104" s="5" t="str">
        <f>VLOOKUP(D104, 'TechIndex Startups'!$A$1:$E$700,2,FALSE)</f>
        <v>FIRM0351</v>
      </c>
      <c r="F104" s="15">
        <v>20000</v>
      </c>
      <c r="G104" s="5" t="s">
        <v>1497</v>
      </c>
      <c r="H104" s="5" t="s">
        <v>30</v>
      </c>
      <c r="I104" s="5" t="s">
        <v>1470</v>
      </c>
      <c r="J104" s="5">
        <v>2012</v>
      </c>
      <c r="K104" s="5" t="s">
        <v>33</v>
      </c>
    </row>
    <row r="105" spans="1:11">
      <c r="A105" s="5" t="s">
        <v>2148</v>
      </c>
      <c r="B105" s="9">
        <v>41116</v>
      </c>
      <c r="C105" s="5">
        <v>2012</v>
      </c>
      <c r="D105" s="5" t="s">
        <v>155</v>
      </c>
      <c r="E105" s="5" t="str">
        <f>VLOOKUP(D105, 'TechIndex Startups'!$A$1:$E$700,2,FALSE)</f>
        <v>FIRM0107</v>
      </c>
      <c r="F105" s="15">
        <v>2000000</v>
      </c>
      <c r="G105" s="5" t="s">
        <v>1596</v>
      </c>
      <c r="H105" s="5" t="s">
        <v>30</v>
      </c>
      <c r="I105" s="5" t="s">
        <v>1557</v>
      </c>
      <c r="J105" s="5">
        <v>2009</v>
      </c>
      <c r="K105" s="5" t="s">
        <v>69</v>
      </c>
    </row>
    <row r="106" spans="1:11">
      <c r="A106" s="5" t="s">
        <v>2149</v>
      </c>
      <c r="B106" s="9">
        <v>41128</v>
      </c>
      <c r="C106" s="5">
        <v>2012</v>
      </c>
      <c r="D106" s="5" t="s">
        <v>92</v>
      </c>
      <c r="E106" s="5" t="str">
        <f>VLOOKUP(D106, 'TechIndex Startups'!$A$1:$E$700,2,FALSE)</f>
        <v>FIRM0045</v>
      </c>
      <c r="F106" s="15">
        <v>55700000</v>
      </c>
      <c r="G106" s="5" t="s">
        <v>1522</v>
      </c>
      <c r="H106" s="5" t="s">
        <v>30</v>
      </c>
      <c r="I106" s="5" t="s">
        <v>1482</v>
      </c>
      <c r="J106" s="5">
        <v>2003</v>
      </c>
      <c r="K106" s="5" t="s">
        <v>44</v>
      </c>
    </row>
    <row r="107" spans="1:11">
      <c r="A107" s="5" t="s">
        <v>2150</v>
      </c>
      <c r="B107" s="9">
        <v>41145</v>
      </c>
      <c r="C107" s="5">
        <v>2012</v>
      </c>
      <c r="D107" s="5" t="s">
        <v>132</v>
      </c>
      <c r="E107" s="5" t="str">
        <f>VLOOKUP(D107, 'TechIndex Startups'!$A$1:$E$700,2,FALSE)</f>
        <v>FIRM0084</v>
      </c>
      <c r="F107" s="15">
        <v>200000</v>
      </c>
      <c r="G107" s="5" t="s">
        <v>1494</v>
      </c>
      <c r="H107" s="5" t="s">
        <v>30</v>
      </c>
      <c r="I107" s="5" t="s">
        <v>1555</v>
      </c>
      <c r="J107" s="5">
        <v>2008</v>
      </c>
      <c r="K107" s="5" t="s">
        <v>33</v>
      </c>
    </row>
    <row r="108" spans="1:11">
      <c r="A108" s="5" t="s">
        <v>2151</v>
      </c>
      <c r="B108" s="9">
        <v>41148</v>
      </c>
      <c r="C108" s="5">
        <v>2012</v>
      </c>
      <c r="D108" s="5" t="s">
        <v>250</v>
      </c>
      <c r="E108" s="5" t="str">
        <f>VLOOKUP(D108, 'TechIndex Startups'!$A$1:$E$700,2,FALSE)</f>
        <v>FIRM0198</v>
      </c>
      <c r="F108" s="16" t="s">
        <v>1479</v>
      </c>
      <c r="G108" s="5" t="s">
        <v>1481</v>
      </c>
      <c r="H108" s="5" t="s">
        <v>30</v>
      </c>
      <c r="I108" s="5" t="s">
        <v>1605</v>
      </c>
      <c r="J108" s="5">
        <v>2012</v>
      </c>
      <c r="K108" s="5" t="s">
        <v>29</v>
      </c>
    </row>
    <row r="109" spans="1:11">
      <c r="A109" s="5" t="s">
        <v>2152</v>
      </c>
      <c r="B109" s="9">
        <v>41164</v>
      </c>
      <c r="C109" s="5">
        <v>2012</v>
      </c>
      <c r="D109" s="5" t="s">
        <v>68</v>
      </c>
      <c r="E109" s="5" t="str">
        <f>VLOOKUP(D109, 'TechIndex Startups'!$A$1:$E$700,2,FALSE)</f>
        <v>FIRM0027</v>
      </c>
      <c r="F109" s="15">
        <f>20000000*1.4</f>
        <v>28000000</v>
      </c>
      <c r="G109" s="5" t="s">
        <v>1513</v>
      </c>
      <c r="H109" s="5" t="s">
        <v>50</v>
      </c>
      <c r="I109" s="5" t="s">
        <v>1478</v>
      </c>
      <c r="J109" s="5">
        <v>1999</v>
      </c>
      <c r="K109" s="5" t="s">
        <v>69</v>
      </c>
    </row>
    <row r="110" spans="1:11">
      <c r="A110" s="5" t="s">
        <v>2153</v>
      </c>
      <c r="B110" s="9">
        <v>41172</v>
      </c>
      <c r="C110" s="5">
        <v>2012</v>
      </c>
      <c r="D110" s="5" t="s">
        <v>148</v>
      </c>
      <c r="E110" s="5" t="str">
        <f>VLOOKUP(D110, 'TechIndex Startups'!$A$1:$E$700,2,FALSE)</f>
        <v>FIRM0100</v>
      </c>
      <c r="F110" s="15">
        <v>10000</v>
      </c>
      <c r="G110" s="5" t="s">
        <v>1513</v>
      </c>
      <c r="H110" s="5" t="s">
        <v>30</v>
      </c>
      <c r="I110" s="5" t="s">
        <v>1608</v>
      </c>
      <c r="J110" s="5">
        <v>2009</v>
      </c>
      <c r="K110" s="5" t="s">
        <v>44</v>
      </c>
    </row>
    <row r="111" spans="1:11">
      <c r="A111" s="5" t="s">
        <v>2154</v>
      </c>
      <c r="B111" s="9">
        <v>41173</v>
      </c>
      <c r="C111" s="5">
        <v>2012</v>
      </c>
      <c r="D111" s="5" t="s">
        <v>415</v>
      </c>
      <c r="E111" s="5" t="str">
        <f>VLOOKUP(D111, 'TechIndex Startups'!$A$1:$E$700,2,FALSE)</f>
        <v>FIRM0351</v>
      </c>
      <c r="F111" s="15" t="s">
        <v>1479</v>
      </c>
      <c r="G111" s="5" t="s">
        <v>1481</v>
      </c>
      <c r="H111" s="5" t="s">
        <v>30</v>
      </c>
      <c r="I111" s="5" t="s">
        <v>1470</v>
      </c>
      <c r="J111" s="5">
        <v>2012</v>
      </c>
      <c r="K111" s="5" t="s">
        <v>33</v>
      </c>
    </row>
    <row r="112" spans="1:11">
      <c r="A112" s="5" t="s">
        <v>2155</v>
      </c>
      <c r="B112" s="9">
        <v>41178</v>
      </c>
      <c r="C112" s="5">
        <v>2012</v>
      </c>
      <c r="D112" s="5" t="s">
        <v>230</v>
      </c>
      <c r="E112" s="5" t="str">
        <f>VLOOKUP(D112, 'TechIndex Startups'!$A$1:$E$700,2,FALSE)</f>
        <v>FIRM0178</v>
      </c>
      <c r="F112" s="15">
        <v>62000000</v>
      </c>
      <c r="G112" s="5" t="s">
        <v>1494</v>
      </c>
      <c r="H112" s="5" t="s">
        <v>50</v>
      </c>
      <c r="I112" s="5" t="s">
        <v>1478</v>
      </c>
      <c r="J112" s="5">
        <v>2003</v>
      </c>
      <c r="K112" s="5" t="s">
        <v>58</v>
      </c>
    </row>
    <row r="113" spans="1:11">
      <c r="A113" s="5" t="s">
        <v>2156</v>
      </c>
      <c r="B113" s="9">
        <v>41182</v>
      </c>
      <c r="C113" s="5">
        <v>2012</v>
      </c>
      <c r="D113" s="5" t="s">
        <v>329</v>
      </c>
      <c r="E113" s="5" t="str">
        <f>VLOOKUP(D113, 'TechIndex Startups'!$A$1:$E$700,2,FALSE)</f>
        <v>FIRM0271</v>
      </c>
      <c r="F113" s="15">
        <v>1000000</v>
      </c>
      <c r="G113" s="5" t="s">
        <v>1481</v>
      </c>
      <c r="H113" s="5" t="s">
        <v>30</v>
      </c>
      <c r="I113" s="5" t="s">
        <v>1470</v>
      </c>
      <c r="J113" s="5">
        <v>2012</v>
      </c>
      <c r="K113" s="5" t="s">
        <v>33</v>
      </c>
    </row>
    <row r="114" spans="1:11">
      <c r="A114" s="5" t="s">
        <v>2157</v>
      </c>
      <c r="B114" s="9">
        <v>41183</v>
      </c>
      <c r="C114" s="5">
        <v>2012</v>
      </c>
      <c r="D114" s="5" t="s">
        <v>297</v>
      </c>
      <c r="E114" s="5" t="str">
        <f>VLOOKUP(D114, 'TechIndex Startups'!$A$1:$E$700,2,FALSE)</f>
        <v>FIRM0241</v>
      </c>
      <c r="F114" s="15">
        <v>30000</v>
      </c>
      <c r="G114" s="5" t="s">
        <v>1481</v>
      </c>
      <c r="H114" s="5" t="s">
        <v>30</v>
      </c>
      <c r="I114" s="5" t="s">
        <v>1612</v>
      </c>
      <c r="J114" s="5">
        <v>2012</v>
      </c>
      <c r="K114" s="5" t="s">
        <v>47</v>
      </c>
    </row>
    <row r="115" spans="1:11">
      <c r="A115" s="5" t="s">
        <v>2158</v>
      </c>
      <c r="B115" s="9">
        <v>41190</v>
      </c>
      <c r="C115" s="5">
        <v>2012</v>
      </c>
      <c r="D115" s="5" t="s">
        <v>52</v>
      </c>
      <c r="E115" s="5" t="str">
        <f>VLOOKUP(D115, 'TechIndex Startups'!$A$1:$E$700,2,FALSE)</f>
        <v>FIRM0014</v>
      </c>
      <c r="F115" s="16" t="s">
        <v>1479</v>
      </c>
      <c r="G115" s="5" t="s">
        <v>1517</v>
      </c>
      <c r="H115" s="5" t="s">
        <v>30</v>
      </c>
      <c r="I115" s="5" t="s">
        <v>1493</v>
      </c>
      <c r="J115" s="5">
        <v>1995</v>
      </c>
      <c r="K115" s="5" t="s">
        <v>33</v>
      </c>
    </row>
    <row r="116" spans="1:11">
      <c r="A116" s="5" t="s">
        <v>2159</v>
      </c>
      <c r="B116" s="9">
        <v>41193</v>
      </c>
      <c r="C116" s="5">
        <v>2012</v>
      </c>
      <c r="D116" s="5" t="s">
        <v>132</v>
      </c>
      <c r="E116" s="5" t="str">
        <f>VLOOKUP(D116, 'TechIndex Startups'!$A$1:$E$700,2,FALSE)</f>
        <v>FIRM0084</v>
      </c>
      <c r="F116" s="15" t="s">
        <v>1479</v>
      </c>
      <c r="G116" s="5" t="s">
        <v>1494</v>
      </c>
      <c r="H116" s="5" t="s">
        <v>30</v>
      </c>
      <c r="I116" s="5" t="s">
        <v>1555</v>
      </c>
      <c r="J116" s="5">
        <v>2008</v>
      </c>
      <c r="K116" s="5" t="s">
        <v>33</v>
      </c>
    </row>
    <row r="117" spans="1:11">
      <c r="A117" s="5" t="s">
        <v>2160</v>
      </c>
      <c r="B117" s="9">
        <v>41193</v>
      </c>
      <c r="C117" s="5">
        <v>2012</v>
      </c>
      <c r="D117" s="5" t="s">
        <v>244</v>
      </c>
      <c r="E117" s="5" t="str">
        <f>VLOOKUP(D117, 'TechIndex Startups'!$A$1:$E$700,2,FALSE)</f>
        <v>FIRM0192</v>
      </c>
      <c r="F117" s="15">
        <v>1100000</v>
      </c>
      <c r="G117" s="5" t="s">
        <v>1481</v>
      </c>
      <c r="H117" s="5" t="s">
        <v>41</v>
      </c>
      <c r="I117" s="5" t="s">
        <v>1569</v>
      </c>
      <c r="J117" s="5">
        <v>2011</v>
      </c>
      <c r="K117" s="5" t="s">
        <v>44</v>
      </c>
    </row>
    <row r="118" spans="1:11">
      <c r="A118" s="5" t="s">
        <v>2161</v>
      </c>
      <c r="B118" s="9">
        <v>41202</v>
      </c>
      <c r="C118" s="5">
        <v>2012</v>
      </c>
      <c r="D118" s="5" t="s">
        <v>331</v>
      </c>
      <c r="E118" s="5" t="str">
        <f>VLOOKUP(D118, 'TechIndex Startups'!$A$1:$E$700,2,FALSE)</f>
        <v>FIRM0273</v>
      </c>
      <c r="F118" s="15">
        <v>100000</v>
      </c>
      <c r="G118" s="5" t="s">
        <v>1481</v>
      </c>
      <c r="H118" s="5" t="s">
        <v>30</v>
      </c>
      <c r="I118" s="5" t="s">
        <v>1559</v>
      </c>
      <c r="J118" s="5">
        <v>2012</v>
      </c>
      <c r="K118" s="5" t="s">
        <v>36</v>
      </c>
    </row>
    <row r="119" spans="1:11">
      <c r="A119" s="5" t="s">
        <v>2162</v>
      </c>
      <c r="B119" s="9">
        <v>41208</v>
      </c>
      <c r="C119" s="5">
        <v>2012</v>
      </c>
      <c r="D119" s="5" t="s">
        <v>228</v>
      </c>
      <c r="E119" s="5" t="str">
        <f>VLOOKUP(D119, 'TechIndex Startups'!$A$1:$E$700,2,FALSE)</f>
        <v>FIRM0177</v>
      </c>
      <c r="F119" s="15">
        <v>40000</v>
      </c>
      <c r="G119" s="5" t="s">
        <v>1481</v>
      </c>
      <c r="H119" s="5" t="s">
        <v>229</v>
      </c>
      <c r="I119" s="5" t="s">
        <v>1617</v>
      </c>
      <c r="J119" s="5">
        <v>2011</v>
      </c>
      <c r="K119" s="5" t="s">
        <v>33</v>
      </c>
    </row>
    <row r="120" spans="1:11">
      <c r="A120" s="5" t="s">
        <v>2163</v>
      </c>
      <c r="B120" s="9">
        <v>41212</v>
      </c>
      <c r="C120" s="5">
        <v>2012</v>
      </c>
      <c r="D120" s="5" t="s">
        <v>295</v>
      </c>
      <c r="E120" s="5" t="str">
        <f>VLOOKUP(D120, 'TechIndex Startups'!$A$1:$E$700,2,FALSE)</f>
        <v>FIRM0239</v>
      </c>
      <c r="F120" s="15" t="s">
        <v>1479</v>
      </c>
      <c r="G120" s="5" t="s">
        <v>1497</v>
      </c>
      <c r="H120" s="5" t="s">
        <v>30</v>
      </c>
      <c r="I120" s="5" t="s">
        <v>1470</v>
      </c>
      <c r="J120" s="5">
        <v>2012</v>
      </c>
      <c r="K120" s="5" t="s">
        <v>47</v>
      </c>
    </row>
    <row r="121" spans="1:11">
      <c r="A121" s="5" t="s">
        <v>2163</v>
      </c>
      <c r="B121" s="9">
        <v>41216</v>
      </c>
      <c r="C121" s="5">
        <v>2012</v>
      </c>
      <c r="D121" s="5" t="s">
        <v>295</v>
      </c>
      <c r="E121" s="5" t="str">
        <f>VLOOKUP(D121, 'TechIndex Startups'!$A$1:$E$700,2,FALSE)</f>
        <v>FIRM0239</v>
      </c>
      <c r="F121" s="15">
        <v>100000</v>
      </c>
      <c r="G121" s="5" t="s">
        <v>1481</v>
      </c>
      <c r="H121" s="5" t="s">
        <v>30</v>
      </c>
      <c r="I121" s="5" t="s">
        <v>1470</v>
      </c>
      <c r="J121" s="5">
        <v>2012</v>
      </c>
      <c r="K121" s="5" t="s">
        <v>47</v>
      </c>
    </row>
    <row r="122" spans="1:11">
      <c r="A122" s="5" t="s">
        <v>2164</v>
      </c>
      <c r="B122" s="9">
        <v>41228</v>
      </c>
      <c r="C122" s="5">
        <v>2012</v>
      </c>
      <c r="D122" s="5" t="s">
        <v>231</v>
      </c>
      <c r="E122" s="5" t="str">
        <f>VLOOKUP(D122, 'TechIndex Startups'!$A$1:$E$700,2,FALSE)</f>
        <v>FIRM0179</v>
      </c>
      <c r="F122" s="15">
        <v>1300000</v>
      </c>
      <c r="G122" s="5" t="s">
        <v>1497</v>
      </c>
      <c r="H122" s="5" t="s">
        <v>30</v>
      </c>
      <c r="I122" s="5" t="s">
        <v>1498</v>
      </c>
      <c r="J122" s="5">
        <v>2011</v>
      </c>
      <c r="K122" s="5" t="s">
        <v>86</v>
      </c>
    </row>
    <row r="123" spans="1:11">
      <c r="A123" s="5" t="s">
        <v>2165</v>
      </c>
      <c r="B123" s="9">
        <v>41240</v>
      </c>
      <c r="C123" s="5">
        <v>2012</v>
      </c>
      <c r="D123" s="5" t="s">
        <v>238</v>
      </c>
      <c r="E123" s="5" t="str">
        <f>VLOOKUP(D123, 'TechIndex Startups'!$A$1:$E$700,2,FALSE)</f>
        <v>FIRM0186</v>
      </c>
      <c r="F123" s="15" t="s">
        <v>1479</v>
      </c>
      <c r="G123" s="5" t="s">
        <v>1481</v>
      </c>
      <c r="H123" s="5" t="s">
        <v>62</v>
      </c>
      <c r="I123" s="5" t="s">
        <v>1581</v>
      </c>
      <c r="J123" s="5">
        <v>2011</v>
      </c>
      <c r="K123" s="5" t="s">
        <v>44</v>
      </c>
    </row>
    <row r="124" spans="1:11">
      <c r="A124" s="5" t="s">
        <v>2166</v>
      </c>
      <c r="B124" s="9">
        <v>41254</v>
      </c>
      <c r="C124" s="5">
        <v>2012</v>
      </c>
      <c r="D124" s="5" t="s">
        <v>288</v>
      </c>
      <c r="E124" s="5" t="str">
        <f>VLOOKUP(D124, 'TechIndex Startups'!$A$1:$E$700,2,FALSE)</f>
        <v>FIRM0233</v>
      </c>
      <c r="F124" s="15" t="s">
        <v>1479</v>
      </c>
      <c r="G124" s="5" t="s">
        <v>1469</v>
      </c>
      <c r="H124" s="5" t="s">
        <v>30</v>
      </c>
      <c r="I124" s="5" t="s">
        <v>1482</v>
      </c>
      <c r="J124" s="5">
        <v>2012</v>
      </c>
      <c r="K124" s="5" t="s">
        <v>29</v>
      </c>
    </row>
    <row r="125" spans="1:11">
      <c r="A125" s="5" t="s">
        <v>2166</v>
      </c>
      <c r="B125" s="9">
        <v>41254</v>
      </c>
      <c r="C125" s="5">
        <v>2012</v>
      </c>
      <c r="D125" s="5" t="s">
        <v>288</v>
      </c>
      <c r="E125" s="5" t="str">
        <f>VLOOKUP(D125, 'TechIndex Startups'!$A$1:$E$700,2,FALSE)</f>
        <v>FIRM0233</v>
      </c>
      <c r="F125" s="15">
        <v>2000000</v>
      </c>
      <c r="G125" s="5" t="s">
        <v>1469</v>
      </c>
      <c r="H125" s="5" t="s">
        <v>30</v>
      </c>
      <c r="I125" s="5" t="s">
        <v>1482</v>
      </c>
      <c r="J125" s="5">
        <v>2012</v>
      </c>
      <c r="K125" s="5" t="s">
        <v>29</v>
      </c>
    </row>
    <row r="126" spans="1:11">
      <c r="A126" s="5" t="s">
        <v>2167</v>
      </c>
      <c r="B126" s="9">
        <v>41275</v>
      </c>
      <c r="C126" s="5">
        <v>2013</v>
      </c>
      <c r="D126" s="5" t="s">
        <v>1592</v>
      </c>
      <c r="E126" s="5" t="str">
        <f>VLOOKUP(D126, 'TechIndex Startups'!$A$1:$E$700,2,FALSE)</f>
        <v>FIRM0208</v>
      </c>
      <c r="F126" s="15">
        <v>2000000</v>
      </c>
      <c r="G126" s="5" t="s">
        <v>1477</v>
      </c>
      <c r="H126" s="5" t="s">
        <v>30</v>
      </c>
      <c r="I126" s="5" t="s">
        <v>1593</v>
      </c>
      <c r="J126" s="5">
        <v>2012</v>
      </c>
      <c r="K126" s="5" t="s">
        <v>44</v>
      </c>
    </row>
    <row r="127" spans="1:11">
      <c r="A127" s="5" t="s">
        <v>2168</v>
      </c>
      <c r="B127" s="9">
        <v>41275</v>
      </c>
      <c r="C127" s="5">
        <v>2013</v>
      </c>
      <c r="D127" s="5" t="s">
        <v>243</v>
      </c>
      <c r="E127" s="5" t="str">
        <f>VLOOKUP(D127, 'TechIndex Startups'!$A$1:$E$700,2,FALSE)</f>
        <v>FIRM0191</v>
      </c>
      <c r="F127" s="15" t="s">
        <v>1479</v>
      </c>
      <c r="G127" s="5" t="s">
        <v>1481</v>
      </c>
      <c r="H127" s="5" t="s">
        <v>30</v>
      </c>
      <c r="I127" s="5" t="s">
        <v>1498</v>
      </c>
      <c r="J127" s="5">
        <v>2011</v>
      </c>
      <c r="K127" s="5" t="s">
        <v>33</v>
      </c>
    </row>
    <row r="128" spans="1:11">
      <c r="A128" s="5" t="s">
        <v>2168</v>
      </c>
      <c r="B128" s="9">
        <v>41275</v>
      </c>
      <c r="C128" s="5">
        <v>2013</v>
      </c>
      <c r="D128" s="5" t="s">
        <v>243</v>
      </c>
      <c r="E128" s="5" t="str">
        <f>VLOOKUP(D128, 'TechIndex Startups'!$A$1:$E$700,2,FALSE)</f>
        <v>FIRM0191</v>
      </c>
      <c r="F128" s="15" t="s">
        <v>1479</v>
      </c>
      <c r="G128" s="5" t="s">
        <v>1481</v>
      </c>
      <c r="H128" s="5" t="s">
        <v>30</v>
      </c>
      <c r="I128" s="5" t="s">
        <v>1498</v>
      </c>
      <c r="J128" s="5">
        <v>2011</v>
      </c>
      <c r="K128" s="5" t="s">
        <v>33</v>
      </c>
    </row>
    <row r="129" spans="1:11">
      <c r="A129" s="5" t="s">
        <v>2169</v>
      </c>
      <c r="B129" s="9">
        <v>41277</v>
      </c>
      <c r="C129" s="5">
        <v>2013</v>
      </c>
      <c r="D129" s="5" t="s">
        <v>215</v>
      </c>
      <c r="E129" s="5" t="str">
        <f>VLOOKUP(D129, 'TechIndex Startups'!$A$1:$E$700,2,FALSE)</f>
        <v>FIRM0165</v>
      </c>
      <c r="F129" s="15">
        <v>200000</v>
      </c>
      <c r="G129" s="5" t="s">
        <v>1469</v>
      </c>
      <c r="H129" s="5" t="s">
        <v>30</v>
      </c>
      <c r="I129" s="5" t="s">
        <v>1470</v>
      </c>
      <c r="J129" s="5">
        <v>2011</v>
      </c>
      <c r="K129" s="5" t="s">
        <v>33</v>
      </c>
    </row>
    <row r="130" spans="1:11">
      <c r="A130" s="5" t="s">
        <v>2170</v>
      </c>
      <c r="B130" s="9">
        <v>41283</v>
      </c>
      <c r="C130" s="5">
        <v>2013</v>
      </c>
      <c r="D130" s="5" t="s">
        <v>174</v>
      </c>
      <c r="E130" s="5" t="str">
        <f>VLOOKUP(D130, 'TechIndex Startups'!$A$1:$E$700,2,FALSE)</f>
        <v>FIRM0125</v>
      </c>
      <c r="F130" s="15">
        <v>850000</v>
      </c>
      <c r="G130" s="5" t="s">
        <v>1469</v>
      </c>
      <c r="H130" s="5" t="s">
        <v>30</v>
      </c>
      <c r="I130" s="5" t="s">
        <v>1498</v>
      </c>
      <c r="J130" s="5">
        <v>2010</v>
      </c>
      <c r="K130" s="5" t="s">
        <v>44</v>
      </c>
    </row>
    <row r="131" spans="1:11">
      <c r="A131" s="5" t="s">
        <v>2171</v>
      </c>
      <c r="B131" s="9">
        <v>41287</v>
      </c>
      <c r="C131" s="5">
        <v>2013</v>
      </c>
      <c r="D131" s="5" t="s">
        <v>217</v>
      </c>
      <c r="E131" s="5" t="str">
        <f>VLOOKUP(D131, 'TechIndex Startups'!$A$1:$E$700,2,FALSE)</f>
        <v>FIRM0167</v>
      </c>
      <c r="F131" s="15">
        <v>125000</v>
      </c>
      <c r="G131" s="5" t="s">
        <v>1481</v>
      </c>
      <c r="H131" s="5" t="s">
        <v>30</v>
      </c>
      <c r="I131" s="5" t="s">
        <v>1534</v>
      </c>
      <c r="J131" s="5">
        <v>2011</v>
      </c>
      <c r="K131" s="5" t="s">
        <v>33</v>
      </c>
    </row>
    <row r="132" spans="1:11">
      <c r="A132" s="5" t="s">
        <v>2172</v>
      </c>
      <c r="B132" s="9">
        <v>41298</v>
      </c>
      <c r="C132" s="5">
        <v>2013</v>
      </c>
      <c r="D132" s="5" t="s">
        <v>325</v>
      </c>
      <c r="E132" s="5" t="str">
        <f>VLOOKUP(D132, 'TechIndex Startups'!$A$1:$E$700,2,FALSE)</f>
        <v>FIRM0267</v>
      </c>
      <c r="F132" s="15">
        <f>30000*1.25</f>
        <v>37500</v>
      </c>
      <c r="G132" s="5" t="s">
        <v>1481</v>
      </c>
      <c r="H132" s="5" t="s">
        <v>290</v>
      </c>
      <c r="I132" s="5" t="s">
        <v>1630</v>
      </c>
      <c r="J132" s="5">
        <v>2012</v>
      </c>
      <c r="K132" s="5" t="s">
        <v>33</v>
      </c>
    </row>
    <row r="133" spans="1:11">
      <c r="A133" s="5" t="s">
        <v>2173</v>
      </c>
      <c r="B133" s="9">
        <v>41306</v>
      </c>
      <c r="C133" s="5">
        <v>2013</v>
      </c>
      <c r="D133" s="5" t="s">
        <v>386</v>
      </c>
      <c r="E133" s="5" t="str">
        <f>VLOOKUP(D133, 'TechIndex Startups'!$A$1:$E$700,2,FALSE)</f>
        <v>FIRM0325</v>
      </c>
      <c r="F133" s="16" t="s">
        <v>1479</v>
      </c>
      <c r="G133" s="5" t="s">
        <v>1481</v>
      </c>
      <c r="H133" s="5" t="s">
        <v>387</v>
      </c>
      <c r="I133" s="5" t="s">
        <v>1632</v>
      </c>
      <c r="J133" s="5">
        <v>2013</v>
      </c>
      <c r="K133" s="5" t="s">
        <v>86</v>
      </c>
    </row>
    <row r="134" spans="1:11">
      <c r="A134" s="5" t="s">
        <v>2174</v>
      </c>
      <c r="B134" s="9">
        <v>41306</v>
      </c>
      <c r="C134" s="5">
        <v>2013</v>
      </c>
      <c r="D134" s="5" t="s">
        <v>238</v>
      </c>
      <c r="E134" s="5" t="str">
        <f>VLOOKUP(D134, 'TechIndex Startups'!$A$1:$E$700,2,FALSE)</f>
        <v>FIRM0186</v>
      </c>
      <c r="F134" s="15">
        <f>494400*0.051</f>
        <v>25214.399999999998</v>
      </c>
      <c r="G134" s="5" t="s">
        <v>1588</v>
      </c>
      <c r="H134" s="5" t="s">
        <v>62</v>
      </c>
      <c r="I134" s="5" t="s">
        <v>1581</v>
      </c>
      <c r="J134" s="5">
        <v>2011</v>
      </c>
      <c r="K134" s="5" t="s">
        <v>44</v>
      </c>
    </row>
    <row r="135" spans="1:11">
      <c r="A135" s="5" t="s">
        <v>2175</v>
      </c>
      <c r="B135" s="9">
        <v>41311</v>
      </c>
      <c r="C135" s="5">
        <v>2013</v>
      </c>
      <c r="D135" s="5" t="s">
        <v>74</v>
      </c>
      <c r="E135" s="5" t="str">
        <f>VLOOKUP(D135, 'TechIndex Startups'!$A$1:$E$700,2,FALSE)</f>
        <v>FIRM0030</v>
      </c>
      <c r="F135" s="15">
        <v>28000000</v>
      </c>
      <c r="G135" s="5" t="s">
        <v>1469</v>
      </c>
      <c r="H135" s="5" t="s">
        <v>30</v>
      </c>
      <c r="I135" s="5" t="s">
        <v>1470</v>
      </c>
      <c r="J135" s="5">
        <v>2000</v>
      </c>
      <c r="K135" s="5" t="s">
        <v>47</v>
      </c>
    </row>
    <row r="136" spans="1:11">
      <c r="A136" s="5" t="s">
        <v>2176</v>
      </c>
      <c r="B136" s="9">
        <v>41312</v>
      </c>
      <c r="C136" s="5">
        <v>2013</v>
      </c>
      <c r="D136" s="5" t="s">
        <v>132</v>
      </c>
      <c r="E136" s="5" t="str">
        <f>VLOOKUP(D136, 'TechIndex Startups'!$A$1:$E$700,2,FALSE)</f>
        <v>FIRM0084</v>
      </c>
      <c r="F136" s="15" t="s">
        <v>1479</v>
      </c>
      <c r="G136" s="5" t="s">
        <v>1494</v>
      </c>
      <c r="H136" s="5" t="s">
        <v>30</v>
      </c>
      <c r="I136" s="5" t="s">
        <v>1555</v>
      </c>
      <c r="J136" s="5">
        <v>2008</v>
      </c>
      <c r="K136" s="5" t="s">
        <v>33</v>
      </c>
    </row>
    <row r="137" spans="1:11">
      <c r="A137" s="5" t="s">
        <v>2177</v>
      </c>
      <c r="B137" s="9">
        <v>41318</v>
      </c>
      <c r="C137" s="5">
        <v>2013</v>
      </c>
      <c r="D137" s="5" t="s">
        <v>155</v>
      </c>
      <c r="E137" s="5" t="str">
        <f>VLOOKUP(D137, 'TechIndex Startups'!$A$1:$E$700,2,FALSE)</f>
        <v>FIRM0107</v>
      </c>
      <c r="F137" s="15">
        <v>2400000</v>
      </c>
      <c r="G137" s="5" t="s">
        <v>1469</v>
      </c>
      <c r="H137" s="5" t="s">
        <v>30</v>
      </c>
      <c r="I137" s="5" t="s">
        <v>1557</v>
      </c>
      <c r="J137" s="5">
        <v>2009</v>
      </c>
      <c r="K137" s="5" t="s">
        <v>69</v>
      </c>
    </row>
    <row r="138" spans="1:11">
      <c r="A138" s="5" t="s">
        <v>2178</v>
      </c>
      <c r="B138" s="9">
        <v>41333</v>
      </c>
      <c r="C138" s="5">
        <v>2013</v>
      </c>
      <c r="D138" s="5" t="s">
        <v>274</v>
      </c>
      <c r="E138" s="5" t="str">
        <f>VLOOKUP(D138, 'TechIndex Startups'!$A$1:$E$700,2,FALSE)</f>
        <v>FIRM0220</v>
      </c>
      <c r="F138" s="15">
        <v>425000</v>
      </c>
      <c r="G138" s="5" t="s">
        <v>1481</v>
      </c>
      <c r="H138" s="5" t="s">
        <v>30</v>
      </c>
      <c r="I138" s="5" t="s">
        <v>1589</v>
      </c>
      <c r="J138" s="5">
        <v>2012</v>
      </c>
      <c r="K138" s="5" t="s">
        <v>69</v>
      </c>
    </row>
    <row r="139" spans="1:11">
      <c r="A139" s="5" t="s">
        <v>2179</v>
      </c>
      <c r="B139" s="9">
        <v>41334</v>
      </c>
      <c r="C139" s="5">
        <v>2013</v>
      </c>
      <c r="D139" s="5" t="s">
        <v>339</v>
      </c>
      <c r="E139" s="5" t="str">
        <f>VLOOKUP(D139, 'TechIndex Startups'!$A$1:$E$700,2,FALSE)</f>
        <v>FIRM0281</v>
      </c>
      <c r="F139" s="16" t="s">
        <v>1479</v>
      </c>
      <c r="G139" s="5" t="s">
        <v>1588</v>
      </c>
      <c r="H139" s="5" t="s">
        <v>30</v>
      </c>
      <c r="I139" s="5" t="s">
        <v>1634</v>
      </c>
      <c r="J139" s="5">
        <v>2012</v>
      </c>
      <c r="K139" s="5" t="s">
        <v>33</v>
      </c>
    </row>
    <row r="140" spans="1:11">
      <c r="A140" s="5" t="s">
        <v>2179</v>
      </c>
      <c r="B140" s="9">
        <v>41334</v>
      </c>
      <c r="C140" s="5">
        <v>2013</v>
      </c>
      <c r="D140" s="5" t="s">
        <v>339</v>
      </c>
      <c r="E140" s="5" t="str">
        <f>VLOOKUP(D140, 'TechIndex Startups'!$A$1:$E$700,2,FALSE)</f>
        <v>FIRM0281</v>
      </c>
      <c r="F140" s="16" t="s">
        <v>1479</v>
      </c>
      <c r="G140" s="5" t="s">
        <v>1588</v>
      </c>
      <c r="H140" s="5" t="s">
        <v>30</v>
      </c>
      <c r="I140" s="5" t="s">
        <v>1634</v>
      </c>
      <c r="J140" s="5">
        <v>2012</v>
      </c>
      <c r="K140" s="5" t="s">
        <v>33</v>
      </c>
    </row>
    <row r="141" spans="1:11">
      <c r="A141" s="5" t="s">
        <v>2179</v>
      </c>
      <c r="B141" s="9">
        <v>41334</v>
      </c>
      <c r="C141" s="5">
        <v>2013</v>
      </c>
      <c r="D141" s="5" t="s">
        <v>339</v>
      </c>
      <c r="E141" s="5" t="str">
        <f>VLOOKUP(D141, 'TechIndex Startups'!$A$1:$E$700,2,FALSE)</f>
        <v>FIRM0281</v>
      </c>
      <c r="F141" s="16" t="s">
        <v>1479</v>
      </c>
      <c r="G141" s="5" t="s">
        <v>1588</v>
      </c>
      <c r="H141" s="5" t="s">
        <v>30</v>
      </c>
      <c r="I141" s="5" t="s">
        <v>1634</v>
      </c>
      <c r="J141" s="5">
        <v>2012</v>
      </c>
      <c r="K141" s="5" t="s">
        <v>33</v>
      </c>
    </row>
    <row r="142" spans="1:11">
      <c r="A142" s="5" t="s">
        <v>2179</v>
      </c>
      <c r="B142" s="9">
        <v>41334</v>
      </c>
      <c r="C142" s="5">
        <v>2013</v>
      </c>
      <c r="D142" s="5" t="s">
        <v>339</v>
      </c>
      <c r="E142" s="5" t="str">
        <f>VLOOKUP(D142, 'TechIndex Startups'!$A$1:$E$700,2,FALSE)</f>
        <v>FIRM0281</v>
      </c>
      <c r="F142" s="16" t="s">
        <v>1479</v>
      </c>
      <c r="G142" s="5" t="s">
        <v>1588</v>
      </c>
      <c r="H142" s="5" t="s">
        <v>30</v>
      </c>
      <c r="I142" s="5" t="s">
        <v>1634</v>
      </c>
      <c r="J142" s="5">
        <v>2012</v>
      </c>
      <c r="K142" s="5" t="s">
        <v>33</v>
      </c>
    </row>
    <row r="143" spans="1:11">
      <c r="A143" s="5" t="s">
        <v>2179</v>
      </c>
      <c r="B143" s="9">
        <v>41334</v>
      </c>
      <c r="C143" s="5">
        <v>2013</v>
      </c>
      <c r="D143" s="5" t="s">
        <v>339</v>
      </c>
      <c r="E143" s="5" t="str">
        <f>VLOOKUP(D143, 'TechIndex Startups'!$A$1:$E$700,2,FALSE)</f>
        <v>FIRM0281</v>
      </c>
      <c r="F143" s="16" t="s">
        <v>1479</v>
      </c>
      <c r="G143" s="5" t="s">
        <v>1588</v>
      </c>
      <c r="H143" s="5" t="s">
        <v>30</v>
      </c>
      <c r="I143" s="5" t="s">
        <v>1634</v>
      </c>
      <c r="J143" s="5">
        <v>2012</v>
      </c>
      <c r="K143" s="5" t="s">
        <v>33</v>
      </c>
    </row>
    <row r="144" spans="1:11">
      <c r="A144" s="5" t="s">
        <v>2179</v>
      </c>
      <c r="B144" s="9">
        <v>41334</v>
      </c>
      <c r="C144" s="5">
        <v>2013</v>
      </c>
      <c r="D144" s="5" t="s">
        <v>339</v>
      </c>
      <c r="E144" s="5" t="str">
        <f>VLOOKUP(D144, 'TechIndex Startups'!$A$1:$E$700,2,FALSE)</f>
        <v>FIRM0281</v>
      </c>
      <c r="F144" s="16" t="s">
        <v>1479</v>
      </c>
      <c r="G144" s="5" t="s">
        <v>1588</v>
      </c>
      <c r="H144" s="5" t="s">
        <v>30</v>
      </c>
      <c r="I144" s="5" t="s">
        <v>1634</v>
      </c>
      <c r="J144" s="5">
        <v>2012</v>
      </c>
      <c r="K144" s="5" t="s">
        <v>33</v>
      </c>
    </row>
    <row r="145" spans="1:11">
      <c r="A145" s="5" t="s">
        <v>2180</v>
      </c>
      <c r="B145" s="9">
        <v>41358</v>
      </c>
      <c r="C145" s="5">
        <v>2013</v>
      </c>
      <c r="D145" s="5" t="s">
        <v>274</v>
      </c>
      <c r="E145" s="5" t="str">
        <f>VLOOKUP(D145, 'TechIndex Startups'!$A$1:$E$700,2,FALSE)</f>
        <v>FIRM0220</v>
      </c>
      <c r="F145" s="15">
        <v>10000</v>
      </c>
      <c r="G145" s="5" t="s">
        <v>1492</v>
      </c>
      <c r="H145" s="5" t="s">
        <v>30</v>
      </c>
      <c r="I145" s="5" t="s">
        <v>1589</v>
      </c>
      <c r="J145" s="5">
        <v>2012</v>
      </c>
      <c r="K145" s="5" t="s">
        <v>69</v>
      </c>
    </row>
    <row r="146" spans="1:11">
      <c r="A146" s="5" t="s">
        <v>2181</v>
      </c>
      <c r="B146" s="9">
        <v>41360</v>
      </c>
      <c r="C146" s="5">
        <v>2013</v>
      </c>
      <c r="D146" s="5" t="s">
        <v>584</v>
      </c>
      <c r="E146" s="5" t="str">
        <f>VLOOKUP(D146, 'TechIndex Startups'!$A$1:$E$700,2,FALSE)</f>
        <v>FIRM0513</v>
      </c>
      <c r="F146" s="15">
        <v>550000</v>
      </c>
      <c r="G146" s="5" t="s">
        <v>1481</v>
      </c>
      <c r="H146" s="5" t="s">
        <v>30</v>
      </c>
      <c r="I146" s="5" t="s">
        <v>1470</v>
      </c>
      <c r="J146" s="5">
        <v>2011</v>
      </c>
      <c r="K146" s="5" t="s">
        <v>69</v>
      </c>
    </row>
    <row r="147" spans="1:11">
      <c r="A147" s="5" t="s">
        <v>2182</v>
      </c>
      <c r="B147" s="9">
        <v>41365</v>
      </c>
      <c r="C147" s="5">
        <v>2013</v>
      </c>
      <c r="D147" s="5" t="s">
        <v>420</v>
      </c>
      <c r="E147" s="5" t="str">
        <f>VLOOKUP(D147, 'TechIndex Startups'!$A$1:$E$700,2,FALSE)</f>
        <v>FIRM0356</v>
      </c>
      <c r="F147" s="15">
        <f>25000*1.25</f>
        <v>31250</v>
      </c>
      <c r="G147" s="5" t="s">
        <v>1481</v>
      </c>
      <c r="H147" s="5" t="s">
        <v>73</v>
      </c>
      <c r="I147" s="5" t="s">
        <v>1642</v>
      </c>
      <c r="J147" s="5">
        <v>2013</v>
      </c>
      <c r="K147" s="5" t="s">
        <v>44</v>
      </c>
    </row>
    <row r="148" spans="1:11">
      <c r="A148" s="5" t="s">
        <v>2183</v>
      </c>
      <c r="B148" s="9">
        <v>41365</v>
      </c>
      <c r="C148" s="5">
        <v>2013</v>
      </c>
      <c r="D148" s="5" t="s">
        <v>111</v>
      </c>
      <c r="E148" s="5" t="str">
        <f>VLOOKUP(D148, 'TechIndex Startups'!$A$1:$E$700,2,FALSE)</f>
        <v>FIRM0063</v>
      </c>
      <c r="F148" s="15">
        <v>3900000</v>
      </c>
      <c r="G148" s="5" t="s">
        <v>1469</v>
      </c>
      <c r="H148" s="5" t="s">
        <v>30</v>
      </c>
      <c r="I148" s="5" t="s">
        <v>1498</v>
      </c>
      <c r="J148" s="5">
        <v>2005</v>
      </c>
      <c r="K148" s="5" t="s">
        <v>33</v>
      </c>
    </row>
    <row r="149" spans="1:11">
      <c r="A149" s="5" t="s">
        <v>2184</v>
      </c>
      <c r="B149" s="9">
        <v>41365</v>
      </c>
      <c r="C149" s="5">
        <v>2013</v>
      </c>
      <c r="D149" s="5" t="s">
        <v>243</v>
      </c>
      <c r="E149" s="5" t="str">
        <f>VLOOKUP(D149, 'TechIndex Startups'!$A$1:$E$700,2,FALSE)</f>
        <v>FIRM0191</v>
      </c>
      <c r="F149" s="15">
        <v>100000</v>
      </c>
      <c r="G149" s="5" t="s">
        <v>1481</v>
      </c>
      <c r="H149" s="5" t="s">
        <v>30</v>
      </c>
      <c r="I149" s="5" t="s">
        <v>1498</v>
      </c>
      <c r="J149" s="5">
        <v>2011</v>
      </c>
      <c r="K149" s="5" t="s">
        <v>33</v>
      </c>
    </row>
    <row r="150" spans="1:11">
      <c r="A150" s="5" t="s">
        <v>2185</v>
      </c>
      <c r="B150" s="9">
        <v>41365</v>
      </c>
      <c r="C150" s="5">
        <v>2013</v>
      </c>
      <c r="D150" s="5" t="s">
        <v>1643</v>
      </c>
      <c r="E150" s="5" t="str">
        <f>VLOOKUP(D150, 'TechIndex Startups'!$A$1:$E$700,2,FALSE)</f>
        <v>FIRM0276</v>
      </c>
      <c r="F150" s="15">
        <v>100000</v>
      </c>
      <c r="G150" s="5" t="s">
        <v>1481</v>
      </c>
      <c r="H150" s="5" t="s">
        <v>30</v>
      </c>
      <c r="I150" s="5" t="s">
        <v>1482</v>
      </c>
      <c r="J150" s="5">
        <v>2012</v>
      </c>
      <c r="K150" s="5" t="s">
        <v>47</v>
      </c>
    </row>
    <row r="151" spans="1:11">
      <c r="A151" s="5" t="s">
        <v>2186</v>
      </c>
      <c r="B151" s="9">
        <v>41378</v>
      </c>
      <c r="C151" s="5">
        <v>2013</v>
      </c>
      <c r="D151" s="5" t="s">
        <v>173</v>
      </c>
      <c r="E151" s="5" t="str">
        <f>VLOOKUP(D151, 'TechIndex Startups'!$A$1:$E$700,2,FALSE)</f>
        <v>FIRM0124</v>
      </c>
      <c r="F151" s="15">
        <f>400000*1.25</f>
        <v>500000</v>
      </c>
      <c r="G151" s="5" t="s">
        <v>1481</v>
      </c>
      <c r="H151" s="5" t="s">
        <v>62</v>
      </c>
      <c r="I151" s="5" t="s">
        <v>1581</v>
      </c>
      <c r="J151" s="5">
        <v>2010</v>
      </c>
      <c r="K151" s="5" t="s">
        <v>47</v>
      </c>
    </row>
    <row r="152" spans="1:11">
      <c r="A152" s="5" t="s">
        <v>2187</v>
      </c>
      <c r="B152" s="9">
        <v>41393</v>
      </c>
      <c r="C152" s="5">
        <v>2013</v>
      </c>
      <c r="D152" s="5" t="s">
        <v>259</v>
      </c>
      <c r="E152" s="5" t="str">
        <f>VLOOKUP(D152, 'TechIndex Startups'!$A$1:$E$700,2,FALSE)</f>
        <v>FIRM0206</v>
      </c>
      <c r="F152" s="15">
        <v>250000</v>
      </c>
      <c r="G152" s="5" t="s">
        <v>1481</v>
      </c>
      <c r="H152" s="5" t="s">
        <v>30</v>
      </c>
      <c r="I152" s="5" t="s">
        <v>1470</v>
      </c>
      <c r="J152" s="5">
        <v>2012</v>
      </c>
      <c r="K152" s="5" t="s">
        <v>29</v>
      </c>
    </row>
    <row r="153" spans="1:11">
      <c r="A153" s="5" t="s">
        <v>2188</v>
      </c>
      <c r="B153" s="9">
        <v>41393</v>
      </c>
      <c r="C153" s="5">
        <v>2013</v>
      </c>
      <c r="D153" s="5" t="s">
        <v>323</v>
      </c>
      <c r="E153" s="5" t="str">
        <f>VLOOKUP(D153, 'TechIndex Startups'!$A$1:$E$700,2,FALSE)</f>
        <v>FIRM0265</v>
      </c>
      <c r="F153" s="16" t="s">
        <v>1479</v>
      </c>
      <c r="G153" s="5" t="s">
        <v>1481</v>
      </c>
      <c r="H153" s="5" t="s">
        <v>30</v>
      </c>
      <c r="I153" s="5" t="s">
        <v>1470</v>
      </c>
      <c r="J153" s="5">
        <v>2012</v>
      </c>
      <c r="K153" s="5" t="s">
        <v>44</v>
      </c>
    </row>
    <row r="154" spans="1:11">
      <c r="A154" s="5" t="s">
        <v>2189</v>
      </c>
      <c r="B154" s="9">
        <v>41395</v>
      </c>
      <c r="C154" s="5">
        <v>2013</v>
      </c>
      <c r="D154" s="5" t="s">
        <v>274</v>
      </c>
      <c r="E154" s="5" t="str">
        <f>VLOOKUP(D154, 'TechIndex Startups'!$A$1:$E$700,2,FALSE)</f>
        <v>FIRM0220</v>
      </c>
      <c r="F154" s="15">
        <v>25000</v>
      </c>
      <c r="G154" s="5" t="s">
        <v>1481</v>
      </c>
      <c r="H154" s="5" t="s">
        <v>30</v>
      </c>
      <c r="I154" s="5" t="s">
        <v>1589</v>
      </c>
      <c r="J154" s="5">
        <v>2012</v>
      </c>
      <c r="K154" s="5" t="s">
        <v>69</v>
      </c>
    </row>
    <row r="155" spans="1:11">
      <c r="A155" s="5" t="s">
        <v>2190</v>
      </c>
      <c r="B155" s="9">
        <v>41395</v>
      </c>
      <c r="C155" s="5">
        <v>2013</v>
      </c>
      <c r="D155" s="5" t="s">
        <v>155</v>
      </c>
      <c r="E155" s="5" t="str">
        <f>VLOOKUP(D155, 'TechIndex Startups'!$A$1:$E$700,2,FALSE)</f>
        <v>FIRM0107</v>
      </c>
      <c r="F155" s="15">
        <v>4800000</v>
      </c>
      <c r="G155" s="5" t="s">
        <v>1477</v>
      </c>
      <c r="H155" s="5" t="s">
        <v>30</v>
      </c>
      <c r="I155" s="5" t="s">
        <v>1557</v>
      </c>
      <c r="J155" s="5">
        <v>2009</v>
      </c>
      <c r="K155" s="5" t="s">
        <v>69</v>
      </c>
    </row>
    <row r="156" spans="1:11">
      <c r="A156" s="5" t="s">
        <v>2191</v>
      </c>
      <c r="B156" s="9">
        <v>41395</v>
      </c>
      <c r="C156" s="5">
        <v>2013</v>
      </c>
      <c r="D156" s="5" t="s">
        <v>311</v>
      </c>
      <c r="E156" s="5" t="str">
        <f>VLOOKUP(D156, 'TechIndex Startups'!$A$1:$E$700,2,FALSE)</f>
        <v>FIRM0253</v>
      </c>
      <c r="F156" s="15">
        <v>75000</v>
      </c>
      <c r="G156" s="5" t="s">
        <v>1492</v>
      </c>
      <c r="H156" s="5" t="s">
        <v>30</v>
      </c>
      <c r="I156" s="5" t="s">
        <v>1470</v>
      </c>
      <c r="J156" s="5">
        <v>2012</v>
      </c>
      <c r="K156" s="5" t="s">
        <v>58</v>
      </c>
    </row>
    <row r="157" spans="1:11">
      <c r="A157" s="5" t="s">
        <v>2192</v>
      </c>
      <c r="B157" s="9">
        <v>41403</v>
      </c>
      <c r="C157" s="5">
        <v>2013</v>
      </c>
      <c r="D157" s="5" t="s">
        <v>132</v>
      </c>
      <c r="E157" s="5" t="str">
        <f>VLOOKUP(D157, 'TechIndex Startups'!$A$1:$E$700,2,FALSE)</f>
        <v>FIRM0084</v>
      </c>
      <c r="F157" s="15">
        <v>1100000</v>
      </c>
      <c r="G157" s="5" t="s">
        <v>1588</v>
      </c>
      <c r="H157" s="5" t="s">
        <v>30</v>
      </c>
      <c r="I157" s="5" t="s">
        <v>1555</v>
      </c>
      <c r="J157" s="5">
        <v>2008</v>
      </c>
      <c r="K157" s="5" t="s">
        <v>33</v>
      </c>
    </row>
    <row r="158" spans="1:11">
      <c r="A158" s="5" t="s">
        <v>2193</v>
      </c>
      <c r="B158" s="9">
        <v>41404</v>
      </c>
      <c r="C158" s="5">
        <v>2013</v>
      </c>
      <c r="D158" s="5" t="s">
        <v>340</v>
      </c>
      <c r="E158" s="5" t="str">
        <f>VLOOKUP(D158, 'TechIndex Startups'!$A$1:$E$700,2,FALSE)</f>
        <v>FIRM0282</v>
      </c>
      <c r="F158" s="16" t="s">
        <v>1479</v>
      </c>
      <c r="G158" s="5" t="s">
        <v>1481</v>
      </c>
      <c r="H158" s="5" t="s">
        <v>30</v>
      </c>
      <c r="I158" s="5" t="s">
        <v>1470</v>
      </c>
      <c r="J158" s="5">
        <v>2012</v>
      </c>
      <c r="K158" s="5" t="s">
        <v>47</v>
      </c>
    </row>
    <row r="159" spans="1:11">
      <c r="A159" s="5" t="s">
        <v>2194</v>
      </c>
      <c r="B159" s="9">
        <v>41407</v>
      </c>
      <c r="C159" s="5">
        <v>2013</v>
      </c>
      <c r="D159" s="5" t="s">
        <v>139</v>
      </c>
      <c r="E159" s="5" t="str">
        <f>VLOOKUP(D159, 'TechIndex Startups'!$A$1:$E$700,2,FALSE)</f>
        <v>FIRM0091</v>
      </c>
      <c r="F159" s="15">
        <v>19000000</v>
      </c>
      <c r="G159" s="5" t="s">
        <v>1546</v>
      </c>
      <c r="H159" s="5" t="s">
        <v>30</v>
      </c>
      <c r="I159" s="5" t="s">
        <v>1482</v>
      </c>
      <c r="J159" s="5">
        <v>2008</v>
      </c>
      <c r="K159" s="5" t="s">
        <v>33</v>
      </c>
    </row>
    <row r="160" spans="1:11">
      <c r="A160" s="5" t="s">
        <v>2195</v>
      </c>
      <c r="B160" s="9">
        <v>41422</v>
      </c>
      <c r="C160" s="5">
        <v>2013</v>
      </c>
      <c r="D160" s="5" t="s">
        <v>288</v>
      </c>
      <c r="E160" s="5" t="str">
        <f>VLOOKUP(D160, 'TechIndex Startups'!$A$1:$E$700,2,FALSE)</f>
        <v>FIRM0233</v>
      </c>
      <c r="F160" s="15">
        <v>5800000</v>
      </c>
      <c r="G160" s="5" t="s">
        <v>1477</v>
      </c>
      <c r="H160" s="5" t="s">
        <v>30</v>
      </c>
      <c r="I160" s="5" t="s">
        <v>1482</v>
      </c>
      <c r="J160" s="5">
        <v>2012</v>
      </c>
      <c r="K160" s="5" t="s">
        <v>29</v>
      </c>
    </row>
    <row r="161" spans="1:11">
      <c r="A161" s="5" t="s">
        <v>2196</v>
      </c>
      <c r="B161" s="9">
        <v>41422</v>
      </c>
      <c r="C161" s="5">
        <v>2013</v>
      </c>
      <c r="D161" s="5" t="s">
        <v>297</v>
      </c>
      <c r="E161" s="5" t="str">
        <f>VLOOKUP(D161, 'TechIndex Startups'!$A$1:$E$700,2,FALSE)</f>
        <v>FIRM0241</v>
      </c>
      <c r="F161" s="15">
        <v>20000</v>
      </c>
      <c r="G161" s="5" t="s">
        <v>1481</v>
      </c>
      <c r="H161" s="5" t="s">
        <v>30</v>
      </c>
      <c r="I161" s="5" t="s">
        <v>1612</v>
      </c>
      <c r="J161" s="5">
        <v>2012</v>
      </c>
      <c r="K161" s="5" t="s">
        <v>47</v>
      </c>
    </row>
    <row r="162" spans="1:11">
      <c r="A162" s="5" t="s">
        <v>2197</v>
      </c>
      <c r="B162" s="9">
        <v>41426</v>
      </c>
      <c r="C162" s="5">
        <v>2013</v>
      </c>
      <c r="D162" s="5" t="s">
        <v>279</v>
      </c>
      <c r="E162" s="5" t="str">
        <f>VLOOKUP(D162, 'TechIndex Startups'!$A$1:$E$700,2,FALSE)</f>
        <v>FIRM0225</v>
      </c>
      <c r="F162" s="15">
        <v>1400000</v>
      </c>
      <c r="G162" s="5" t="s">
        <v>1481</v>
      </c>
      <c r="H162" s="5" t="s">
        <v>30</v>
      </c>
      <c r="I162" s="5" t="s">
        <v>1470</v>
      </c>
      <c r="J162" s="5">
        <v>2012</v>
      </c>
      <c r="K162" s="5" t="s">
        <v>33</v>
      </c>
    </row>
    <row r="163" spans="1:11">
      <c r="A163" s="5" t="s">
        <v>2198</v>
      </c>
      <c r="B163" s="9">
        <v>41426</v>
      </c>
      <c r="C163" s="5">
        <v>2013</v>
      </c>
      <c r="D163" s="5" t="s">
        <v>388</v>
      </c>
      <c r="E163" s="5" t="str">
        <f>VLOOKUP(D163, 'TechIndex Startups'!$A$1:$E$700,2,FALSE)</f>
        <v>FIRM0326</v>
      </c>
      <c r="F163" s="15">
        <v>25000</v>
      </c>
      <c r="G163" s="5" t="s">
        <v>1588</v>
      </c>
      <c r="H163" s="5" t="s">
        <v>30</v>
      </c>
      <c r="I163" s="5" t="s">
        <v>1545</v>
      </c>
      <c r="J163" s="5">
        <v>2013</v>
      </c>
      <c r="K163" s="5" t="s">
        <v>69</v>
      </c>
    </row>
    <row r="164" spans="1:11">
      <c r="A164" s="5" t="s">
        <v>2199</v>
      </c>
      <c r="B164" s="9">
        <v>41428</v>
      </c>
      <c r="C164" s="5">
        <v>2013</v>
      </c>
      <c r="D164" s="5" t="s">
        <v>432</v>
      </c>
      <c r="E164" s="5" t="str">
        <f>VLOOKUP(D164, 'TechIndex Startups'!$A$1:$E$700,2,FALSE)</f>
        <v>FIRM0369</v>
      </c>
      <c r="F164" s="15">
        <f>30000*1.25</f>
        <v>37500</v>
      </c>
      <c r="G164" s="5" t="s">
        <v>1481</v>
      </c>
      <c r="H164" s="5" t="s">
        <v>223</v>
      </c>
      <c r="I164" s="5" t="s">
        <v>1653</v>
      </c>
      <c r="J164" s="5">
        <v>2013</v>
      </c>
      <c r="K164" s="5" t="s">
        <v>44</v>
      </c>
    </row>
    <row r="165" spans="1:11">
      <c r="A165" s="5" t="s">
        <v>2200</v>
      </c>
      <c r="B165" s="9">
        <v>41437</v>
      </c>
      <c r="C165" s="5">
        <v>2013</v>
      </c>
      <c r="D165" s="5" t="s">
        <v>217</v>
      </c>
      <c r="E165" s="5" t="str">
        <f>VLOOKUP(D165, 'TechIndex Startups'!$A$1:$E$700,2,FALSE)</f>
        <v>FIRM0167</v>
      </c>
      <c r="F165" s="15">
        <v>125000</v>
      </c>
      <c r="G165" s="5" t="s">
        <v>1481</v>
      </c>
      <c r="H165" s="5" t="s">
        <v>30</v>
      </c>
      <c r="I165" s="5" t="s">
        <v>1534</v>
      </c>
      <c r="J165" s="5">
        <v>2011</v>
      </c>
      <c r="K165" s="5" t="s">
        <v>33</v>
      </c>
    </row>
    <row r="166" spans="1:11">
      <c r="A166" s="5" t="s">
        <v>2201</v>
      </c>
      <c r="B166" s="9">
        <v>41453</v>
      </c>
      <c r="C166" s="5">
        <v>2013</v>
      </c>
      <c r="D166" s="5" t="s">
        <v>291</v>
      </c>
      <c r="E166" s="5" t="str">
        <f>VLOOKUP(D166, 'TechIndex Startups'!$A$1:$E$700,2,FALSE)</f>
        <v>FIRM0235</v>
      </c>
      <c r="F166" s="15">
        <v>160000</v>
      </c>
      <c r="G166" s="5" t="s">
        <v>1481</v>
      </c>
      <c r="H166" s="5" t="s">
        <v>30</v>
      </c>
      <c r="I166" s="5" t="s">
        <v>1655</v>
      </c>
      <c r="J166" s="5">
        <v>2012</v>
      </c>
      <c r="K166" s="5" t="s">
        <v>69</v>
      </c>
    </row>
    <row r="167" spans="1:11">
      <c r="A167" s="5" t="s">
        <v>2202</v>
      </c>
      <c r="B167" s="9">
        <v>41456</v>
      </c>
      <c r="C167" s="5">
        <v>2013</v>
      </c>
      <c r="D167" s="5" t="s">
        <v>388</v>
      </c>
      <c r="E167" s="5" t="str">
        <f>VLOOKUP(D167, 'TechIndex Startups'!$A$1:$E$700,2,FALSE)</f>
        <v>FIRM0326</v>
      </c>
      <c r="F167" s="15">
        <v>6500</v>
      </c>
      <c r="G167" s="5" t="s">
        <v>1492</v>
      </c>
      <c r="H167" s="5" t="s">
        <v>30</v>
      </c>
      <c r="I167" s="5" t="s">
        <v>1545</v>
      </c>
      <c r="J167" s="5">
        <v>2013</v>
      </c>
      <c r="K167" s="5" t="s">
        <v>69</v>
      </c>
    </row>
    <row r="168" spans="1:11">
      <c r="A168" s="5" t="s">
        <v>2203</v>
      </c>
      <c r="B168" s="9">
        <v>41456</v>
      </c>
      <c r="C168" s="5">
        <v>2013</v>
      </c>
      <c r="D168" s="5" t="s">
        <v>220</v>
      </c>
      <c r="E168" s="5" t="str">
        <f>VLOOKUP(D168, 'TechIndex Startups'!$A$1:$E$700,2,FALSE)</f>
        <v>FIRM0170</v>
      </c>
      <c r="F168" s="15">
        <v>1500000</v>
      </c>
      <c r="G168" s="5" t="s">
        <v>1481</v>
      </c>
      <c r="H168" s="5" t="s">
        <v>30</v>
      </c>
      <c r="I168" s="5" t="s">
        <v>1498</v>
      </c>
      <c r="J168" s="5">
        <v>2011</v>
      </c>
      <c r="K168" s="5" t="s">
        <v>33</v>
      </c>
    </row>
    <row r="169" spans="1:11">
      <c r="A169" s="5" t="s">
        <v>2204</v>
      </c>
      <c r="B169" s="9">
        <v>41456</v>
      </c>
      <c r="C169" s="5">
        <v>2013</v>
      </c>
      <c r="D169" s="5" t="s">
        <v>291</v>
      </c>
      <c r="E169" s="5" t="str">
        <f>VLOOKUP(D169, 'TechIndex Startups'!$A$1:$E$700,2,FALSE)</f>
        <v>FIRM0235</v>
      </c>
      <c r="F169" s="15">
        <v>50000</v>
      </c>
      <c r="G169" s="5" t="s">
        <v>1492</v>
      </c>
      <c r="H169" s="5" t="s">
        <v>30</v>
      </c>
      <c r="I169" s="5" t="s">
        <v>1655</v>
      </c>
      <c r="J169" s="5">
        <v>2012</v>
      </c>
      <c r="K169" s="5" t="s">
        <v>69</v>
      </c>
    </row>
    <row r="170" spans="1:11">
      <c r="A170" s="5" t="s">
        <v>2205</v>
      </c>
      <c r="B170" s="9">
        <v>41456</v>
      </c>
      <c r="C170" s="5">
        <v>2013</v>
      </c>
      <c r="D170" s="5" t="s">
        <v>231</v>
      </c>
      <c r="E170" s="5" t="str">
        <f>VLOOKUP(D170, 'TechIndex Startups'!$A$1:$E$700,2,FALSE)</f>
        <v>FIRM0179</v>
      </c>
      <c r="F170" s="15">
        <v>5000000</v>
      </c>
      <c r="G170" s="5" t="s">
        <v>1477</v>
      </c>
      <c r="H170" s="5" t="s">
        <v>30</v>
      </c>
      <c r="I170" s="5" t="s">
        <v>1498</v>
      </c>
      <c r="J170" s="5">
        <v>2011</v>
      </c>
      <c r="K170" s="5" t="s">
        <v>86</v>
      </c>
    </row>
    <row r="171" spans="1:11">
      <c r="A171" s="5" t="s">
        <v>2206</v>
      </c>
      <c r="B171" s="9">
        <v>41470</v>
      </c>
      <c r="C171" s="5">
        <v>2013</v>
      </c>
      <c r="D171" s="5" t="s">
        <v>1592</v>
      </c>
      <c r="E171" s="5" t="str">
        <f>VLOOKUP(D171, 'TechIndex Startups'!$A$1:$E$700,2,FALSE)</f>
        <v>FIRM0208</v>
      </c>
      <c r="F171" s="15">
        <v>1000000</v>
      </c>
      <c r="G171" s="5" t="s">
        <v>1469</v>
      </c>
      <c r="H171" s="5" t="s">
        <v>30</v>
      </c>
      <c r="I171" s="5" t="s">
        <v>1593</v>
      </c>
      <c r="J171" s="5">
        <v>2012</v>
      </c>
      <c r="K171" s="5" t="s">
        <v>44</v>
      </c>
    </row>
    <row r="172" spans="1:11">
      <c r="A172" s="5" t="s">
        <v>2207</v>
      </c>
      <c r="B172" s="9">
        <v>41470</v>
      </c>
      <c r="C172" s="5">
        <v>2013</v>
      </c>
      <c r="D172" s="5" t="s">
        <v>428</v>
      </c>
      <c r="E172" s="5" t="str">
        <f>VLOOKUP(D172, 'TechIndex Startups'!$A$1:$E$700,2,FALSE)</f>
        <v>FIRM0365</v>
      </c>
      <c r="F172" s="15">
        <v>200000</v>
      </c>
      <c r="G172" s="5" t="s">
        <v>1588</v>
      </c>
      <c r="H172" s="5" t="s">
        <v>30</v>
      </c>
      <c r="I172" s="5" t="s">
        <v>1482</v>
      </c>
      <c r="J172" s="5">
        <v>2013</v>
      </c>
      <c r="K172" s="5" t="s">
        <v>33</v>
      </c>
    </row>
    <row r="173" spans="1:11">
      <c r="A173" s="5" t="s">
        <v>2208</v>
      </c>
      <c r="B173" s="9">
        <v>41470</v>
      </c>
      <c r="C173" s="5">
        <v>2013</v>
      </c>
      <c r="D173" s="5" t="s">
        <v>311</v>
      </c>
      <c r="E173" s="5" t="str">
        <f>VLOOKUP(D173, 'TechIndex Startups'!$A$1:$E$700,2,FALSE)</f>
        <v>FIRM0253</v>
      </c>
      <c r="F173" s="15">
        <v>2000000</v>
      </c>
      <c r="G173" s="5" t="s">
        <v>1596</v>
      </c>
      <c r="H173" s="5" t="s">
        <v>30</v>
      </c>
      <c r="I173" s="5" t="s">
        <v>1470</v>
      </c>
      <c r="J173" s="5">
        <v>2012</v>
      </c>
      <c r="K173" s="5" t="s">
        <v>58</v>
      </c>
    </row>
    <row r="174" spans="1:11">
      <c r="A174" s="5" t="s">
        <v>2209</v>
      </c>
      <c r="B174" s="9">
        <v>41472</v>
      </c>
      <c r="C174" s="5">
        <v>2013</v>
      </c>
      <c r="D174" s="5" t="s">
        <v>105</v>
      </c>
      <c r="E174" s="5" t="str">
        <f>VLOOKUP(D174, 'TechIndex Startups'!$A$1:$E$700,2,FALSE)</f>
        <v>FIRM0058</v>
      </c>
      <c r="F174" s="15">
        <v>100000000</v>
      </c>
      <c r="G174" s="5" t="s">
        <v>1517</v>
      </c>
      <c r="H174" s="5" t="s">
        <v>30</v>
      </c>
      <c r="I174" s="5" t="s">
        <v>1483</v>
      </c>
      <c r="J174" s="5">
        <v>2004</v>
      </c>
      <c r="K174" s="5" t="s">
        <v>44</v>
      </c>
    </row>
    <row r="175" spans="1:11">
      <c r="A175" s="5" t="s">
        <v>2210</v>
      </c>
      <c r="B175" s="9">
        <v>41486</v>
      </c>
      <c r="C175" s="5">
        <v>2013</v>
      </c>
      <c r="D175" s="5" t="s">
        <v>266</v>
      </c>
      <c r="E175" s="5" t="str">
        <f>VLOOKUP(D175, 'TechIndex Startups'!$A$1:$E$700,2,FALSE)</f>
        <v>FIRM0213</v>
      </c>
      <c r="F175" s="15">
        <v>850000</v>
      </c>
      <c r="G175" s="5" t="s">
        <v>1497</v>
      </c>
      <c r="H175" s="5" t="s">
        <v>30</v>
      </c>
      <c r="I175" s="5" t="s">
        <v>1498</v>
      </c>
      <c r="J175" s="5">
        <v>2012</v>
      </c>
      <c r="K175" s="5" t="s">
        <v>33</v>
      </c>
    </row>
    <row r="176" spans="1:11">
      <c r="A176" s="5" t="s">
        <v>2211</v>
      </c>
      <c r="B176" s="9">
        <v>41491</v>
      </c>
      <c r="C176" s="5">
        <v>2013</v>
      </c>
      <c r="D176" s="5" t="s">
        <v>303</v>
      </c>
      <c r="E176" s="5" t="str">
        <f>VLOOKUP(D176, 'TechIndex Startups'!$A$1:$E$700,2,FALSE)</f>
        <v>FIRM0246</v>
      </c>
      <c r="F176" s="15">
        <v>900000</v>
      </c>
      <c r="G176" s="5" t="s">
        <v>1481</v>
      </c>
      <c r="H176" s="5" t="s">
        <v>30</v>
      </c>
      <c r="I176" s="5" t="s">
        <v>1482</v>
      </c>
      <c r="J176" s="5">
        <v>2012</v>
      </c>
      <c r="K176" s="5" t="s">
        <v>47</v>
      </c>
    </row>
    <row r="177" spans="1:11">
      <c r="A177" s="5" t="s">
        <v>2212</v>
      </c>
      <c r="B177" s="9">
        <v>41499</v>
      </c>
      <c r="C177" s="5">
        <v>2013</v>
      </c>
      <c r="D177" s="5" t="s">
        <v>277</v>
      </c>
      <c r="E177" s="5" t="str">
        <f>VLOOKUP(D177, 'TechIndex Startups'!$A$1:$E$700,2,FALSE)</f>
        <v>FIRM0223</v>
      </c>
      <c r="F177" s="15">
        <v>1800000</v>
      </c>
      <c r="G177" s="5" t="s">
        <v>1481</v>
      </c>
      <c r="H177" s="5" t="s">
        <v>30</v>
      </c>
      <c r="I177" s="5" t="s">
        <v>1489</v>
      </c>
      <c r="J177" s="5">
        <v>2012</v>
      </c>
      <c r="K177" s="5" t="s">
        <v>33</v>
      </c>
    </row>
    <row r="178" spans="1:11">
      <c r="A178" s="5" t="s">
        <v>2213</v>
      </c>
      <c r="B178" s="9">
        <v>41507</v>
      </c>
      <c r="C178" s="5">
        <v>2013</v>
      </c>
      <c r="D178" s="5" t="s">
        <v>584</v>
      </c>
      <c r="E178" s="5" t="str">
        <f>VLOOKUP(D178, 'TechIndex Startups'!$A$1:$E$700,2,FALSE)</f>
        <v>FIRM0513</v>
      </c>
      <c r="F178" s="15">
        <v>240000</v>
      </c>
      <c r="G178" s="5" t="s">
        <v>1588</v>
      </c>
      <c r="H178" s="5" t="s">
        <v>30</v>
      </c>
      <c r="I178" s="5" t="s">
        <v>1470</v>
      </c>
      <c r="J178" s="5">
        <v>2011</v>
      </c>
      <c r="K178" s="5" t="s">
        <v>69</v>
      </c>
    </row>
    <row r="179" spans="1:11">
      <c r="A179" s="5" t="s">
        <v>2214</v>
      </c>
      <c r="B179" s="9">
        <v>41513</v>
      </c>
      <c r="C179" s="5">
        <v>2013</v>
      </c>
      <c r="D179" s="5" t="s">
        <v>445</v>
      </c>
      <c r="E179" s="5" t="str">
        <f>VLOOKUP(D179, 'TechIndex Startups'!$A$1:$E$700,2,FALSE)</f>
        <v>FIRM0381</v>
      </c>
      <c r="F179" s="16" t="s">
        <v>1479</v>
      </c>
      <c r="G179" s="5" t="s">
        <v>1481</v>
      </c>
      <c r="H179" s="5" t="s">
        <v>30</v>
      </c>
      <c r="I179" s="5" t="s">
        <v>1498</v>
      </c>
      <c r="J179" s="5">
        <v>2013</v>
      </c>
      <c r="K179" s="5" t="s">
        <v>69</v>
      </c>
    </row>
    <row r="180" spans="1:11">
      <c r="A180" s="5" t="s">
        <v>2214</v>
      </c>
      <c r="B180" s="9">
        <v>41513</v>
      </c>
      <c r="C180" s="5">
        <v>2013</v>
      </c>
      <c r="D180" s="5" t="s">
        <v>445</v>
      </c>
      <c r="E180" s="5" t="str">
        <f>VLOOKUP(D180, 'TechIndex Startups'!$A$1:$E$700,2,FALSE)</f>
        <v>FIRM0381</v>
      </c>
      <c r="F180" s="16" t="s">
        <v>1479</v>
      </c>
      <c r="G180" s="5" t="s">
        <v>1481</v>
      </c>
      <c r="H180" s="5" t="s">
        <v>30</v>
      </c>
      <c r="I180" s="5" t="s">
        <v>1498</v>
      </c>
      <c r="J180" s="5">
        <v>2013</v>
      </c>
      <c r="K180" s="5" t="s">
        <v>69</v>
      </c>
    </row>
    <row r="181" spans="1:11">
      <c r="A181" s="5" t="s">
        <v>2214</v>
      </c>
      <c r="B181" s="9">
        <v>41513</v>
      </c>
      <c r="C181" s="5">
        <v>2013</v>
      </c>
      <c r="D181" s="5" t="s">
        <v>445</v>
      </c>
      <c r="E181" s="5" t="str">
        <f>VLOOKUP(D181, 'TechIndex Startups'!$A$1:$E$700,2,FALSE)</f>
        <v>FIRM0381</v>
      </c>
      <c r="F181" s="16" t="s">
        <v>1479</v>
      </c>
      <c r="G181" s="5" t="s">
        <v>1481</v>
      </c>
      <c r="H181" s="5" t="s">
        <v>30</v>
      </c>
      <c r="I181" s="5" t="s">
        <v>1498</v>
      </c>
      <c r="J181" s="5">
        <v>2013</v>
      </c>
      <c r="K181" s="5" t="s">
        <v>69</v>
      </c>
    </row>
    <row r="182" spans="1:11">
      <c r="A182" s="5" t="s">
        <v>2215</v>
      </c>
      <c r="B182" s="9">
        <v>41518</v>
      </c>
      <c r="C182" s="5">
        <v>2013</v>
      </c>
      <c r="D182" s="5" t="s">
        <v>361</v>
      </c>
      <c r="E182" s="5" t="str">
        <f>VLOOKUP(D182, 'TechIndex Startups'!$A$1:$E$700,2,FALSE)</f>
        <v>FIRM0302</v>
      </c>
      <c r="F182" s="15">
        <v>550000</v>
      </c>
      <c r="G182" s="5" t="s">
        <v>1588</v>
      </c>
      <c r="H182" s="5" t="s">
        <v>30</v>
      </c>
      <c r="I182" s="5" t="s">
        <v>1470</v>
      </c>
      <c r="J182" s="5">
        <v>2013</v>
      </c>
      <c r="K182" s="5" t="s">
        <v>33</v>
      </c>
    </row>
    <row r="183" spans="1:11">
      <c r="A183" s="5" t="s">
        <v>2216</v>
      </c>
      <c r="B183" s="9">
        <v>41518</v>
      </c>
      <c r="C183" s="5">
        <v>2013</v>
      </c>
      <c r="D183" s="5" t="s">
        <v>369</v>
      </c>
      <c r="E183" s="5" t="str">
        <f>VLOOKUP(D183, 'TechIndex Startups'!$A$1:$E$700,2,FALSE)</f>
        <v>FIRM0310</v>
      </c>
      <c r="F183" s="15">
        <v>100000</v>
      </c>
      <c r="G183" s="5" t="s">
        <v>1481</v>
      </c>
      <c r="H183" s="5" t="s">
        <v>30</v>
      </c>
      <c r="I183" s="5" t="s">
        <v>1470</v>
      </c>
      <c r="J183" s="5">
        <v>2013</v>
      </c>
      <c r="K183" s="5" t="s">
        <v>69</v>
      </c>
    </row>
    <row r="184" spans="1:11">
      <c r="A184" s="5" t="s">
        <v>2217</v>
      </c>
      <c r="B184" s="9">
        <v>41522</v>
      </c>
      <c r="C184" s="5">
        <v>2013</v>
      </c>
      <c r="D184" s="5" t="s">
        <v>396</v>
      </c>
      <c r="E184" s="5" t="str">
        <f>VLOOKUP(D184, 'TechIndex Startups'!$A$1:$E$700,2,FALSE)</f>
        <v>FIRM0333</v>
      </c>
      <c r="F184" s="15">
        <v>13000</v>
      </c>
      <c r="G184" s="5" t="s">
        <v>1481</v>
      </c>
      <c r="H184" s="5" t="s">
        <v>286</v>
      </c>
      <c r="I184" s="5" t="s">
        <v>286</v>
      </c>
      <c r="J184" s="5">
        <v>2013</v>
      </c>
      <c r="K184" s="5" t="s">
        <v>29</v>
      </c>
    </row>
    <row r="185" spans="1:11">
      <c r="A185" s="5" t="s">
        <v>2218</v>
      </c>
      <c r="B185" s="9">
        <v>41523</v>
      </c>
      <c r="C185" s="5">
        <v>2013</v>
      </c>
      <c r="D185" s="5" t="s">
        <v>207</v>
      </c>
      <c r="E185" s="5" t="str">
        <f>VLOOKUP(D185, 'TechIndex Startups'!$A$1:$E$700,2,FALSE)</f>
        <v>FIRM0157</v>
      </c>
      <c r="F185" s="15" t="s">
        <v>1479</v>
      </c>
      <c r="G185" s="5" t="s">
        <v>1481</v>
      </c>
      <c r="H185" s="5" t="s">
        <v>50</v>
      </c>
      <c r="I185" s="5" t="s">
        <v>1478</v>
      </c>
      <c r="J185" s="5">
        <v>2011</v>
      </c>
      <c r="K185" s="5" t="s">
        <v>69</v>
      </c>
    </row>
    <row r="186" spans="1:11">
      <c r="A186" s="5" t="s">
        <v>2219</v>
      </c>
      <c r="B186" s="9">
        <v>41528</v>
      </c>
      <c r="C186" s="5">
        <v>2013</v>
      </c>
      <c r="D186" s="5" t="s">
        <v>388</v>
      </c>
      <c r="E186" s="5" t="str">
        <f>VLOOKUP(D186, 'TechIndex Startups'!$A$1:$E$700,2,FALSE)</f>
        <v>FIRM0326</v>
      </c>
      <c r="F186" s="15">
        <v>1200000</v>
      </c>
      <c r="G186" s="5" t="s">
        <v>1596</v>
      </c>
      <c r="H186" s="5" t="s">
        <v>30</v>
      </c>
      <c r="I186" s="5" t="s">
        <v>1545</v>
      </c>
      <c r="J186" s="5">
        <v>2013</v>
      </c>
      <c r="K186" s="5" t="s">
        <v>69</v>
      </c>
    </row>
    <row r="187" spans="1:11">
      <c r="A187" s="5" t="s">
        <v>2220</v>
      </c>
      <c r="B187" s="9">
        <v>41529</v>
      </c>
      <c r="C187" s="5">
        <v>2013</v>
      </c>
      <c r="D187" s="5" t="s">
        <v>106</v>
      </c>
      <c r="E187" s="5" t="str">
        <f>VLOOKUP(D187, 'TechIndex Startups'!$A$1:$E$700,2,FALSE)</f>
        <v>FIRM0059</v>
      </c>
      <c r="F187" s="15">
        <v>9000000</v>
      </c>
      <c r="G187" s="5" t="s">
        <v>1546</v>
      </c>
      <c r="H187" s="5" t="s">
        <v>30</v>
      </c>
      <c r="I187" s="5" t="s">
        <v>1487</v>
      </c>
      <c r="J187" s="5">
        <v>2005</v>
      </c>
      <c r="K187" s="5" t="s">
        <v>33</v>
      </c>
    </row>
    <row r="188" spans="1:11">
      <c r="A188" s="5" t="s">
        <v>2221</v>
      </c>
      <c r="B188" s="9">
        <v>41536</v>
      </c>
      <c r="C188" s="5">
        <v>2013</v>
      </c>
      <c r="D188" s="5" t="s">
        <v>263</v>
      </c>
      <c r="E188" s="5" t="str">
        <f>VLOOKUP(D188, 'TechIndex Startups'!$A$1:$E$700,2,FALSE)</f>
        <v>FIRM0210</v>
      </c>
      <c r="F188" s="16" t="s">
        <v>1479</v>
      </c>
      <c r="G188" s="5" t="s">
        <v>1481</v>
      </c>
      <c r="H188" s="5" t="s">
        <v>30</v>
      </c>
      <c r="I188" s="5" t="s">
        <v>1493</v>
      </c>
      <c r="J188" s="5">
        <v>2012</v>
      </c>
      <c r="K188" s="5" t="s">
        <v>33</v>
      </c>
    </row>
    <row r="189" spans="1:11">
      <c r="A189" s="5" t="s">
        <v>2222</v>
      </c>
      <c r="B189" s="9">
        <v>41537</v>
      </c>
      <c r="C189" s="5">
        <v>2013</v>
      </c>
      <c r="D189" s="5" t="s">
        <v>361</v>
      </c>
      <c r="E189" s="5" t="str">
        <f>VLOOKUP(D189, 'TechIndex Startups'!$A$1:$E$700,2,FALSE)</f>
        <v>FIRM0302</v>
      </c>
      <c r="F189" s="15">
        <v>20000</v>
      </c>
      <c r="G189" s="5" t="s">
        <v>1481</v>
      </c>
      <c r="H189" s="5" t="s">
        <v>30</v>
      </c>
      <c r="I189" s="5" t="s">
        <v>1470</v>
      </c>
      <c r="J189" s="5">
        <v>2013</v>
      </c>
      <c r="K189" s="5" t="s">
        <v>33</v>
      </c>
    </row>
    <row r="190" spans="1:11">
      <c r="A190" s="5" t="s">
        <v>2223</v>
      </c>
      <c r="B190" s="9">
        <v>41548</v>
      </c>
      <c r="C190" s="5">
        <v>2013</v>
      </c>
      <c r="D190" s="5" t="s">
        <v>362</v>
      </c>
      <c r="E190" s="5" t="str">
        <f>VLOOKUP(D190, 'TechIndex Startups'!$A$1:$E$700,2,FALSE)</f>
        <v>FIRM0303</v>
      </c>
      <c r="F190" s="15">
        <v>1800000</v>
      </c>
      <c r="G190" s="5" t="s">
        <v>1481</v>
      </c>
      <c r="H190" s="5" t="s">
        <v>30</v>
      </c>
      <c r="I190" s="5" t="s">
        <v>1482</v>
      </c>
      <c r="J190" s="5">
        <v>2013</v>
      </c>
      <c r="K190" s="5" t="s">
        <v>29</v>
      </c>
    </row>
    <row r="191" spans="1:11">
      <c r="A191" s="5" t="s">
        <v>2224</v>
      </c>
      <c r="B191" s="9">
        <v>41548</v>
      </c>
      <c r="C191" s="5">
        <v>2013</v>
      </c>
      <c r="D191" s="5" t="s">
        <v>225</v>
      </c>
      <c r="E191" s="5" t="str">
        <f>VLOOKUP(D191, 'TechIndex Startups'!$A$1:$E$700,2,FALSE)</f>
        <v>FIRM0174</v>
      </c>
      <c r="F191" s="16" t="s">
        <v>1479</v>
      </c>
      <c r="G191" s="5" t="s">
        <v>1481</v>
      </c>
      <c r="H191" s="5" t="s">
        <v>30</v>
      </c>
      <c r="I191" s="5" t="s">
        <v>1470</v>
      </c>
      <c r="J191" s="5">
        <v>2011</v>
      </c>
      <c r="K191" s="5" t="s">
        <v>86</v>
      </c>
    </row>
    <row r="192" spans="1:11">
      <c r="A192" s="5" t="s">
        <v>2225</v>
      </c>
      <c r="B192" s="9">
        <v>41548</v>
      </c>
      <c r="C192" s="5">
        <v>2013</v>
      </c>
      <c r="D192" s="5" t="s">
        <v>420</v>
      </c>
      <c r="E192" s="5" t="str">
        <f>VLOOKUP(D192, 'TechIndex Startups'!$A$1:$E$700,2,FALSE)</f>
        <v>FIRM0356</v>
      </c>
      <c r="F192" s="15">
        <f>70000*1.25</f>
        <v>87500</v>
      </c>
      <c r="G192" s="5" t="s">
        <v>1481</v>
      </c>
      <c r="H192" s="5" t="s">
        <v>73</v>
      </c>
      <c r="I192" s="5" t="s">
        <v>1642</v>
      </c>
      <c r="J192" s="5">
        <v>2013</v>
      </c>
      <c r="K192" s="5" t="s">
        <v>44</v>
      </c>
    </row>
    <row r="193" spans="1:11">
      <c r="A193" s="5" t="s">
        <v>2226</v>
      </c>
      <c r="B193" s="9">
        <v>41549</v>
      </c>
      <c r="C193" s="5">
        <v>2013</v>
      </c>
      <c r="D193" s="5" t="s">
        <v>1643</v>
      </c>
      <c r="E193" s="5" t="str">
        <f>VLOOKUP(D193, 'TechIndex Startups'!$A$1:$E$700,2,FALSE)</f>
        <v>FIRM0276</v>
      </c>
      <c r="F193" s="15">
        <v>1500000</v>
      </c>
      <c r="G193" s="5" t="s">
        <v>1481</v>
      </c>
      <c r="H193" s="5" t="s">
        <v>30</v>
      </c>
      <c r="I193" s="5" t="s">
        <v>1482</v>
      </c>
      <c r="J193" s="5">
        <v>2012</v>
      </c>
      <c r="K193" s="5" t="s">
        <v>47</v>
      </c>
    </row>
    <row r="194" spans="1:11">
      <c r="A194" s="5" t="s">
        <v>2227</v>
      </c>
      <c r="B194" s="9">
        <v>41550</v>
      </c>
      <c r="C194" s="5">
        <v>2013</v>
      </c>
      <c r="D194" s="5" t="s">
        <v>291</v>
      </c>
      <c r="E194" s="5" t="str">
        <f>VLOOKUP(D194, 'TechIndex Startups'!$A$1:$E$700,2,FALSE)</f>
        <v>FIRM0235</v>
      </c>
      <c r="F194" s="15">
        <v>50000</v>
      </c>
      <c r="G194" s="5" t="s">
        <v>1492</v>
      </c>
      <c r="H194" s="5" t="s">
        <v>30</v>
      </c>
      <c r="I194" s="5" t="s">
        <v>1655</v>
      </c>
      <c r="J194" s="5">
        <v>2012</v>
      </c>
      <c r="K194" s="5" t="s">
        <v>69</v>
      </c>
    </row>
    <row r="195" spans="1:11">
      <c r="A195" s="5" t="s">
        <v>2228</v>
      </c>
      <c r="B195" s="9">
        <v>41558</v>
      </c>
      <c r="C195" s="5">
        <v>2013</v>
      </c>
      <c r="D195" s="5" t="s">
        <v>297</v>
      </c>
      <c r="E195" s="5" t="str">
        <f>VLOOKUP(D195, 'TechIndex Startups'!$A$1:$E$700,2,FALSE)</f>
        <v>FIRM0241</v>
      </c>
      <c r="F195" s="15">
        <v>150000</v>
      </c>
      <c r="G195" s="5" t="s">
        <v>1481</v>
      </c>
      <c r="H195" s="5" t="s">
        <v>30</v>
      </c>
      <c r="I195" s="5" t="s">
        <v>1612</v>
      </c>
      <c r="J195" s="5">
        <v>2012</v>
      </c>
      <c r="K195" s="5" t="s">
        <v>47</v>
      </c>
    </row>
    <row r="196" spans="1:11">
      <c r="A196" s="5" t="s">
        <v>2229</v>
      </c>
      <c r="B196" s="9">
        <v>41561</v>
      </c>
      <c r="C196" s="5">
        <v>2013</v>
      </c>
      <c r="D196" s="5" t="s">
        <v>274</v>
      </c>
      <c r="E196" s="5" t="str">
        <f>VLOOKUP(D196, 'TechIndex Startups'!$A$1:$E$700,2,FALSE)</f>
        <v>FIRM0220</v>
      </c>
      <c r="F196" s="15">
        <v>30000</v>
      </c>
      <c r="G196" s="5" t="s">
        <v>1492</v>
      </c>
      <c r="H196" s="5" t="s">
        <v>30</v>
      </c>
      <c r="I196" s="5" t="s">
        <v>1589</v>
      </c>
      <c r="J196" s="5">
        <v>2012</v>
      </c>
      <c r="K196" s="5" t="s">
        <v>69</v>
      </c>
    </row>
    <row r="197" spans="1:11">
      <c r="A197" s="5" t="s">
        <v>2230</v>
      </c>
      <c r="B197" s="9">
        <v>41564</v>
      </c>
      <c r="C197" s="5">
        <v>2013</v>
      </c>
      <c r="D197" s="5" t="s">
        <v>105</v>
      </c>
      <c r="E197" s="5" t="str">
        <f>VLOOKUP(D197, 'TechIndex Startups'!$A$1:$E$700,2,FALSE)</f>
        <v>FIRM0058</v>
      </c>
      <c r="F197" s="15">
        <v>25000000</v>
      </c>
      <c r="G197" s="5" t="s">
        <v>1517</v>
      </c>
      <c r="H197" s="5" t="s">
        <v>30</v>
      </c>
      <c r="I197" s="5" t="s">
        <v>1483</v>
      </c>
      <c r="J197" s="5">
        <v>2007</v>
      </c>
      <c r="K197" s="5" t="s">
        <v>44</v>
      </c>
    </row>
    <row r="198" spans="1:11">
      <c r="A198" s="5" t="s">
        <v>2231</v>
      </c>
      <c r="B198" s="9">
        <v>41568</v>
      </c>
      <c r="C198" s="5">
        <v>2013</v>
      </c>
      <c r="D198" s="5" t="s">
        <v>1592</v>
      </c>
      <c r="E198" s="5" t="str">
        <f>VLOOKUP(D198, 'TechIndex Startups'!$A$1:$E$700,2,FALSE)</f>
        <v>FIRM0208</v>
      </c>
      <c r="F198" s="15">
        <v>1000000</v>
      </c>
      <c r="G198" s="5" t="s">
        <v>1513</v>
      </c>
      <c r="H198" s="5" t="s">
        <v>30</v>
      </c>
      <c r="I198" s="5" t="s">
        <v>1593</v>
      </c>
      <c r="J198" s="5">
        <v>2012</v>
      </c>
      <c r="K198" s="5" t="s">
        <v>44</v>
      </c>
    </row>
    <row r="199" spans="1:11">
      <c r="A199" s="5" t="s">
        <v>2232</v>
      </c>
      <c r="B199" s="9">
        <v>41577</v>
      </c>
      <c r="C199" s="5">
        <v>2013</v>
      </c>
      <c r="D199" s="5" t="s">
        <v>295</v>
      </c>
      <c r="E199" s="5" t="str">
        <f>VLOOKUP(D199, 'TechIndex Startups'!$A$1:$E$700,2,FALSE)</f>
        <v>FIRM0239</v>
      </c>
      <c r="F199" s="15">
        <v>690000</v>
      </c>
      <c r="G199" s="5" t="s">
        <v>1497</v>
      </c>
      <c r="H199" s="5" t="s">
        <v>30</v>
      </c>
      <c r="I199" s="5" t="s">
        <v>1470</v>
      </c>
      <c r="J199" s="5">
        <v>2012</v>
      </c>
      <c r="K199" s="5" t="s">
        <v>47</v>
      </c>
    </row>
    <row r="200" spans="1:11">
      <c r="A200" s="5" t="s">
        <v>2232</v>
      </c>
      <c r="B200" s="9">
        <v>41577</v>
      </c>
      <c r="C200" s="5">
        <v>2013</v>
      </c>
      <c r="D200" s="5" t="s">
        <v>295</v>
      </c>
      <c r="E200" s="5" t="str">
        <f>VLOOKUP(D200, 'TechIndex Startups'!$A$1:$E$700,2,FALSE)</f>
        <v>FIRM0239</v>
      </c>
      <c r="F200" s="15" t="s">
        <v>1479</v>
      </c>
      <c r="G200" s="5" t="s">
        <v>1497</v>
      </c>
      <c r="H200" s="5" t="s">
        <v>30</v>
      </c>
      <c r="I200" s="5" t="s">
        <v>1470</v>
      </c>
      <c r="J200" s="5">
        <v>2012</v>
      </c>
      <c r="K200" s="5" t="s">
        <v>47</v>
      </c>
    </row>
    <row r="201" spans="1:11">
      <c r="A201" s="5" t="s">
        <v>2233</v>
      </c>
      <c r="B201" s="9">
        <v>41579</v>
      </c>
      <c r="C201" s="5">
        <v>2013</v>
      </c>
      <c r="D201" s="5" t="s">
        <v>491</v>
      </c>
      <c r="E201" s="5" t="str">
        <f>VLOOKUP(D201, 'TechIndex Startups'!$A$1:$E$700,2,FALSE)</f>
        <v>FIRM0424</v>
      </c>
      <c r="F201" s="15">
        <f>15000*1.25</f>
        <v>18750</v>
      </c>
      <c r="G201" s="5" t="s">
        <v>1481</v>
      </c>
      <c r="H201" s="5" t="s">
        <v>39</v>
      </c>
      <c r="I201" s="5" t="s">
        <v>1695</v>
      </c>
      <c r="J201" s="5">
        <v>2013</v>
      </c>
      <c r="K201" s="5" t="s">
        <v>33</v>
      </c>
    </row>
    <row r="202" spans="1:11">
      <c r="A202" s="5" t="s">
        <v>2234</v>
      </c>
      <c r="B202" s="9">
        <v>41579</v>
      </c>
      <c r="C202" s="5">
        <v>2013</v>
      </c>
      <c r="D202" s="5" t="s">
        <v>285</v>
      </c>
      <c r="E202" s="5" t="str">
        <f>VLOOKUP(D202, 'TechIndex Startups'!$A$1:$E$700,2,FALSE)</f>
        <v>FIRM0231</v>
      </c>
      <c r="F202" s="15">
        <v>900000</v>
      </c>
      <c r="G202" s="5" t="s">
        <v>1481</v>
      </c>
      <c r="H202" s="5" t="s">
        <v>286</v>
      </c>
      <c r="I202" s="5" t="s">
        <v>286</v>
      </c>
      <c r="J202" s="5">
        <v>2012</v>
      </c>
      <c r="K202" s="5" t="s">
        <v>47</v>
      </c>
    </row>
    <row r="203" spans="1:11">
      <c r="A203" s="5" t="s">
        <v>2235</v>
      </c>
      <c r="B203" s="9">
        <v>41592</v>
      </c>
      <c r="C203" s="5">
        <v>2013</v>
      </c>
      <c r="D203" s="5" t="s">
        <v>336</v>
      </c>
      <c r="E203" s="5" t="str">
        <f>VLOOKUP(D203, 'TechIndex Startups'!$A$1:$E$700,2,FALSE)</f>
        <v>FIRM0278</v>
      </c>
      <c r="F203" s="15">
        <v>1100000</v>
      </c>
      <c r="G203" s="5" t="s">
        <v>1469</v>
      </c>
      <c r="H203" s="5" t="s">
        <v>30</v>
      </c>
      <c r="I203" s="5" t="s">
        <v>1696</v>
      </c>
      <c r="J203" s="5">
        <v>2012</v>
      </c>
      <c r="K203" s="5" t="s">
        <v>69</v>
      </c>
    </row>
    <row r="204" spans="1:11">
      <c r="A204" s="5" t="s">
        <v>2236</v>
      </c>
      <c r="B204" s="9">
        <v>41598</v>
      </c>
      <c r="C204" s="5">
        <v>2013</v>
      </c>
      <c r="D204" s="5" t="s">
        <v>329</v>
      </c>
      <c r="E204" s="5" t="str">
        <f>VLOOKUP(D204, 'TechIndex Startups'!$A$1:$E$700,2,FALSE)</f>
        <v>FIRM0271</v>
      </c>
      <c r="F204" s="15">
        <v>1000000</v>
      </c>
      <c r="G204" s="5" t="s">
        <v>1481</v>
      </c>
      <c r="H204" s="5" t="s">
        <v>30</v>
      </c>
      <c r="I204" s="5" t="s">
        <v>1470</v>
      </c>
      <c r="J204" s="5">
        <v>2012</v>
      </c>
      <c r="K204" s="5" t="s">
        <v>33</v>
      </c>
    </row>
    <row r="205" spans="1:11">
      <c r="A205" s="5" t="s">
        <v>2237</v>
      </c>
      <c r="B205" s="9">
        <v>41599</v>
      </c>
      <c r="C205" s="5">
        <v>2013</v>
      </c>
      <c r="D205" s="5" t="s">
        <v>339</v>
      </c>
      <c r="E205" s="5" t="str">
        <f>VLOOKUP(D205, 'TechIndex Startups'!$A$1:$E$700,2,FALSE)</f>
        <v>FIRM0281</v>
      </c>
      <c r="F205" s="15">
        <v>1700000</v>
      </c>
      <c r="G205" s="5" t="s">
        <v>1481</v>
      </c>
      <c r="H205" s="5" t="s">
        <v>30</v>
      </c>
      <c r="I205" s="5" t="s">
        <v>1634</v>
      </c>
      <c r="J205" s="5">
        <v>2012</v>
      </c>
      <c r="K205" s="5" t="s">
        <v>33</v>
      </c>
    </row>
    <row r="206" spans="1:11">
      <c r="A206" s="5" t="s">
        <v>2238</v>
      </c>
      <c r="B206" s="9">
        <v>41609</v>
      </c>
      <c r="C206" s="5">
        <v>2013</v>
      </c>
      <c r="D206" s="5" t="s">
        <v>1582</v>
      </c>
      <c r="E206" s="5" t="str">
        <f>VLOOKUP(D206, 'TechIndex Startups'!$A$1:$E$700,2,FALSE)</f>
        <v>FIRM0169</v>
      </c>
      <c r="F206" s="15">
        <v>350000</v>
      </c>
      <c r="G206" s="5" t="s">
        <v>1481</v>
      </c>
      <c r="H206" s="5" t="s">
        <v>30</v>
      </c>
      <c r="I206" s="5" t="s">
        <v>1470</v>
      </c>
      <c r="J206" s="5">
        <v>2011</v>
      </c>
      <c r="K206" s="5" t="s">
        <v>47</v>
      </c>
    </row>
    <row r="207" spans="1:11">
      <c r="A207" s="5" t="s">
        <v>2239</v>
      </c>
      <c r="B207" s="9">
        <v>41639</v>
      </c>
      <c r="C207" s="5">
        <v>2013</v>
      </c>
      <c r="D207" s="5" t="s">
        <v>132</v>
      </c>
      <c r="E207" s="5" t="str">
        <f>VLOOKUP(D207, 'TechIndex Startups'!$A$1:$E$700,2,FALSE)</f>
        <v>FIRM0084</v>
      </c>
      <c r="F207" s="15" t="s">
        <v>1479</v>
      </c>
      <c r="G207" s="5" t="s">
        <v>1469</v>
      </c>
      <c r="H207" s="5" t="s">
        <v>30</v>
      </c>
      <c r="I207" s="5" t="s">
        <v>1555</v>
      </c>
      <c r="J207" s="5">
        <v>2008</v>
      </c>
      <c r="K207" s="5" t="s">
        <v>33</v>
      </c>
    </row>
    <row r="208" spans="1:11">
      <c r="A208" s="5" t="s">
        <v>2240</v>
      </c>
      <c r="B208" s="9">
        <v>41640</v>
      </c>
      <c r="C208" s="5">
        <v>2014</v>
      </c>
      <c r="D208" s="5" t="s">
        <v>651</v>
      </c>
      <c r="E208" s="5" t="str">
        <f>VLOOKUP(D208, 'TechIndex Startups'!$A$1:$E$700,2,FALSE)</f>
        <v>FIRM0581</v>
      </c>
      <c r="F208" s="15">
        <v>100000</v>
      </c>
      <c r="G208" s="5" t="s">
        <v>1588</v>
      </c>
      <c r="H208" s="5" t="s">
        <v>30</v>
      </c>
      <c r="I208" s="5" t="s">
        <v>1704</v>
      </c>
      <c r="J208" s="5">
        <v>2012</v>
      </c>
      <c r="K208" s="5" t="s">
        <v>44</v>
      </c>
    </row>
    <row r="209" spans="1:11">
      <c r="A209" s="5" t="s">
        <v>2241</v>
      </c>
      <c r="B209" s="9">
        <v>41640</v>
      </c>
      <c r="C209" s="5">
        <v>2014</v>
      </c>
      <c r="D209" s="5" t="s">
        <v>566</v>
      </c>
      <c r="E209" s="5" t="str">
        <f>VLOOKUP(D209, 'TechIndex Startups'!$A$1:$E$700,2,FALSE)</f>
        <v>FIRM0495</v>
      </c>
      <c r="F209" s="16" t="s">
        <v>1479</v>
      </c>
      <c r="G209" s="5" t="s">
        <v>1481</v>
      </c>
      <c r="H209" s="5" t="s">
        <v>30</v>
      </c>
      <c r="I209" s="5" t="s">
        <v>1706</v>
      </c>
      <c r="J209" s="5">
        <v>2014</v>
      </c>
      <c r="K209" s="5" t="s">
        <v>33</v>
      </c>
    </row>
    <row r="210" spans="1:11">
      <c r="A210" s="5" t="s">
        <v>2242</v>
      </c>
      <c r="B210" s="9">
        <v>41644</v>
      </c>
      <c r="C210" s="5">
        <v>2014</v>
      </c>
      <c r="D210" s="5" t="s">
        <v>122</v>
      </c>
      <c r="E210" s="5" t="str">
        <f>VLOOKUP(D210, 'TechIndex Startups'!$A$1:$E$700,2,FALSE)</f>
        <v>FIRM0074</v>
      </c>
      <c r="F210" s="15">
        <v>71000</v>
      </c>
      <c r="G210" s="5" t="s">
        <v>1492</v>
      </c>
      <c r="H210" s="5" t="s">
        <v>30</v>
      </c>
      <c r="I210" s="5" t="s">
        <v>1708</v>
      </c>
      <c r="J210" s="5">
        <v>2012</v>
      </c>
      <c r="K210" s="5" t="s">
        <v>58</v>
      </c>
    </row>
    <row r="211" spans="1:11">
      <c r="A211" s="5" t="s">
        <v>2243</v>
      </c>
      <c r="B211" s="9">
        <v>41646</v>
      </c>
      <c r="C211" s="5">
        <v>2014</v>
      </c>
      <c r="D211" s="5" t="s">
        <v>65</v>
      </c>
      <c r="E211" s="5" t="str">
        <f>VLOOKUP(D211, 'TechIndex Startups'!$A$1:$E$700,2,FALSE)</f>
        <v>FIRM0025</v>
      </c>
      <c r="F211" s="15">
        <v>200000000</v>
      </c>
      <c r="G211" s="5" t="s">
        <v>1710</v>
      </c>
      <c r="H211" s="5" t="s">
        <v>30</v>
      </c>
      <c r="I211" s="5" t="s">
        <v>1498</v>
      </c>
      <c r="J211" s="5">
        <v>1999</v>
      </c>
      <c r="K211" s="5" t="s">
        <v>33</v>
      </c>
    </row>
    <row r="212" spans="1:11">
      <c r="A212" s="5" t="s">
        <v>2244</v>
      </c>
      <c r="B212" s="9">
        <v>41647</v>
      </c>
      <c r="C212" s="5">
        <v>2014</v>
      </c>
      <c r="D212" s="5" t="s">
        <v>180</v>
      </c>
      <c r="E212" s="5" t="str">
        <f>VLOOKUP(D212, 'TechIndex Startups'!$A$1:$E$700,2,FALSE)</f>
        <v>FIRM0131</v>
      </c>
      <c r="F212" s="15">
        <v>565000</v>
      </c>
      <c r="G212" s="5" t="s">
        <v>1513</v>
      </c>
      <c r="H212" s="5" t="s">
        <v>30</v>
      </c>
      <c r="I212" s="5" t="s">
        <v>1545</v>
      </c>
      <c r="J212" s="5">
        <v>2010</v>
      </c>
      <c r="K212" s="5" t="s">
        <v>69</v>
      </c>
    </row>
    <row r="213" spans="1:11">
      <c r="A213" s="5" t="s">
        <v>2245</v>
      </c>
      <c r="B213" s="9">
        <v>41647</v>
      </c>
      <c r="C213" s="5">
        <v>2014</v>
      </c>
      <c r="D213" s="5" t="s">
        <v>425</v>
      </c>
      <c r="E213" s="5" t="str">
        <f>VLOOKUP(D213, 'TechIndex Startups'!$A$1:$E$700,2,FALSE)</f>
        <v>FIRM0362</v>
      </c>
      <c r="F213" s="15">
        <f>420000*1.25</f>
        <v>525000</v>
      </c>
      <c r="G213" s="5" t="s">
        <v>1469</v>
      </c>
      <c r="H213" s="5" t="s">
        <v>62</v>
      </c>
      <c r="I213" s="5" t="s">
        <v>1712</v>
      </c>
      <c r="J213" s="5">
        <v>2013</v>
      </c>
      <c r="K213" s="5" t="s">
        <v>47</v>
      </c>
    </row>
    <row r="214" spans="1:11">
      <c r="A214" s="5" t="s">
        <v>2246</v>
      </c>
      <c r="B214" s="9">
        <v>41654</v>
      </c>
      <c r="C214" s="5">
        <v>2014</v>
      </c>
      <c r="D214" s="5" t="s">
        <v>271</v>
      </c>
      <c r="E214" s="5" t="str">
        <f>VLOOKUP(D214, 'TechIndex Startups'!$A$1:$E$700,2,FALSE)</f>
        <v>FIRM0217</v>
      </c>
      <c r="F214" s="15">
        <v>2000000</v>
      </c>
      <c r="G214" s="5" t="s">
        <v>1469</v>
      </c>
      <c r="H214" s="5" t="s">
        <v>30</v>
      </c>
      <c r="I214" s="5" t="s">
        <v>1714</v>
      </c>
      <c r="J214" s="5">
        <v>2012</v>
      </c>
      <c r="K214" s="5" t="s">
        <v>44</v>
      </c>
    </row>
    <row r="215" spans="1:11">
      <c r="A215" s="5" t="s">
        <v>2247</v>
      </c>
      <c r="B215" s="9">
        <v>41667</v>
      </c>
      <c r="C215" s="5">
        <v>2014</v>
      </c>
      <c r="D215" s="5" t="s">
        <v>132</v>
      </c>
      <c r="E215" s="5" t="str">
        <f>VLOOKUP(D215, 'TechIndex Startups'!$A$1:$E$700,2,FALSE)</f>
        <v>FIRM0084</v>
      </c>
      <c r="F215" s="15" t="s">
        <v>1479</v>
      </c>
      <c r="G215" s="5" t="s">
        <v>1588</v>
      </c>
      <c r="H215" s="5" t="s">
        <v>30</v>
      </c>
      <c r="I215" s="5" t="s">
        <v>1555</v>
      </c>
      <c r="J215" s="5">
        <v>2008</v>
      </c>
      <c r="K215" s="5" t="s">
        <v>33</v>
      </c>
    </row>
    <row r="216" spans="1:11">
      <c r="A216" s="5" t="s">
        <v>2248</v>
      </c>
      <c r="B216" s="9">
        <v>41669</v>
      </c>
      <c r="C216" s="5">
        <v>2014</v>
      </c>
      <c r="D216" s="5" t="s">
        <v>120</v>
      </c>
      <c r="E216" s="5" t="str">
        <f>VLOOKUP(D216, 'TechIndex Startups'!$A$1:$E$700,2,FALSE)</f>
        <v>FIRM0072</v>
      </c>
      <c r="F216" s="15">
        <v>3500000</v>
      </c>
      <c r="G216" s="5" t="s">
        <v>1494</v>
      </c>
      <c r="H216" s="5" t="s">
        <v>30</v>
      </c>
      <c r="I216" s="5" t="s">
        <v>1487</v>
      </c>
      <c r="J216" s="5">
        <v>2006</v>
      </c>
      <c r="K216" s="5" t="s">
        <v>44</v>
      </c>
    </row>
    <row r="217" spans="1:11">
      <c r="A217" s="5" t="s">
        <v>2248</v>
      </c>
      <c r="B217" s="9">
        <v>41669</v>
      </c>
      <c r="C217" s="5">
        <v>2014</v>
      </c>
      <c r="D217" s="5" t="s">
        <v>120</v>
      </c>
      <c r="E217" s="5" t="str">
        <f>VLOOKUP(D217, 'TechIndex Startups'!$A$1:$E$700,2,FALSE)</f>
        <v>FIRM0072</v>
      </c>
      <c r="F217" s="15">
        <v>3500000</v>
      </c>
      <c r="G217" s="5" t="s">
        <v>1513</v>
      </c>
      <c r="H217" s="5" t="s">
        <v>30</v>
      </c>
      <c r="I217" s="5" t="s">
        <v>1487</v>
      </c>
      <c r="J217" s="5">
        <v>2006</v>
      </c>
      <c r="K217" s="5" t="s">
        <v>44</v>
      </c>
    </row>
    <row r="218" spans="1:11">
      <c r="A218" s="5" t="s">
        <v>2249</v>
      </c>
      <c r="B218" s="9">
        <v>41670</v>
      </c>
      <c r="C218" s="5">
        <v>2014</v>
      </c>
      <c r="D218" s="5" t="s">
        <v>1592</v>
      </c>
      <c r="E218" s="5" t="str">
        <f>VLOOKUP(D218, 'TechIndex Startups'!$A$1:$E$700,2,FALSE)</f>
        <v>FIRM0208</v>
      </c>
      <c r="F218" s="15">
        <v>3800000</v>
      </c>
      <c r="G218" s="5" t="s">
        <v>1494</v>
      </c>
      <c r="H218" s="5" t="s">
        <v>30</v>
      </c>
      <c r="I218" s="5" t="s">
        <v>1593</v>
      </c>
      <c r="J218" s="5">
        <v>2012</v>
      </c>
      <c r="K218" s="5" t="s">
        <v>44</v>
      </c>
    </row>
    <row r="219" spans="1:11">
      <c r="A219" s="5" t="s">
        <v>2250</v>
      </c>
      <c r="B219" s="9">
        <v>41671</v>
      </c>
      <c r="C219" s="5">
        <v>2014</v>
      </c>
      <c r="D219" s="5" t="s">
        <v>262</v>
      </c>
      <c r="E219" s="5" t="str">
        <f>VLOOKUP(D219, 'TechIndex Startups'!$A$1:$E$700,2,FALSE)</f>
        <v>FIRM0209</v>
      </c>
      <c r="F219" s="15">
        <f>55000*1.25</f>
        <v>68750</v>
      </c>
      <c r="G219" s="5" t="s">
        <v>1596</v>
      </c>
      <c r="H219" s="5" t="s">
        <v>50</v>
      </c>
      <c r="I219" s="5" t="s">
        <v>1478</v>
      </c>
      <c r="J219" s="5">
        <v>2012</v>
      </c>
      <c r="K219" s="5" t="s">
        <v>33</v>
      </c>
    </row>
    <row r="220" spans="1:11">
      <c r="A220" s="5" t="s">
        <v>2251</v>
      </c>
      <c r="B220" s="9">
        <v>41671</v>
      </c>
      <c r="C220" s="5">
        <v>2014</v>
      </c>
      <c r="D220" s="5" t="s">
        <v>366</v>
      </c>
      <c r="E220" s="5" t="str">
        <f>VLOOKUP(D220, 'TechIndex Startups'!$A$1:$E$700,2,FALSE)</f>
        <v>FIRM0307</v>
      </c>
      <c r="F220" s="15">
        <v>375000</v>
      </c>
      <c r="G220" s="5" t="s">
        <v>1469</v>
      </c>
      <c r="H220" s="5" t="s">
        <v>30</v>
      </c>
      <c r="I220" s="5" t="s">
        <v>1470</v>
      </c>
      <c r="J220" s="5">
        <v>2013</v>
      </c>
      <c r="K220" s="5" t="s">
        <v>44</v>
      </c>
    </row>
    <row r="221" spans="1:11">
      <c r="A221" s="5" t="s">
        <v>2252</v>
      </c>
      <c r="B221" s="9">
        <v>41671</v>
      </c>
      <c r="C221" s="5">
        <v>2014</v>
      </c>
      <c r="D221" s="5" t="s">
        <v>430</v>
      </c>
      <c r="E221" s="5" t="str">
        <f>VLOOKUP(D221, 'TechIndex Startups'!$A$1:$E$700,2,FALSE)</f>
        <v>FIRM0367</v>
      </c>
      <c r="F221" s="16" t="s">
        <v>1479</v>
      </c>
      <c r="G221" s="5" t="s">
        <v>1596</v>
      </c>
      <c r="H221" s="5" t="s">
        <v>30</v>
      </c>
      <c r="I221" s="5" t="s">
        <v>1489</v>
      </c>
      <c r="J221" s="5">
        <v>2013</v>
      </c>
      <c r="K221" s="5" t="s">
        <v>29</v>
      </c>
    </row>
    <row r="222" spans="1:11">
      <c r="A222" s="5" t="s">
        <v>2253</v>
      </c>
      <c r="B222" s="9">
        <v>41673</v>
      </c>
      <c r="C222" s="5">
        <v>2014</v>
      </c>
      <c r="D222" s="5" t="s">
        <v>321</v>
      </c>
      <c r="E222" s="5" t="str">
        <f>VLOOKUP(D222, 'TechIndex Startups'!$A$1:$E$700,2,FALSE)</f>
        <v>FIRM0263</v>
      </c>
      <c r="F222" s="15">
        <v>8100000</v>
      </c>
      <c r="G222" s="5" t="s">
        <v>1477</v>
      </c>
      <c r="H222" s="5" t="s">
        <v>30</v>
      </c>
      <c r="I222" s="5" t="s">
        <v>1482</v>
      </c>
      <c r="J222" s="5">
        <v>2012</v>
      </c>
      <c r="K222" s="5" t="s">
        <v>29</v>
      </c>
    </row>
    <row r="223" spans="1:11">
      <c r="A223" s="5" t="s">
        <v>2254</v>
      </c>
      <c r="B223" s="9">
        <v>41681</v>
      </c>
      <c r="C223" s="5">
        <v>2014</v>
      </c>
      <c r="D223" s="5" t="s">
        <v>132</v>
      </c>
      <c r="E223" s="5" t="str">
        <f>VLOOKUP(D223, 'TechIndex Startups'!$A$1:$E$700,2,FALSE)</f>
        <v>FIRM0084</v>
      </c>
      <c r="F223" s="15">
        <v>400000</v>
      </c>
      <c r="G223" s="5" t="s">
        <v>1513</v>
      </c>
      <c r="H223" s="5" t="s">
        <v>30</v>
      </c>
      <c r="I223" s="5" t="s">
        <v>1555</v>
      </c>
      <c r="J223" s="5">
        <v>2008</v>
      </c>
      <c r="K223" s="5" t="s">
        <v>33</v>
      </c>
    </row>
    <row r="224" spans="1:11">
      <c r="A224" s="5" t="s">
        <v>2255</v>
      </c>
      <c r="B224" s="9">
        <v>41681</v>
      </c>
      <c r="C224" s="5">
        <v>2014</v>
      </c>
      <c r="D224" s="5" t="s">
        <v>491</v>
      </c>
      <c r="E224" s="5" t="str">
        <f>VLOOKUP(D224, 'TechIndex Startups'!$A$1:$E$700,2,FALSE)</f>
        <v>FIRM0424</v>
      </c>
      <c r="F224" s="15">
        <v>750000</v>
      </c>
      <c r="G224" s="5" t="s">
        <v>1477</v>
      </c>
      <c r="H224" s="5" t="s">
        <v>39</v>
      </c>
      <c r="I224" s="5" t="s">
        <v>1695</v>
      </c>
      <c r="J224" s="5">
        <v>2014</v>
      </c>
      <c r="K224" s="5" t="s">
        <v>33</v>
      </c>
    </row>
    <row r="225" spans="1:11">
      <c r="A225" s="5" t="s">
        <v>2256</v>
      </c>
      <c r="B225" s="9">
        <v>41684</v>
      </c>
      <c r="C225" s="5">
        <v>2014</v>
      </c>
      <c r="D225" s="5" t="s">
        <v>425</v>
      </c>
      <c r="E225" s="5" t="str">
        <f>VLOOKUP(D225, 'TechIndex Startups'!$A$1:$E$700,2,FALSE)</f>
        <v>FIRM0362</v>
      </c>
      <c r="F225" s="15">
        <f>175000*1.25</f>
        <v>218750</v>
      </c>
      <c r="G225" s="5" t="s">
        <v>1588</v>
      </c>
      <c r="H225" s="5" t="s">
        <v>62</v>
      </c>
      <c r="I225" s="5" t="s">
        <v>1712</v>
      </c>
      <c r="J225" s="5">
        <v>2013</v>
      </c>
      <c r="K225" s="5" t="s">
        <v>47</v>
      </c>
    </row>
    <row r="226" spans="1:11">
      <c r="A226" s="5" t="s">
        <v>2257</v>
      </c>
      <c r="B226" s="9">
        <v>41689</v>
      </c>
      <c r="C226" s="5">
        <v>2014</v>
      </c>
      <c r="D226" s="5" t="s">
        <v>571</v>
      </c>
      <c r="E226" s="5" t="str">
        <f>VLOOKUP(D226, 'TechIndex Startups'!$A$1:$E$700,2,FALSE)</f>
        <v>FIRM0500</v>
      </c>
      <c r="F226" s="15">
        <v>28000</v>
      </c>
      <c r="G226" s="5" t="s">
        <v>1481</v>
      </c>
      <c r="H226" s="5" t="s">
        <v>30</v>
      </c>
      <c r="I226" s="5" t="s">
        <v>1470</v>
      </c>
      <c r="J226" s="5">
        <v>2014</v>
      </c>
      <c r="K226" s="5" t="s">
        <v>29</v>
      </c>
    </row>
    <row r="227" spans="1:11">
      <c r="A227" s="5" t="s">
        <v>2258</v>
      </c>
      <c r="B227" s="9">
        <v>41699</v>
      </c>
      <c r="C227" s="5">
        <v>2014</v>
      </c>
      <c r="D227" s="5" t="s">
        <v>420</v>
      </c>
      <c r="E227" s="5" t="str">
        <f>VLOOKUP(D227, 'TechIndex Startups'!$A$1:$E$700,2,FALSE)</f>
        <v>FIRM0356</v>
      </c>
      <c r="F227" s="15">
        <f>50000*1.25</f>
        <v>62500</v>
      </c>
      <c r="G227" s="5" t="s">
        <v>1588</v>
      </c>
      <c r="H227" s="5" t="s">
        <v>73</v>
      </c>
      <c r="I227" s="5" t="s">
        <v>1642</v>
      </c>
      <c r="J227" s="5">
        <v>2013</v>
      </c>
      <c r="K227" s="5" t="s">
        <v>44</v>
      </c>
    </row>
    <row r="228" spans="1:11">
      <c r="A228" s="5" t="s">
        <v>2259</v>
      </c>
      <c r="B228" s="9">
        <v>41699</v>
      </c>
      <c r="C228" s="5">
        <v>2014</v>
      </c>
      <c r="D228" s="5" t="s">
        <v>450</v>
      </c>
      <c r="E228" s="5" t="str">
        <f>VLOOKUP(D228, 'TechIndex Startups'!$A$1:$E$700,2,FALSE)</f>
        <v>FIRM0386</v>
      </c>
      <c r="F228" s="15">
        <f>50000*1.25</f>
        <v>62500</v>
      </c>
      <c r="G228" s="5" t="s">
        <v>1481</v>
      </c>
      <c r="H228" s="5" t="s">
        <v>387</v>
      </c>
      <c r="I228" s="5" t="s">
        <v>1632</v>
      </c>
      <c r="J228" s="5">
        <v>2013</v>
      </c>
      <c r="K228" s="5" t="s">
        <v>44</v>
      </c>
    </row>
    <row r="229" spans="1:11">
      <c r="A229" s="5" t="s">
        <v>2260</v>
      </c>
      <c r="B229" s="9">
        <v>41702</v>
      </c>
      <c r="C229" s="5">
        <v>2014</v>
      </c>
      <c r="D229" s="5" t="s">
        <v>92</v>
      </c>
      <c r="E229" s="5" t="str">
        <f>VLOOKUP(D229, 'TechIndex Startups'!$A$1:$E$700,2,FALSE)</f>
        <v>FIRM0045</v>
      </c>
      <c r="F229" s="15">
        <v>85000000</v>
      </c>
      <c r="G229" s="5" t="s">
        <v>1725</v>
      </c>
      <c r="H229" s="5" t="s">
        <v>30</v>
      </c>
      <c r="I229" s="5" t="s">
        <v>1482</v>
      </c>
      <c r="J229" s="5">
        <v>2003</v>
      </c>
      <c r="K229" s="5" t="s">
        <v>44</v>
      </c>
    </row>
    <row r="230" spans="1:11">
      <c r="A230" s="5" t="s">
        <v>2261</v>
      </c>
      <c r="B230" s="9">
        <v>41703</v>
      </c>
      <c r="C230" s="5">
        <v>2014</v>
      </c>
      <c r="D230" s="5" t="s">
        <v>323</v>
      </c>
      <c r="E230" s="5" t="str">
        <f>VLOOKUP(D230, 'TechIndex Startups'!$A$1:$E$700,2,FALSE)</f>
        <v>FIRM0265</v>
      </c>
      <c r="F230" s="15">
        <v>1300000</v>
      </c>
      <c r="G230" s="5" t="s">
        <v>1481</v>
      </c>
      <c r="H230" s="5" t="s">
        <v>30</v>
      </c>
      <c r="I230" s="5" t="s">
        <v>1470</v>
      </c>
      <c r="J230" s="5">
        <v>2012</v>
      </c>
      <c r="K230" s="5" t="s">
        <v>44</v>
      </c>
    </row>
    <row r="231" spans="1:11">
      <c r="A231" s="5" t="s">
        <v>2262</v>
      </c>
      <c r="B231" s="9">
        <v>41708</v>
      </c>
      <c r="C231" s="5">
        <v>2014</v>
      </c>
      <c r="D231" s="5" t="s">
        <v>339</v>
      </c>
      <c r="E231" s="5" t="str">
        <f>VLOOKUP(D231, 'TechIndex Startups'!$A$1:$E$700,2,FALSE)</f>
        <v>FIRM0281</v>
      </c>
      <c r="F231" s="15" t="s">
        <v>1479</v>
      </c>
      <c r="G231" s="5" t="s">
        <v>1588</v>
      </c>
      <c r="H231" s="5" t="s">
        <v>30</v>
      </c>
      <c r="I231" s="5" t="s">
        <v>1634</v>
      </c>
      <c r="J231" s="5">
        <v>2012</v>
      </c>
      <c r="K231" s="5" t="s">
        <v>33</v>
      </c>
    </row>
    <row r="232" spans="1:11">
      <c r="A232" s="5" t="s">
        <v>2263</v>
      </c>
      <c r="B232" s="9">
        <v>41710</v>
      </c>
      <c r="C232" s="5">
        <v>2014</v>
      </c>
      <c r="D232" s="5" t="s">
        <v>455</v>
      </c>
      <c r="E232" s="5" t="str">
        <f>VLOOKUP(D232, 'TechIndex Startups'!$A$1:$E$700,2,FALSE)</f>
        <v>FIRM0391</v>
      </c>
      <c r="F232" s="15">
        <v>219700</v>
      </c>
      <c r="G232" s="5" t="s">
        <v>1513</v>
      </c>
      <c r="H232" s="5" t="s">
        <v>30</v>
      </c>
      <c r="I232" s="5" t="s">
        <v>1731</v>
      </c>
      <c r="J232" s="5">
        <v>2013</v>
      </c>
      <c r="K232" s="5" t="s">
        <v>44</v>
      </c>
    </row>
    <row r="233" spans="1:11">
      <c r="A233" s="5" t="s">
        <v>2264</v>
      </c>
      <c r="B233" s="9">
        <v>41712</v>
      </c>
      <c r="C233" s="5">
        <v>2014</v>
      </c>
      <c r="D233" s="5" t="s">
        <v>348</v>
      </c>
      <c r="E233" s="5" t="str">
        <f>VLOOKUP(D233, 'TechIndex Startups'!$A$1:$E$700,2,FALSE)</f>
        <v>FIRM0290</v>
      </c>
      <c r="F233" s="15">
        <v>221000</v>
      </c>
      <c r="G233" s="5" t="s">
        <v>1596</v>
      </c>
      <c r="H233" s="5" t="s">
        <v>30</v>
      </c>
      <c r="I233" s="5" t="s">
        <v>1470</v>
      </c>
      <c r="J233" s="5">
        <v>2013</v>
      </c>
      <c r="K233" s="5" t="s">
        <v>33</v>
      </c>
    </row>
    <row r="234" spans="1:11">
      <c r="A234" s="5" t="s">
        <v>2265</v>
      </c>
      <c r="B234" s="9">
        <v>41723</v>
      </c>
      <c r="C234" s="5">
        <v>2014</v>
      </c>
      <c r="D234" s="5" t="s">
        <v>133</v>
      </c>
      <c r="E234" s="5" t="str">
        <f>VLOOKUP(D234, 'TechIndex Startups'!$A$1:$E$700,2,FALSE)</f>
        <v>FIRM0085</v>
      </c>
      <c r="F234" s="15">
        <v>20000000</v>
      </c>
      <c r="G234" s="5" t="s">
        <v>1546</v>
      </c>
      <c r="H234" s="5" t="s">
        <v>41</v>
      </c>
      <c r="I234" s="5" t="s">
        <v>1584</v>
      </c>
      <c r="J234" s="5">
        <v>2008</v>
      </c>
      <c r="K234" s="5" t="s">
        <v>44</v>
      </c>
    </row>
    <row r="235" spans="1:11">
      <c r="A235" s="5" t="s">
        <v>2266</v>
      </c>
      <c r="B235" s="9">
        <v>41724</v>
      </c>
      <c r="C235" s="5">
        <v>2014</v>
      </c>
      <c r="D235" s="5" t="s">
        <v>257</v>
      </c>
      <c r="E235" s="5" t="str">
        <f>VLOOKUP(D235, 'TechIndex Startups'!$A$1:$E$700,2,FALSE)</f>
        <v>FIRM0204</v>
      </c>
      <c r="F235" s="15">
        <v>800000</v>
      </c>
      <c r="G235" s="5" t="s">
        <v>1481</v>
      </c>
      <c r="H235" s="5" t="s">
        <v>30</v>
      </c>
      <c r="I235" s="5" t="s">
        <v>1482</v>
      </c>
      <c r="J235" s="5">
        <v>2011</v>
      </c>
      <c r="K235" s="5" t="s">
        <v>47</v>
      </c>
    </row>
    <row r="236" spans="1:11">
      <c r="A236" s="5" t="s">
        <v>2267</v>
      </c>
      <c r="B236" s="9">
        <v>41724</v>
      </c>
      <c r="C236" s="5">
        <v>2014</v>
      </c>
      <c r="D236" s="5" t="s">
        <v>274</v>
      </c>
      <c r="E236" s="5" t="str">
        <f>VLOOKUP(D236, 'TechIndex Startups'!$A$1:$E$700,2,FALSE)</f>
        <v>FIRM0220</v>
      </c>
      <c r="F236" s="15">
        <v>100000</v>
      </c>
      <c r="G236" s="5" t="s">
        <v>1492</v>
      </c>
      <c r="H236" s="5" t="s">
        <v>30</v>
      </c>
      <c r="I236" s="5" t="s">
        <v>1589</v>
      </c>
      <c r="J236" s="5">
        <v>2012</v>
      </c>
      <c r="K236" s="5" t="s">
        <v>69</v>
      </c>
    </row>
    <row r="237" spans="1:11">
      <c r="A237" s="5" t="s">
        <v>2268</v>
      </c>
      <c r="B237" s="9">
        <v>41726</v>
      </c>
      <c r="C237" s="5">
        <v>2014</v>
      </c>
      <c r="D237" s="5" t="s">
        <v>132</v>
      </c>
      <c r="E237" s="5" t="str">
        <f>VLOOKUP(D237, 'TechIndex Startups'!$A$1:$E$700,2,FALSE)</f>
        <v>FIRM0084</v>
      </c>
      <c r="F237" s="15" t="s">
        <v>1479</v>
      </c>
      <c r="G237" s="5" t="s">
        <v>1513</v>
      </c>
      <c r="H237" s="5" t="s">
        <v>30</v>
      </c>
      <c r="I237" s="5" t="s">
        <v>1555</v>
      </c>
      <c r="J237" s="5">
        <v>2008</v>
      </c>
      <c r="K237" s="5" t="s">
        <v>33</v>
      </c>
    </row>
    <row r="238" spans="1:11">
      <c r="A238" s="5" t="s">
        <v>2269</v>
      </c>
      <c r="B238" s="9">
        <v>41729</v>
      </c>
      <c r="C238" s="5">
        <v>2014</v>
      </c>
      <c r="D238" s="5" t="s">
        <v>432</v>
      </c>
      <c r="E238" s="5" t="str">
        <f>VLOOKUP(D238, 'TechIndex Startups'!$A$1:$E$700,2,FALSE)</f>
        <v>FIRM0369</v>
      </c>
      <c r="F238" s="15">
        <f>300000*1.25</f>
        <v>375000</v>
      </c>
      <c r="G238" s="5" t="s">
        <v>1481</v>
      </c>
      <c r="H238" s="5" t="s">
        <v>223</v>
      </c>
      <c r="I238" s="5" t="s">
        <v>1653</v>
      </c>
      <c r="J238" s="5">
        <v>2013</v>
      </c>
      <c r="K238" s="5" t="s">
        <v>44</v>
      </c>
    </row>
    <row r="239" spans="1:11">
      <c r="A239" s="5" t="s">
        <v>2270</v>
      </c>
      <c r="B239" s="9">
        <v>41730</v>
      </c>
      <c r="C239" s="5">
        <v>2014</v>
      </c>
      <c r="D239" s="5" t="s">
        <v>489</v>
      </c>
      <c r="E239" s="5" t="str">
        <f>VLOOKUP(D239, 'TechIndex Startups'!$A$1:$E$700,2,FALSE)</f>
        <v>FIRM0423</v>
      </c>
      <c r="F239" s="15">
        <f>50000*1.25</f>
        <v>62500</v>
      </c>
      <c r="G239" s="5" t="s">
        <v>1481</v>
      </c>
      <c r="H239" s="5" t="s">
        <v>490</v>
      </c>
      <c r="I239" s="5" t="s">
        <v>1738</v>
      </c>
      <c r="J239" s="5">
        <v>2014</v>
      </c>
      <c r="K239" s="5" t="s">
        <v>29</v>
      </c>
    </row>
    <row r="240" spans="1:11">
      <c r="A240" s="5" t="s">
        <v>2271</v>
      </c>
      <c r="B240" s="9">
        <v>41730</v>
      </c>
      <c r="C240" s="5">
        <v>2014</v>
      </c>
      <c r="D240" s="5" t="s">
        <v>111</v>
      </c>
      <c r="E240" s="5" t="str">
        <f>VLOOKUP(D240, 'TechIndex Startups'!$A$1:$E$700,2,FALSE)</f>
        <v>FIRM0063</v>
      </c>
      <c r="F240" s="15">
        <v>421100</v>
      </c>
      <c r="G240" s="5" t="s">
        <v>1513</v>
      </c>
      <c r="H240" s="5" t="s">
        <v>30</v>
      </c>
      <c r="I240" s="5" t="s">
        <v>1498</v>
      </c>
      <c r="J240" s="5">
        <v>2005</v>
      </c>
      <c r="K240" s="5" t="s">
        <v>33</v>
      </c>
    </row>
    <row r="241" spans="1:11">
      <c r="A241" s="5" t="s">
        <v>2271</v>
      </c>
      <c r="B241" s="9">
        <v>41730</v>
      </c>
      <c r="C241" s="5">
        <v>2014</v>
      </c>
      <c r="D241" s="5" t="s">
        <v>111</v>
      </c>
      <c r="E241" s="5" t="str">
        <f>VLOOKUP(D241, 'TechIndex Startups'!$A$1:$E$700,2,FALSE)</f>
        <v>FIRM0063</v>
      </c>
      <c r="F241" s="15">
        <v>1800000</v>
      </c>
      <c r="G241" s="5" t="s">
        <v>1469</v>
      </c>
      <c r="H241" s="5" t="s">
        <v>30</v>
      </c>
      <c r="I241" s="5" t="s">
        <v>1498</v>
      </c>
      <c r="J241" s="5">
        <v>2005</v>
      </c>
      <c r="K241" s="5" t="s">
        <v>33</v>
      </c>
    </row>
    <row r="242" spans="1:11">
      <c r="A242" s="5" t="s">
        <v>2272</v>
      </c>
      <c r="B242" s="9">
        <v>41730</v>
      </c>
      <c r="C242" s="5">
        <v>2014</v>
      </c>
      <c r="D242" s="5" t="s">
        <v>453</v>
      </c>
      <c r="E242" s="5" t="str">
        <f>VLOOKUP(D242, 'TechIndex Startups'!$A$1:$E$700,2,FALSE)</f>
        <v>FIRM0389</v>
      </c>
      <c r="F242" s="15">
        <v>350000</v>
      </c>
      <c r="G242" s="5" t="s">
        <v>1481</v>
      </c>
      <c r="H242" s="5" t="s">
        <v>30</v>
      </c>
      <c r="I242" s="5" t="s">
        <v>1470</v>
      </c>
      <c r="J242" s="5">
        <v>2013</v>
      </c>
      <c r="K242" s="5" t="s">
        <v>44</v>
      </c>
    </row>
    <row r="243" spans="1:11">
      <c r="A243" s="5" t="s">
        <v>2273</v>
      </c>
      <c r="B243" s="9">
        <v>41733</v>
      </c>
      <c r="C243" s="5">
        <v>2014</v>
      </c>
      <c r="D243" s="5" t="s">
        <v>474</v>
      </c>
      <c r="E243" s="5" t="str">
        <f>VLOOKUP(D243, 'TechIndex Startups'!$A$1:$E$700,2,FALSE)</f>
        <v>FIRM0408</v>
      </c>
      <c r="F243" s="15">
        <v>750000</v>
      </c>
      <c r="G243" s="5" t="s">
        <v>1481</v>
      </c>
      <c r="H243" s="5" t="s">
        <v>41</v>
      </c>
      <c r="I243" s="5" t="s">
        <v>1515</v>
      </c>
      <c r="J243" s="5">
        <v>2008</v>
      </c>
      <c r="K243" s="5" t="s">
        <v>44</v>
      </c>
    </row>
    <row r="244" spans="1:11">
      <c r="A244" s="5" t="s">
        <v>2274</v>
      </c>
      <c r="B244" s="9">
        <v>41736</v>
      </c>
      <c r="C244" s="5">
        <v>2014</v>
      </c>
      <c r="D244" s="5" t="s">
        <v>274</v>
      </c>
      <c r="E244" s="5" t="str">
        <f>VLOOKUP(D244, 'TechIndex Startups'!$A$1:$E$700,2,FALSE)</f>
        <v>FIRM0220</v>
      </c>
      <c r="F244" s="15">
        <v>10000</v>
      </c>
      <c r="G244" s="5" t="s">
        <v>1492</v>
      </c>
      <c r="H244" s="5" t="s">
        <v>30</v>
      </c>
      <c r="I244" s="5" t="s">
        <v>1589</v>
      </c>
      <c r="J244" s="5">
        <v>2012</v>
      </c>
      <c r="K244" s="5" t="s">
        <v>69</v>
      </c>
    </row>
    <row r="245" spans="1:11">
      <c r="A245" s="5" t="s">
        <v>2275</v>
      </c>
      <c r="B245" s="9">
        <v>41736</v>
      </c>
      <c r="C245" s="5">
        <v>2014</v>
      </c>
      <c r="D245" s="5" t="s">
        <v>180</v>
      </c>
      <c r="E245" s="5" t="str">
        <f>VLOOKUP(D245, 'TechIndex Startups'!$A$1:$E$700,2,FALSE)</f>
        <v>FIRM0131</v>
      </c>
      <c r="F245" s="15">
        <v>3300000</v>
      </c>
      <c r="G245" s="5" t="s">
        <v>1513</v>
      </c>
      <c r="H245" s="5" t="s">
        <v>30</v>
      </c>
      <c r="I245" s="5" t="s">
        <v>1545</v>
      </c>
      <c r="J245" s="5">
        <v>2010</v>
      </c>
      <c r="K245" s="5" t="s">
        <v>69</v>
      </c>
    </row>
    <row r="246" spans="1:11">
      <c r="A246" s="5" t="s">
        <v>2276</v>
      </c>
      <c r="B246" s="9">
        <v>41740</v>
      </c>
      <c r="C246" s="5">
        <v>2014</v>
      </c>
      <c r="D246" s="5" t="s">
        <v>291</v>
      </c>
      <c r="E246" s="5" t="str">
        <f>VLOOKUP(D246, 'TechIndex Startups'!$A$1:$E$700,2,FALSE)</f>
        <v>FIRM0235</v>
      </c>
      <c r="F246" s="15">
        <v>100000</v>
      </c>
      <c r="G246" s="5" t="s">
        <v>1492</v>
      </c>
      <c r="H246" s="5" t="s">
        <v>30</v>
      </c>
      <c r="I246" s="5" t="s">
        <v>1655</v>
      </c>
      <c r="J246" s="5">
        <v>2012</v>
      </c>
      <c r="K246" s="5" t="s">
        <v>69</v>
      </c>
    </row>
    <row r="247" spans="1:11">
      <c r="A247" s="5" t="s">
        <v>2277</v>
      </c>
      <c r="B247" s="9">
        <v>41744</v>
      </c>
      <c r="C247" s="5">
        <v>2014</v>
      </c>
      <c r="D247" s="5" t="s">
        <v>114</v>
      </c>
      <c r="E247" s="5" t="str">
        <f>VLOOKUP(D247, 'TechIndex Startups'!$A$1:$E$700,2,FALSE)</f>
        <v>FIRM0066</v>
      </c>
      <c r="F247" s="15">
        <v>37500000</v>
      </c>
      <c r="G247" s="5" t="s">
        <v>1522</v>
      </c>
      <c r="H247" s="5" t="s">
        <v>30</v>
      </c>
      <c r="I247" s="5" t="s">
        <v>1482</v>
      </c>
      <c r="J247" s="5">
        <v>2008</v>
      </c>
      <c r="K247" s="5" t="s">
        <v>47</v>
      </c>
    </row>
    <row r="248" spans="1:11">
      <c r="A248" s="5" t="s">
        <v>2278</v>
      </c>
      <c r="B248" s="9">
        <v>41751</v>
      </c>
      <c r="C248" s="5">
        <v>2014</v>
      </c>
      <c r="D248" s="5" t="s">
        <v>279</v>
      </c>
      <c r="E248" s="5" t="str">
        <f>VLOOKUP(D248, 'TechIndex Startups'!$A$1:$E$700,2,FALSE)</f>
        <v>FIRM0225</v>
      </c>
      <c r="F248" s="15">
        <v>2100000</v>
      </c>
      <c r="G248" s="5" t="s">
        <v>1481</v>
      </c>
      <c r="H248" s="5" t="s">
        <v>30</v>
      </c>
      <c r="I248" s="5" t="s">
        <v>1470</v>
      </c>
      <c r="J248" s="5">
        <v>2012</v>
      </c>
      <c r="K248" s="5" t="s">
        <v>33</v>
      </c>
    </row>
    <row r="249" spans="1:11">
      <c r="A249" s="5" t="s">
        <v>2279</v>
      </c>
      <c r="B249" s="9">
        <v>41759</v>
      </c>
      <c r="C249" s="5">
        <v>2014</v>
      </c>
      <c r="D249" s="5" t="s">
        <v>207</v>
      </c>
      <c r="E249" s="5" t="str">
        <f>VLOOKUP(D249, 'TechIndex Startups'!$A$1:$E$700,2,FALSE)</f>
        <v>FIRM0157</v>
      </c>
      <c r="F249" s="15">
        <v>500000</v>
      </c>
      <c r="G249" s="5" t="s">
        <v>1481</v>
      </c>
      <c r="H249" s="5" t="s">
        <v>50</v>
      </c>
      <c r="I249" s="5" t="s">
        <v>1478</v>
      </c>
      <c r="J249" s="5">
        <v>2011</v>
      </c>
      <c r="K249" s="5" t="s">
        <v>69</v>
      </c>
    </row>
    <row r="250" spans="1:11">
      <c r="A250" s="5" t="s">
        <v>2280</v>
      </c>
      <c r="B250" s="9">
        <v>41760</v>
      </c>
      <c r="C250" s="5">
        <v>2014</v>
      </c>
      <c r="D250" s="5" t="s">
        <v>464</v>
      </c>
      <c r="E250" s="5" t="str">
        <f>VLOOKUP(D250, 'TechIndex Startups'!$A$1:$E$700,2,FALSE)</f>
        <v>FIRM0400</v>
      </c>
      <c r="F250" s="15">
        <f>50000*1.25</f>
        <v>62500</v>
      </c>
      <c r="G250" s="5" t="s">
        <v>1481</v>
      </c>
      <c r="H250" s="5" t="s">
        <v>73</v>
      </c>
      <c r="I250" s="5" t="s">
        <v>1741</v>
      </c>
      <c r="J250" s="5">
        <v>2014</v>
      </c>
      <c r="K250" s="5" t="s">
        <v>47</v>
      </c>
    </row>
    <row r="251" spans="1:11">
      <c r="A251" s="5" t="s">
        <v>2281</v>
      </c>
      <c r="B251" s="9">
        <v>41760</v>
      </c>
      <c r="C251" s="5">
        <v>2014</v>
      </c>
      <c r="D251" s="5" t="s">
        <v>92</v>
      </c>
      <c r="E251" s="5" t="str">
        <f>VLOOKUP(D251, 'TechIndex Startups'!$A$1:$E$700,2,FALSE)</f>
        <v>FIRM0045</v>
      </c>
      <c r="F251" s="15" t="s">
        <v>1479</v>
      </c>
      <c r="G251" s="5" t="s">
        <v>1710</v>
      </c>
      <c r="H251" s="5" t="s">
        <v>30</v>
      </c>
      <c r="I251" s="5" t="s">
        <v>1482</v>
      </c>
      <c r="J251" s="5">
        <v>2003</v>
      </c>
      <c r="K251" s="5" t="s">
        <v>44</v>
      </c>
    </row>
    <row r="252" spans="1:11">
      <c r="A252" s="5" t="s">
        <v>2282</v>
      </c>
      <c r="B252" s="9">
        <v>41760</v>
      </c>
      <c r="C252" s="5">
        <v>2014</v>
      </c>
      <c r="D252" s="5" t="s">
        <v>243</v>
      </c>
      <c r="E252" s="5" t="str">
        <f>VLOOKUP(D252, 'TechIndex Startups'!$A$1:$E$700,2,FALSE)</f>
        <v>FIRM0191</v>
      </c>
      <c r="F252" s="15">
        <v>1100000</v>
      </c>
      <c r="G252" s="5" t="s">
        <v>1481</v>
      </c>
      <c r="H252" s="5" t="s">
        <v>30</v>
      </c>
      <c r="I252" s="5" t="s">
        <v>1498</v>
      </c>
      <c r="J252" s="5">
        <v>2011</v>
      </c>
      <c r="K252" s="5" t="s">
        <v>33</v>
      </c>
    </row>
    <row r="253" spans="1:11">
      <c r="A253" s="5" t="s">
        <v>2283</v>
      </c>
      <c r="B253" s="9">
        <v>41766</v>
      </c>
      <c r="C253" s="5">
        <v>2014</v>
      </c>
      <c r="D253" s="5" t="s">
        <v>343</v>
      </c>
      <c r="E253" s="5" t="str">
        <f>VLOOKUP(D253, 'TechIndex Startups'!$A$1:$E$700,2,FALSE)</f>
        <v>FIRM0285</v>
      </c>
      <c r="F253" s="15">
        <v>3500000</v>
      </c>
      <c r="G253" s="5" t="s">
        <v>1477</v>
      </c>
      <c r="H253" s="5" t="s">
        <v>30</v>
      </c>
      <c r="I253" s="5" t="s">
        <v>1470</v>
      </c>
      <c r="J253" s="5">
        <v>2012</v>
      </c>
      <c r="K253" s="5" t="s">
        <v>33</v>
      </c>
    </row>
    <row r="254" spans="1:11">
      <c r="A254" s="5" t="s">
        <v>2284</v>
      </c>
      <c r="B254" s="9">
        <v>41766</v>
      </c>
      <c r="C254" s="5">
        <v>2014</v>
      </c>
      <c r="D254" s="5" t="s">
        <v>68</v>
      </c>
      <c r="E254" s="5" t="str">
        <f>VLOOKUP(D254, 'TechIndex Startups'!$A$1:$E$700,2,FALSE)</f>
        <v>FIRM0027</v>
      </c>
      <c r="F254" s="15">
        <v>8400000</v>
      </c>
      <c r="G254" s="5" t="s">
        <v>1477</v>
      </c>
      <c r="H254" s="5" t="s">
        <v>50</v>
      </c>
      <c r="I254" s="5" t="s">
        <v>1478</v>
      </c>
      <c r="J254" s="5">
        <v>1999</v>
      </c>
      <c r="K254" s="5" t="s">
        <v>69</v>
      </c>
    </row>
    <row r="255" spans="1:11">
      <c r="A255" s="5" t="s">
        <v>2285</v>
      </c>
      <c r="B255" s="9">
        <v>41771</v>
      </c>
      <c r="C255" s="5">
        <v>2014</v>
      </c>
      <c r="D255" s="5" t="s">
        <v>460</v>
      </c>
      <c r="E255" s="5" t="str">
        <f>VLOOKUP(D255, 'TechIndex Startups'!$A$1:$E$700,2,FALSE)</f>
        <v>FIRM0396</v>
      </c>
      <c r="F255" s="15">
        <v>600000</v>
      </c>
      <c r="G255" s="5" t="s">
        <v>1469</v>
      </c>
      <c r="H255" s="5" t="s">
        <v>71</v>
      </c>
      <c r="I255" s="5" t="s">
        <v>1750</v>
      </c>
      <c r="J255" s="5">
        <v>2012</v>
      </c>
      <c r="K255" s="5" t="s">
        <v>33</v>
      </c>
    </row>
    <row r="256" spans="1:11">
      <c r="A256" s="5" t="s">
        <v>2286</v>
      </c>
      <c r="B256" s="9">
        <v>41773</v>
      </c>
      <c r="C256" s="5">
        <v>2014</v>
      </c>
      <c r="D256" s="5" t="s">
        <v>266</v>
      </c>
      <c r="E256" s="5" t="str">
        <f>VLOOKUP(D256, 'TechIndex Startups'!$A$1:$E$700,2,FALSE)</f>
        <v>FIRM0213</v>
      </c>
      <c r="F256" s="15">
        <v>320000</v>
      </c>
      <c r="G256" s="5" t="s">
        <v>1497</v>
      </c>
      <c r="H256" s="5" t="s">
        <v>30</v>
      </c>
      <c r="I256" s="5" t="s">
        <v>1498</v>
      </c>
      <c r="J256" s="5">
        <v>2012</v>
      </c>
      <c r="K256" s="5" t="s">
        <v>33</v>
      </c>
    </row>
    <row r="257" spans="1:11">
      <c r="A257" s="5" t="s">
        <v>2287</v>
      </c>
      <c r="B257" s="9">
        <v>41775</v>
      </c>
      <c r="C257" s="5">
        <v>2014</v>
      </c>
      <c r="D257" s="5" t="s">
        <v>166</v>
      </c>
      <c r="E257" s="5" t="str">
        <f>VLOOKUP(D257, 'TechIndex Startups'!$A$1:$E$700,2,FALSE)</f>
        <v>FIRM0118</v>
      </c>
      <c r="F257" s="15">
        <v>1400000</v>
      </c>
      <c r="G257" s="5" t="s">
        <v>1469</v>
      </c>
      <c r="H257" s="5" t="s">
        <v>167</v>
      </c>
      <c r="I257" s="5" t="s">
        <v>1751</v>
      </c>
      <c r="J257" s="5">
        <v>2010</v>
      </c>
      <c r="K257" s="5" t="s">
        <v>33</v>
      </c>
    </row>
    <row r="258" spans="1:11">
      <c r="A258" s="5" t="s">
        <v>2288</v>
      </c>
      <c r="B258" s="9">
        <v>41791</v>
      </c>
      <c r="C258" s="5">
        <v>2014</v>
      </c>
      <c r="D258" s="5" t="s">
        <v>262</v>
      </c>
      <c r="E258" s="5" t="str">
        <f>VLOOKUP(D258, 'TechIndex Startups'!$A$1:$E$700,2,FALSE)</f>
        <v>FIRM0209</v>
      </c>
      <c r="F258" s="15">
        <v>100000</v>
      </c>
      <c r="G258" s="5" t="s">
        <v>1596</v>
      </c>
      <c r="H258" s="5" t="s">
        <v>50</v>
      </c>
      <c r="I258" s="5" t="s">
        <v>1478</v>
      </c>
      <c r="J258" s="5">
        <v>2012</v>
      </c>
      <c r="K258" s="5" t="s">
        <v>33</v>
      </c>
    </row>
    <row r="259" spans="1:11">
      <c r="A259" s="5" t="s">
        <v>2289</v>
      </c>
      <c r="B259" s="9">
        <v>41791</v>
      </c>
      <c r="C259" s="5">
        <v>2014</v>
      </c>
      <c r="D259" s="5" t="s">
        <v>1582</v>
      </c>
      <c r="E259" s="5" t="str">
        <f>VLOOKUP(D259, 'TechIndex Startups'!$A$1:$E$700,2,FALSE)</f>
        <v>FIRM0169</v>
      </c>
      <c r="F259" s="15" t="s">
        <v>1479</v>
      </c>
      <c r="G259" s="5" t="s">
        <v>1497</v>
      </c>
      <c r="H259" s="5" t="s">
        <v>30</v>
      </c>
      <c r="I259" s="5" t="s">
        <v>1470</v>
      </c>
      <c r="J259" s="5">
        <v>2011</v>
      </c>
      <c r="K259" s="5" t="s">
        <v>47</v>
      </c>
    </row>
    <row r="260" spans="1:11">
      <c r="A260" s="5" t="s">
        <v>2290</v>
      </c>
      <c r="B260" s="9">
        <v>41791</v>
      </c>
      <c r="C260" s="5">
        <v>2014</v>
      </c>
      <c r="D260" s="5" t="s">
        <v>513</v>
      </c>
      <c r="E260" s="5" t="str">
        <f>VLOOKUP(D260, 'TechIndex Startups'!$A$1:$E$700,2,FALSE)</f>
        <v>FIRM0444</v>
      </c>
      <c r="F260" s="16" t="s">
        <v>1479</v>
      </c>
      <c r="G260" s="5" t="s">
        <v>1469</v>
      </c>
      <c r="H260" s="5" t="s">
        <v>30</v>
      </c>
      <c r="I260" s="5" t="s">
        <v>1482</v>
      </c>
      <c r="J260" s="5">
        <v>2014</v>
      </c>
      <c r="K260" s="5" t="s">
        <v>69</v>
      </c>
    </row>
    <row r="261" spans="1:11">
      <c r="A261" s="5" t="s">
        <v>2291</v>
      </c>
      <c r="B261" s="9">
        <v>41791</v>
      </c>
      <c r="C261" s="5">
        <v>2014</v>
      </c>
      <c r="D261" s="5" t="s">
        <v>547</v>
      </c>
      <c r="E261" s="5" t="str">
        <f>VLOOKUP(D261, 'TechIndex Startups'!$A$1:$E$700,2,FALSE)</f>
        <v>FIRM0476</v>
      </c>
      <c r="F261" s="15">
        <v>40000</v>
      </c>
      <c r="G261" s="5" t="s">
        <v>1481</v>
      </c>
      <c r="H261" s="5" t="s">
        <v>375</v>
      </c>
      <c r="I261" s="5" t="s">
        <v>1756</v>
      </c>
      <c r="J261" s="5">
        <v>2014</v>
      </c>
      <c r="K261" s="5" t="s">
        <v>47</v>
      </c>
    </row>
    <row r="262" spans="1:11">
      <c r="A262" s="5" t="s">
        <v>2292</v>
      </c>
      <c r="B262" s="9">
        <v>41792</v>
      </c>
      <c r="C262" s="5">
        <v>2014</v>
      </c>
      <c r="D262" s="5" t="s">
        <v>349</v>
      </c>
      <c r="E262" s="5" t="str">
        <f>VLOOKUP(D262, 'TechIndex Startups'!$A$1:$E$700,2,FALSE)</f>
        <v>FIRM0291</v>
      </c>
      <c r="F262" s="15">
        <v>40000</v>
      </c>
      <c r="G262" s="5" t="s">
        <v>1596</v>
      </c>
      <c r="H262" s="5" t="s">
        <v>30</v>
      </c>
      <c r="I262" s="5" t="s">
        <v>1470</v>
      </c>
      <c r="J262" s="5">
        <v>2013</v>
      </c>
      <c r="K262" s="5" t="s">
        <v>44</v>
      </c>
    </row>
    <row r="263" spans="1:11">
      <c r="A263" s="5" t="s">
        <v>2293</v>
      </c>
      <c r="B263" s="9">
        <v>41795</v>
      </c>
      <c r="C263" s="5">
        <v>2014</v>
      </c>
      <c r="D263" s="5" t="s">
        <v>88</v>
      </c>
      <c r="E263" s="5" t="str">
        <f>VLOOKUP(D263, 'TechIndex Startups'!$A$1:$E$700,2,FALSE)</f>
        <v>FIRM0042</v>
      </c>
      <c r="F263" s="15">
        <v>413200</v>
      </c>
      <c r="G263" s="5" t="s">
        <v>1513</v>
      </c>
      <c r="H263" s="5" t="s">
        <v>30</v>
      </c>
      <c r="I263" s="5" t="s">
        <v>1543</v>
      </c>
      <c r="J263" s="5">
        <v>2013</v>
      </c>
      <c r="K263" s="5" t="s">
        <v>44</v>
      </c>
    </row>
    <row r="264" spans="1:11">
      <c r="A264" s="5" t="s">
        <v>2294</v>
      </c>
      <c r="B264" s="9">
        <v>41803</v>
      </c>
      <c r="C264" s="5">
        <v>2014</v>
      </c>
      <c r="D264" s="5" t="s">
        <v>346</v>
      </c>
      <c r="E264" s="5" t="str">
        <f>VLOOKUP(D264, 'TechIndex Startups'!$A$1:$E$700,2,FALSE)</f>
        <v>FIRM0288</v>
      </c>
      <c r="F264" s="16" t="s">
        <v>1479</v>
      </c>
      <c r="G264" s="5" t="s">
        <v>1481</v>
      </c>
      <c r="H264" s="5" t="s">
        <v>30</v>
      </c>
      <c r="I264" s="5" t="s">
        <v>1498</v>
      </c>
      <c r="J264" s="5">
        <v>2013</v>
      </c>
      <c r="K264" s="5" t="s">
        <v>47</v>
      </c>
    </row>
    <row r="265" spans="1:11">
      <c r="A265" s="5" t="s">
        <v>2295</v>
      </c>
      <c r="B265" s="9">
        <v>41814</v>
      </c>
      <c r="C265" s="5">
        <v>2014</v>
      </c>
      <c r="D265" s="5" t="s">
        <v>193</v>
      </c>
      <c r="E265" s="5" t="str">
        <f>VLOOKUP(D265, 'TechIndex Startups'!$A$1:$E$700,2,FALSE)</f>
        <v>FIRM0144</v>
      </c>
      <c r="F265" s="15">
        <v>4000000</v>
      </c>
      <c r="G265" s="5" t="s">
        <v>1469</v>
      </c>
      <c r="H265" s="5" t="s">
        <v>30</v>
      </c>
      <c r="I265" s="5" t="s">
        <v>1498</v>
      </c>
      <c r="J265" s="5">
        <v>2010</v>
      </c>
      <c r="K265" s="5" t="s">
        <v>44</v>
      </c>
    </row>
    <row r="266" spans="1:11">
      <c r="A266" s="5" t="s">
        <v>2296</v>
      </c>
      <c r="B266" s="9">
        <v>41820</v>
      </c>
      <c r="C266" s="5">
        <v>2014</v>
      </c>
      <c r="D266" s="5" t="s">
        <v>359</v>
      </c>
      <c r="E266" s="5" t="str">
        <f>VLOOKUP(D266, 'TechIndex Startups'!$A$1:$E$700,2,FALSE)</f>
        <v>FIRM0300</v>
      </c>
      <c r="F266" s="16" t="s">
        <v>1479</v>
      </c>
      <c r="G266" s="5" t="s">
        <v>1760</v>
      </c>
      <c r="H266" s="5" t="s">
        <v>167</v>
      </c>
      <c r="I266" s="5" t="s">
        <v>1751</v>
      </c>
      <c r="J266" s="5">
        <v>2014</v>
      </c>
      <c r="K266" s="5" t="s">
        <v>33</v>
      </c>
    </row>
    <row r="267" spans="1:11">
      <c r="A267" s="5" t="s">
        <v>2297</v>
      </c>
      <c r="B267" s="9">
        <v>41821</v>
      </c>
      <c r="C267" s="5">
        <v>2014</v>
      </c>
      <c r="D267" s="5" t="s">
        <v>396</v>
      </c>
      <c r="E267" s="5" t="str">
        <f>VLOOKUP(D267, 'TechIndex Startups'!$A$1:$E$700,2,FALSE)</f>
        <v>FIRM0333</v>
      </c>
      <c r="F267" s="15">
        <v>41300</v>
      </c>
      <c r="G267" s="5" t="s">
        <v>1481</v>
      </c>
      <c r="H267" s="5" t="s">
        <v>286</v>
      </c>
      <c r="I267" s="5" t="s">
        <v>286</v>
      </c>
      <c r="J267" s="5">
        <v>2013</v>
      </c>
      <c r="K267" s="5" t="s">
        <v>29</v>
      </c>
    </row>
    <row r="268" spans="1:11">
      <c r="A268" s="5" t="s">
        <v>2298</v>
      </c>
      <c r="B268" s="9">
        <v>41836</v>
      </c>
      <c r="C268" s="5">
        <v>2014</v>
      </c>
      <c r="D268" s="5" t="s">
        <v>477</v>
      </c>
      <c r="E268" s="5" t="str">
        <f>VLOOKUP(D268, 'TechIndex Startups'!$A$1:$E$700,2,FALSE)</f>
        <v>FIRM0411</v>
      </c>
      <c r="F268" s="15">
        <v>120000</v>
      </c>
      <c r="G268" s="5" t="s">
        <v>1481</v>
      </c>
      <c r="H268" s="5" t="s">
        <v>30</v>
      </c>
      <c r="I268" s="5" t="s">
        <v>1482</v>
      </c>
      <c r="J268" s="5">
        <v>2014</v>
      </c>
      <c r="K268" s="5" t="s">
        <v>33</v>
      </c>
    </row>
    <row r="269" spans="1:11">
      <c r="A269" s="5" t="s">
        <v>2299</v>
      </c>
      <c r="B269" s="9">
        <v>41837</v>
      </c>
      <c r="C269" s="5">
        <v>2014</v>
      </c>
      <c r="D269" s="5" t="s">
        <v>184</v>
      </c>
      <c r="E269" s="5" t="str">
        <f>VLOOKUP(D269, 'TechIndex Startups'!$A$1:$E$700,2,FALSE)</f>
        <v>FIRM0135</v>
      </c>
      <c r="F269" s="15">
        <v>1300000</v>
      </c>
      <c r="G269" s="5" t="s">
        <v>1477</v>
      </c>
      <c r="H269" s="5" t="s">
        <v>30</v>
      </c>
      <c r="I269" s="5" t="s">
        <v>1551</v>
      </c>
      <c r="J269" s="5">
        <v>2010</v>
      </c>
      <c r="K269" s="5" t="s">
        <v>58</v>
      </c>
    </row>
    <row r="270" spans="1:11">
      <c r="A270" s="5" t="s">
        <v>2300</v>
      </c>
      <c r="B270" s="9">
        <v>41842</v>
      </c>
      <c r="C270" s="5">
        <v>2014</v>
      </c>
      <c r="D270" s="5" t="s">
        <v>291</v>
      </c>
      <c r="E270" s="5" t="str">
        <f>VLOOKUP(D270, 'TechIndex Startups'!$A$1:$E$700,2,FALSE)</f>
        <v>FIRM0235</v>
      </c>
      <c r="F270" s="15">
        <v>257000</v>
      </c>
      <c r="G270" s="5" t="s">
        <v>1481</v>
      </c>
      <c r="H270" s="5" t="s">
        <v>30</v>
      </c>
      <c r="I270" s="5" t="s">
        <v>1655</v>
      </c>
      <c r="J270" s="5">
        <v>2012</v>
      </c>
      <c r="K270" s="5" t="s">
        <v>69</v>
      </c>
    </row>
    <row r="271" spans="1:11">
      <c r="A271" s="5" t="s">
        <v>2301</v>
      </c>
      <c r="B271" s="9">
        <v>41844</v>
      </c>
      <c r="C271" s="5">
        <v>2014</v>
      </c>
      <c r="D271" s="5" t="s">
        <v>389</v>
      </c>
      <c r="E271" s="5" t="str">
        <f>VLOOKUP(D271, 'TechIndex Startups'!$A$1:$E$700,2,FALSE)</f>
        <v>FIRM0327</v>
      </c>
      <c r="F271" s="15">
        <v>1200000</v>
      </c>
      <c r="G271" s="5" t="s">
        <v>1481</v>
      </c>
      <c r="H271" s="5" t="s">
        <v>30</v>
      </c>
      <c r="I271" s="5" t="s">
        <v>1482</v>
      </c>
      <c r="J271" s="5">
        <v>2013</v>
      </c>
      <c r="K271" s="5" t="s">
        <v>47</v>
      </c>
    </row>
    <row r="272" spans="1:11">
      <c r="A272" s="5" t="s">
        <v>2302</v>
      </c>
      <c r="B272" s="9">
        <v>41849</v>
      </c>
      <c r="C272" s="5">
        <v>2014</v>
      </c>
      <c r="D272" s="5" t="s">
        <v>193</v>
      </c>
      <c r="E272" s="5" t="str">
        <f>VLOOKUP(D272, 'TechIndex Startups'!$A$1:$E$700,2,FALSE)</f>
        <v>FIRM0144</v>
      </c>
      <c r="F272" s="15" t="s">
        <v>1479</v>
      </c>
      <c r="G272" s="5" t="s">
        <v>1469</v>
      </c>
      <c r="H272" s="5" t="s">
        <v>30</v>
      </c>
      <c r="I272" s="5" t="s">
        <v>1498</v>
      </c>
      <c r="J272" s="5">
        <v>2010</v>
      </c>
      <c r="K272" s="5" t="s">
        <v>44</v>
      </c>
    </row>
    <row r="273" spans="1:11">
      <c r="A273" s="5" t="s">
        <v>2303</v>
      </c>
      <c r="B273" s="9">
        <v>41850</v>
      </c>
      <c r="C273" s="5">
        <v>2014</v>
      </c>
      <c r="D273" s="5" t="s">
        <v>738</v>
      </c>
      <c r="E273" s="5" t="str">
        <f>VLOOKUP(D273, 'TechIndex Startups'!$A$1:$E$700,2,FALSE)</f>
        <v>FIRM0663</v>
      </c>
      <c r="F273" s="15">
        <v>150000</v>
      </c>
      <c r="G273" s="5" t="s">
        <v>1481</v>
      </c>
      <c r="H273" s="5" t="s">
        <v>467</v>
      </c>
      <c r="I273" s="5" t="s">
        <v>467</v>
      </c>
      <c r="J273" s="5">
        <v>2016</v>
      </c>
      <c r="K273" s="5" t="s">
        <v>33</v>
      </c>
    </row>
    <row r="274" spans="1:11">
      <c r="A274" s="5" t="s">
        <v>2304</v>
      </c>
      <c r="B274" s="9">
        <v>41851</v>
      </c>
      <c r="C274" s="5">
        <v>2014</v>
      </c>
      <c r="D274" s="5" t="s">
        <v>339</v>
      </c>
      <c r="E274" s="5" t="str">
        <f>VLOOKUP(D274, 'TechIndex Startups'!$A$1:$E$700,2,FALSE)</f>
        <v>FIRM0281</v>
      </c>
      <c r="F274" s="15">
        <v>1700000</v>
      </c>
      <c r="G274" s="5" t="s">
        <v>1513</v>
      </c>
      <c r="H274" s="5" t="s">
        <v>30</v>
      </c>
      <c r="I274" s="5" t="s">
        <v>1634</v>
      </c>
      <c r="J274" s="5">
        <v>2012</v>
      </c>
      <c r="K274" s="5" t="s">
        <v>33</v>
      </c>
    </row>
    <row r="275" spans="1:11">
      <c r="A275" s="5" t="s">
        <v>2305</v>
      </c>
      <c r="B275" s="9">
        <v>41852</v>
      </c>
      <c r="C275" s="5">
        <v>2014</v>
      </c>
      <c r="D275" s="5" t="s">
        <v>92</v>
      </c>
      <c r="E275" s="5" t="str">
        <f>VLOOKUP(D275, 'TechIndex Startups'!$A$1:$E$700,2,FALSE)</f>
        <v>FIRM0045</v>
      </c>
      <c r="F275" s="15" t="s">
        <v>1479</v>
      </c>
      <c r="G275" s="5" t="s">
        <v>1710</v>
      </c>
      <c r="H275" s="5" t="s">
        <v>30</v>
      </c>
      <c r="I275" s="5" t="s">
        <v>1482</v>
      </c>
      <c r="J275" s="5">
        <v>2003</v>
      </c>
      <c r="K275" s="5" t="s">
        <v>44</v>
      </c>
    </row>
    <row r="276" spans="1:11">
      <c r="A276" s="5" t="s">
        <v>2306</v>
      </c>
      <c r="B276" s="9">
        <v>41865</v>
      </c>
      <c r="C276" s="5">
        <v>2014</v>
      </c>
      <c r="D276" s="5" t="s">
        <v>389</v>
      </c>
      <c r="E276" s="5" t="str">
        <f>VLOOKUP(D276, 'TechIndex Startups'!$A$1:$E$700,2,FALSE)</f>
        <v>FIRM0327</v>
      </c>
      <c r="F276" s="15">
        <v>1200000</v>
      </c>
      <c r="G276" s="5" t="s">
        <v>1481</v>
      </c>
      <c r="H276" s="5" t="s">
        <v>30</v>
      </c>
      <c r="I276" s="5" t="s">
        <v>1482</v>
      </c>
      <c r="J276" s="5">
        <v>2013</v>
      </c>
      <c r="K276" s="5" t="s">
        <v>47</v>
      </c>
    </row>
    <row r="277" spans="1:11">
      <c r="A277" s="5" t="s">
        <v>2307</v>
      </c>
      <c r="B277" s="9">
        <v>41877</v>
      </c>
      <c r="C277" s="5">
        <v>2014</v>
      </c>
      <c r="D277" s="5" t="s">
        <v>211</v>
      </c>
      <c r="E277" s="5" t="str">
        <f>VLOOKUP(D277, 'TechIndex Startups'!$A$1:$E$700,2,FALSE)</f>
        <v>FIRM0161</v>
      </c>
      <c r="F277" s="15">
        <v>560000</v>
      </c>
      <c r="G277" s="5" t="s">
        <v>1481</v>
      </c>
      <c r="H277" s="5" t="s">
        <v>30</v>
      </c>
      <c r="I277" s="5" t="s">
        <v>1770</v>
      </c>
      <c r="J277" s="5">
        <v>2014</v>
      </c>
      <c r="K277" s="5" t="s">
        <v>33</v>
      </c>
    </row>
    <row r="278" spans="1:11">
      <c r="A278" s="5" t="s">
        <v>2308</v>
      </c>
      <c r="B278" s="9">
        <v>41883</v>
      </c>
      <c r="C278" s="5">
        <v>2014</v>
      </c>
      <c r="D278" s="5" t="s">
        <v>420</v>
      </c>
      <c r="E278" s="5" t="str">
        <f>VLOOKUP(D278, 'TechIndex Startups'!$A$1:$E$700,2,FALSE)</f>
        <v>FIRM0356</v>
      </c>
      <c r="F278" s="15">
        <f>143000*1.25</f>
        <v>178750</v>
      </c>
      <c r="G278" s="5" t="s">
        <v>1481</v>
      </c>
      <c r="H278" s="5" t="s">
        <v>73</v>
      </c>
      <c r="I278" s="5" t="s">
        <v>1642</v>
      </c>
      <c r="J278" s="5">
        <v>2013</v>
      </c>
      <c r="K278" s="5" t="s">
        <v>44</v>
      </c>
    </row>
    <row r="279" spans="1:11">
      <c r="A279" s="5" t="s">
        <v>2309</v>
      </c>
      <c r="B279" s="9">
        <v>41886</v>
      </c>
      <c r="C279" s="5">
        <v>2014</v>
      </c>
      <c r="D279" s="5" t="s">
        <v>438</v>
      </c>
      <c r="E279" s="5" t="str">
        <f>VLOOKUP(D279, 'TechIndex Startups'!$A$1:$E$700,2,FALSE)</f>
        <v>FIRM0375</v>
      </c>
      <c r="F279" s="15">
        <f>123000*1.4</f>
        <v>172200</v>
      </c>
      <c r="G279" s="5" t="s">
        <v>1481</v>
      </c>
      <c r="H279" s="5" t="s">
        <v>50</v>
      </c>
      <c r="I279" s="5" t="s">
        <v>1478</v>
      </c>
      <c r="J279" s="5">
        <v>2013</v>
      </c>
      <c r="K279" s="5" t="s">
        <v>33</v>
      </c>
    </row>
    <row r="280" spans="1:11">
      <c r="A280" s="5" t="s">
        <v>2310</v>
      </c>
      <c r="B280" s="9">
        <v>41912</v>
      </c>
      <c r="C280" s="5">
        <v>2014</v>
      </c>
      <c r="D280" s="5" t="s">
        <v>412</v>
      </c>
      <c r="E280" s="5" t="str">
        <f>VLOOKUP(D280, 'TechIndex Startups'!$A$1:$E$700,2,FALSE)</f>
        <v>FIRM0348</v>
      </c>
      <c r="F280" s="15">
        <v>715000</v>
      </c>
      <c r="G280" s="5" t="s">
        <v>1596</v>
      </c>
      <c r="H280" s="5" t="s">
        <v>30</v>
      </c>
      <c r="I280" s="5" t="s">
        <v>1470</v>
      </c>
      <c r="J280" s="5">
        <v>2013</v>
      </c>
      <c r="K280" s="5" t="s">
        <v>47</v>
      </c>
    </row>
    <row r="281" spans="1:11">
      <c r="A281" s="5" t="s">
        <v>2311</v>
      </c>
      <c r="B281" s="9">
        <v>41913</v>
      </c>
      <c r="C281" s="5">
        <v>2014</v>
      </c>
      <c r="D281" s="5" t="s">
        <v>368</v>
      </c>
      <c r="E281" s="5" t="str">
        <f>VLOOKUP(D281, 'TechIndex Startups'!$A$1:$E$700,2,FALSE)</f>
        <v>FIRM0309</v>
      </c>
      <c r="F281" s="16" t="s">
        <v>1479</v>
      </c>
      <c r="G281" s="5" t="s">
        <v>1481</v>
      </c>
      <c r="H281" s="5" t="s">
        <v>30</v>
      </c>
      <c r="I281" s="5" t="s">
        <v>1534</v>
      </c>
      <c r="J281" s="5">
        <v>2013</v>
      </c>
      <c r="K281" s="5" t="s">
        <v>33</v>
      </c>
    </row>
    <row r="282" spans="1:11">
      <c r="A282" s="5" t="s">
        <v>2312</v>
      </c>
      <c r="B282" s="9">
        <v>41913</v>
      </c>
      <c r="C282" s="5">
        <v>2014</v>
      </c>
      <c r="D282" s="5" t="s">
        <v>503</v>
      </c>
      <c r="E282" s="5" t="str">
        <f>VLOOKUP(D282, 'TechIndex Startups'!$A$1:$E$700,2,FALSE)</f>
        <v>FIRM0436</v>
      </c>
      <c r="F282" s="15">
        <v>500000</v>
      </c>
      <c r="G282" s="5" t="s">
        <v>1588</v>
      </c>
      <c r="H282" s="5" t="s">
        <v>30</v>
      </c>
      <c r="I282" s="5" t="s">
        <v>1773</v>
      </c>
      <c r="J282" s="5">
        <v>2014</v>
      </c>
      <c r="K282" s="5" t="s">
        <v>44</v>
      </c>
    </row>
    <row r="283" spans="1:11">
      <c r="A283" s="5" t="s">
        <v>2313</v>
      </c>
      <c r="B283" s="9">
        <v>41913</v>
      </c>
      <c r="C283" s="5">
        <v>2014</v>
      </c>
      <c r="D283" s="5" t="s">
        <v>518</v>
      </c>
      <c r="E283" s="5" t="str">
        <f>VLOOKUP(D283, 'TechIndex Startups'!$A$1:$E$700,2,FALSE)</f>
        <v>FIRM0449</v>
      </c>
      <c r="F283" s="15">
        <f>200000*0.31</f>
        <v>62000</v>
      </c>
      <c r="G283" s="5" t="s">
        <v>1492</v>
      </c>
      <c r="H283" s="5" t="s">
        <v>45</v>
      </c>
      <c r="I283" s="5" t="s">
        <v>1774</v>
      </c>
      <c r="J283" s="5">
        <v>2014</v>
      </c>
      <c r="K283" s="5" t="s">
        <v>33</v>
      </c>
    </row>
    <row r="284" spans="1:11">
      <c r="A284" s="5" t="s">
        <v>2314</v>
      </c>
      <c r="B284" s="9">
        <v>41913</v>
      </c>
      <c r="C284" s="5">
        <v>2014</v>
      </c>
      <c r="D284" s="5" t="s">
        <v>553</v>
      </c>
      <c r="E284" s="5" t="str">
        <f>VLOOKUP(D284, 'TechIndex Startups'!$A$1:$E$700,2,FALSE)</f>
        <v>FIRM0482</v>
      </c>
      <c r="F284" s="15">
        <v>200000</v>
      </c>
      <c r="G284" s="5" t="s">
        <v>1596</v>
      </c>
      <c r="H284" s="5" t="s">
        <v>30</v>
      </c>
      <c r="I284" s="5" t="s">
        <v>1775</v>
      </c>
      <c r="J284" s="5">
        <v>2014</v>
      </c>
      <c r="K284" s="5" t="s">
        <v>47</v>
      </c>
    </row>
    <row r="285" spans="1:11">
      <c r="A285" s="5" t="s">
        <v>2315</v>
      </c>
      <c r="B285" s="9">
        <v>41913</v>
      </c>
      <c r="C285" s="5">
        <v>2014</v>
      </c>
      <c r="D285" s="5" t="s">
        <v>327</v>
      </c>
      <c r="E285" s="5" t="str">
        <f>VLOOKUP(D285, 'TechIndex Startups'!$A$1:$E$700,2,FALSE)</f>
        <v>FIRM0269</v>
      </c>
      <c r="F285" s="15">
        <v>250000</v>
      </c>
      <c r="G285" s="5" t="s">
        <v>1596</v>
      </c>
      <c r="H285" s="5" t="s">
        <v>30</v>
      </c>
      <c r="I285" s="5" t="s">
        <v>1498</v>
      </c>
      <c r="J285" s="5">
        <v>2013</v>
      </c>
      <c r="K285" s="5" t="s">
        <v>47</v>
      </c>
    </row>
    <row r="286" spans="1:11">
      <c r="A286" s="5" t="s">
        <v>2316</v>
      </c>
      <c r="B286" s="9">
        <v>41918</v>
      </c>
      <c r="C286" s="5">
        <v>2014</v>
      </c>
      <c r="D286" s="5" t="s">
        <v>92</v>
      </c>
      <c r="E286" s="5" t="str">
        <f>VLOOKUP(D286, 'TechIndex Startups'!$A$1:$E$700,2,FALSE)</f>
        <v>FIRM0045</v>
      </c>
      <c r="F286" s="15">
        <v>30000000</v>
      </c>
      <c r="G286" s="5" t="s">
        <v>1725</v>
      </c>
      <c r="H286" s="5" t="s">
        <v>30</v>
      </c>
      <c r="I286" s="5" t="s">
        <v>1482</v>
      </c>
      <c r="J286" s="5">
        <v>2003</v>
      </c>
      <c r="K286" s="5" t="s">
        <v>44</v>
      </c>
    </row>
    <row r="287" spans="1:11">
      <c r="A287" s="5" t="s">
        <v>2317</v>
      </c>
      <c r="B287" s="9">
        <v>41919</v>
      </c>
      <c r="C287" s="5">
        <v>2014</v>
      </c>
      <c r="D287" s="5" t="s">
        <v>498</v>
      </c>
      <c r="E287" s="5" t="str">
        <f>VLOOKUP(D287, 'TechIndex Startups'!$A$1:$E$700,2,FALSE)</f>
        <v>FIRM0431</v>
      </c>
      <c r="F287" s="16" t="s">
        <v>1479</v>
      </c>
      <c r="G287" s="5" t="s">
        <v>1481</v>
      </c>
      <c r="H287" s="5" t="s">
        <v>50</v>
      </c>
      <c r="I287" s="5" t="s">
        <v>1478</v>
      </c>
      <c r="J287" s="5">
        <v>2014</v>
      </c>
      <c r="K287" s="5" t="s">
        <v>33</v>
      </c>
    </row>
    <row r="288" spans="1:11">
      <c r="A288" s="5" t="s">
        <v>2318</v>
      </c>
      <c r="B288" s="9">
        <v>41926</v>
      </c>
      <c r="C288" s="5">
        <v>2014</v>
      </c>
      <c r="D288" s="5" t="s">
        <v>477</v>
      </c>
      <c r="E288" s="5" t="str">
        <f>VLOOKUP(D288, 'TechIndex Startups'!$A$1:$E$700,2,FALSE)</f>
        <v>FIRM0411</v>
      </c>
      <c r="F288" s="15">
        <v>9000000</v>
      </c>
      <c r="G288" s="5" t="s">
        <v>1477</v>
      </c>
      <c r="H288" s="5" t="s">
        <v>30</v>
      </c>
      <c r="I288" s="5" t="s">
        <v>1482</v>
      </c>
      <c r="J288" s="5">
        <v>2014</v>
      </c>
      <c r="K288" s="5" t="s">
        <v>33</v>
      </c>
    </row>
    <row r="289" spans="1:11">
      <c r="A289" s="5" t="s">
        <v>2319</v>
      </c>
      <c r="B289" s="9">
        <v>41927</v>
      </c>
      <c r="C289" s="5">
        <v>2014</v>
      </c>
      <c r="D289" s="5" t="s">
        <v>428</v>
      </c>
      <c r="E289" s="5" t="str">
        <f>VLOOKUP(D289, 'TechIndex Startups'!$A$1:$E$700,2,FALSE)</f>
        <v>FIRM0365</v>
      </c>
      <c r="F289" s="15">
        <v>400000</v>
      </c>
      <c r="G289" s="5" t="s">
        <v>1481</v>
      </c>
      <c r="H289" s="5" t="s">
        <v>30</v>
      </c>
      <c r="I289" s="5" t="s">
        <v>1482</v>
      </c>
      <c r="J289" s="5">
        <v>2013</v>
      </c>
      <c r="K289" s="5" t="s">
        <v>33</v>
      </c>
    </row>
    <row r="290" spans="1:11">
      <c r="A290" s="5" t="s">
        <v>2320</v>
      </c>
      <c r="B290" s="9">
        <v>41936</v>
      </c>
      <c r="C290" s="5">
        <v>2014</v>
      </c>
      <c r="D290" s="5" t="s">
        <v>82</v>
      </c>
      <c r="E290" s="5" t="str">
        <f>VLOOKUP(D290, 'TechIndex Startups'!$A$1:$E$700,2,FALSE)</f>
        <v>FIRM0037</v>
      </c>
      <c r="F290" s="15">
        <v>3200000</v>
      </c>
      <c r="G290" s="5" t="s">
        <v>1469</v>
      </c>
      <c r="H290" s="5" t="s">
        <v>30</v>
      </c>
      <c r="I290" s="5" t="s">
        <v>1534</v>
      </c>
      <c r="J290" s="5">
        <v>2000</v>
      </c>
      <c r="K290" s="5" t="s">
        <v>44</v>
      </c>
    </row>
    <row r="291" spans="1:11">
      <c r="A291" s="5" t="s">
        <v>2321</v>
      </c>
      <c r="B291" s="9">
        <v>41944</v>
      </c>
      <c r="C291" s="5">
        <v>2014</v>
      </c>
      <c r="D291" s="5" t="s">
        <v>468</v>
      </c>
      <c r="E291" s="5" t="str">
        <f>VLOOKUP(D291, 'TechIndex Startups'!$A$1:$E$700,2,FALSE)</f>
        <v>FIRM0403</v>
      </c>
      <c r="F291" s="16" t="s">
        <v>1479</v>
      </c>
      <c r="G291" s="5" t="s">
        <v>1481</v>
      </c>
      <c r="H291" s="5" t="s">
        <v>30</v>
      </c>
      <c r="I291" s="5" t="s">
        <v>1785</v>
      </c>
      <c r="J291" s="5">
        <v>2014</v>
      </c>
      <c r="K291" s="5" t="s">
        <v>58</v>
      </c>
    </row>
    <row r="292" spans="1:11">
      <c r="A292" s="5" t="s">
        <v>2322</v>
      </c>
      <c r="B292" s="9">
        <v>41953</v>
      </c>
      <c r="C292" s="5">
        <v>2014</v>
      </c>
      <c r="D292" s="5" t="s">
        <v>65</v>
      </c>
      <c r="E292" s="5" t="str">
        <f>VLOOKUP(D292, 'TechIndex Startups'!$A$1:$E$700,2,FALSE)</f>
        <v>FIRM0025</v>
      </c>
      <c r="F292" s="15" t="s">
        <v>1479</v>
      </c>
      <c r="G292" s="5" t="s">
        <v>1469</v>
      </c>
      <c r="H292" s="5" t="s">
        <v>30</v>
      </c>
      <c r="I292" s="5" t="s">
        <v>1498</v>
      </c>
      <c r="J292" s="5">
        <v>1999</v>
      </c>
      <c r="K292" s="5" t="s">
        <v>33</v>
      </c>
    </row>
    <row r="293" spans="1:11">
      <c r="A293" s="5" t="s">
        <v>2323</v>
      </c>
      <c r="B293" s="9">
        <v>41962</v>
      </c>
      <c r="C293" s="5">
        <v>2014</v>
      </c>
      <c r="D293" s="5" t="s">
        <v>388</v>
      </c>
      <c r="E293" s="5" t="str">
        <f>VLOOKUP(D293, 'TechIndex Startups'!$A$1:$E$700,2,FALSE)</f>
        <v>FIRM0326</v>
      </c>
      <c r="F293" s="15">
        <v>7000000</v>
      </c>
      <c r="G293" s="5" t="s">
        <v>1477</v>
      </c>
      <c r="H293" s="5" t="s">
        <v>30</v>
      </c>
      <c r="I293" s="5" t="s">
        <v>1545</v>
      </c>
      <c r="J293" s="5">
        <v>2013</v>
      </c>
      <c r="K293" s="5" t="s">
        <v>69</v>
      </c>
    </row>
    <row r="294" spans="1:11">
      <c r="A294" s="5" t="s">
        <v>2324</v>
      </c>
      <c r="B294" s="9">
        <v>41963</v>
      </c>
      <c r="C294" s="5">
        <v>2014</v>
      </c>
      <c r="D294" s="5" t="s">
        <v>271</v>
      </c>
      <c r="E294" s="5" t="str">
        <f>VLOOKUP(D294, 'TechIndex Startups'!$A$1:$E$700,2,FALSE)</f>
        <v>FIRM0217</v>
      </c>
      <c r="F294" s="15">
        <v>10000000</v>
      </c>
      <c r="G294" s="5" t="s">
        <v>1494</v>
      </c>
      <c r="H294" s="5" t="s">
        <v>30</v>
      </c>
      <c r="I294" s="5" t="s">
        <v>1714</v>
      </c>
      <c r="J294" s="5">
        <v>2012</v>
      </c>
      <c r="K294" s="5" t="s">
        <v>44</v>
      </c>
    </row>
    <row r="295" spans="1:11">
      <c r="A295" s="5" t="s">
        <v>2325</v>
      </c>
      <c r="B295" s="9">
        <v>41968</v>
      </c>
      <c r="C295" s="5">
        <v>2014</v>
      </c>
      <c r="D295" s="5" t="s">
        <v>274</v>
      </c>
      <c r="E295" s="5" t="str">
        <f>VLOOKUP(D295, 'TechIndex Startups'!$A$1:$E$700,2,FALSE)</f>
        <v>FIRM0220</v>
      </c>
      <c r="F295" s="15">
        <v>1500000</v>
      </c>
      <c r="G295" s="5" t="s">
        <v>1596</v>
      </c>
      <c r="H295" s="5" t="s">
        <v>30</v>
      </c>
      <c r="I295" s="5" t="s">
        <v>1589</v>
      </c>
      <c r="J295" s="5">
        <v>2012</v>
      </c>
      <c r="K295" s="5" t="s">
        <v>69</v>
      </c>
    </row>
    <row r="296" spans="1:11">
      <c r="A296" s="5" t="s">
        <v>2326</v>
      </c>
      <c r="B296" s="9">
        <v>41974</v>
      </c>
      <c r="C296" s="5">
        <v>2014</v>
      </c>
      <c r="D296" s="5" t="s">
        <v>599</v>
      </c>
      <c r="E296" s="5" t="str">
        <f>VLOOKUP(D296, 'TechIndex Startups'!$A$1:$E$700,2,FALSE)</f>
        <v>FIRM0528</v>
      </c>
      <c r="F296" s="16" t="s">
        <v>1479</v>
      </c>
      <c r="G296" s="5" t="s">
        <v>1481</v>
      </c>
      <c r="H296" s="5" t="s">
        <v>50</v>
      </c>
      <c r="I296" s="5" t="s">
        <v>1478</v>
      </c>
      <c r="J296" s="5">
        <v>2012</v>
      </c>
      <c r="K296" s="5" t="s">
        <v>47</v>
      </c>
    </row>
    <row r="297" spans="1:11">
      <c r="A297" s="5" t="s">
        <v>2327</v>
      </c>
      <c r="B297" s="9">
        <v>41974</v>
      </c>
      <c r="C297" s="5">
        <v>2014</v>
      </c>
      <c r="D297" s="5" t="s">
        <v>92</v>
      </c>
      <c r="E297" s="5" t="str">
        <f>VLOOKUP(D297, 'TechIndex Startups'!$A$1:$E$700,2,FALSE)</f>
        <v>FIRM0045</v>
      </c>
      <c r="F297" s="16" t="s">
        <v>1479</v>
      </c>
      <c r="G297" s="5" t="s">
        <v>1710</v>
      </c>
      <c r="H297" s="5" t="s">
        <v>30</v>
      </c>
      <c r="I297" s="5" t="s">
        <v>1482</v>
      </c>
      <c r="J297" s="5">
        <v>2003</v>
      </c>
      <c r="K297" s="5" t="s">
        <v>44</v>
      </c>
    </row>
    <row r="298" spans="1:11">
      <c r="A298" s="5" t="s">
        <v>2328</v>
      </c>
      <c r="B298" s="9">
        <v>41982</v>
      </c>
      <c r="C298" s="5">
        <v>2014</v>
      </c>
      <c r="D298" s="5" t="s">
        <v>1643</v>
      </c>
      <c r="E298" s="5" t="str">
        <f>VLOOKUP(D298, 'TechIndex Startups'!$A$1:$E$700,2,FALSE)</f>
        <v>FIRM0276</v>
      </c>
      <c r="F298" s="15">
        <v>2400000</v>
      </c>
      <c r="G298" s="5" t="s">
        <v>1481</v>
      </c>
      <c r="H298" s="5" t="s">
        <v>30</v>
      </c>
      <c r="I298" s="5" t="s">
        <v>1482</v>
      </c>
      <c r="J298" s="5">
        <v>2012</v>
      </c>
      <c r="K298" s="5" t="s">
        <v>47</v>
      </c>
    </row>
    <row r="299" spans="1:11">
      <c r="A299" s="5" t="s">
        <v>2329</v>
      </c>
      <c r="B299" s="9">
        <v>41995</v>
      </c>
      <c r="C299" s="5">
        <v>2014</v>
      </c>
      <c r="D299" s="5" t="s">
        <v>584</v>
      </c>
      <c r="E299" s="5" t="str">
        <f>VLOOKUP(D299, 'TechIndex Startups'!$A$1:$E$700,2,FALSE)</f>
        <v>FIRM0513</v>
      </c>
      <c r="F299" s="15">
        <v>200000</v>
      </c>
      <c r="G299" s="5" t="s">
        <v>1481</v>
      </c>
      <c r="H299" s="5" t="s">
        <v>30</v>
      </c>
      <c r="I299" s="5" t="s">
        <v>1470</v>
      </c>
      <c r="J299" s="5">
        <v>2011</v>
      </c>
      <c r="K299" s="5" t="s">
        <v>69</v>
      </c>
    </row>
    <row r="300" spans="1:11">
      <c r="A300" s="5" t="s">
        <v>2330</v>
      </c>
      <c r="B300" s="9">
        <v>41996</v>
      </c>
      <c r="C300" s="5">
        <v>2014</v>
      </c>
      <c r="D300" s="5" t="s">
        <v>279</v>
      </c>
      <c r="E300" s="5" t="str">
        <f>VLOOKUP(D300, 'TechIndex Startups'!$A$1:$E$700,2,FALSE)</f>
        <v>FIRM0225</v>
      </c>
      <c r="F300" s="15">
        <v>2500000</v>
      </c>
      <c r="G300" s="5" t="s">
        <v>1481</v>
      </c>
      <c r="H300" s="5" t="s">
        <v>30</v>
      </c>
      <c r="I300" s="5" t="s">
        <v>1470</v>
      </c>
      <c r="J300" s="5">
        <v>2012</v>
      </c>
      <c r="K300" s="5" t="s">
        <v>33</v>
      </c>
    </row>
    <row r="301" spans="1:11">
      <c r="A301" s="5" t="s">
        <v>2331</v>
      </c>
      <c r="B301" s="9">
        <v>42004</v>
      </c>
      <c r="C301" s="5">
        <v>2014</v>
      </c>
      <c r="D301" s="5" t="s">
        <v>473</v>
      </c>
      <c r="E301" s="5" t="str">
        <f>VLOOKUP(D301, 'TechIndex Startups'!$A$1:$E$700,2,FALSE)</f>
        <v>FIRM0407</v>
      </c>
      <c r="F301" s="15">
        <v>1500</v>
      </c>
      <c r="G301" s="5" t="s">
        <v>1481</v>
      </c>
      <c r="H301" s="5" t="s">
        <v>30</v>
      </c>
      <c r="I301" s="5" t="s">
        <v>1798</v>
      </c>
      <c r="J301" s="5">
        <v>2014</v>
      </c>
      <c r="K301" s="5" t="s">
        <v>86</v>
      </c>
    </row>
    <row r="302" spans="1:11">
      <c r="A302" s="5" t="s">
        <v>2332</v>
      </c>
      <c r="B302" s="9">
        <v>42005</v>
      </c>
      <c r="C302" s="5">
        <v>2015</v>
      </c>
      <c r="D302" s="5" t="s">
        <v>420</v>
      </c>
      <c r="E302" s="5" t="str">
        <f>VLOOKUP(D302, 'TechIndex Startups'!$A$1:$E$700,2,FALSE)</f>
        <v>FIRM0356</v>
      </c>
      <c r="F302" s="15">
        <f>100000*1.25</f>
        <v>125000</v>
      </c>
      <c r="G302" s="5" t="s">
        <v>1588</v>
      </c>
      <c r="H302" s="5" t="s">
        <v>73</v>
      </c>
      <c r="I302" s="5" t="s">
        <v>1642</v>
      </c>
      <c r="J302" s="5">
        <v>2013</v>
      </c>
      <c r="K302" s="5" t="s">
        <v>44</v>
      </c>
    </row>
    <row r="303" spans="1:11">
      <c r="A303" s="5" t="s">
        <v>2333</v>
      </c>
      <c r="B303" s="9">
        <v>42005</v>
      </c>
      <c r="C303" s="5">
        <v>2015</v>
      </c>
      <c r="D303" s="5" t="s">
        <v>705</v>
      </c>
      <c r="E303" s="5" t="str">
        <f>VLOOKUP(D303, 'TechIndex Startups'!$A$1:$E$700,2,FALSE)</f>
        <v>FIRM0631</v>
      </c>
      <c r="F303" s="15">
        <v>20000</v>
      </c>
      <c r="G303" s="5" t="s">
        <v>1517</v>
      </c>
      <c r="H303" s="5" t="s">
        <v>50</v>
      </c>
      <c r="I303" s="5" t="s">
        <v>1478</v>
      </c>
      <c r="J303" s="5">
        <v>2007</v>
      </c>
      <c r="K303" s="5" t="s">
        <v>47</v>
      </c>
    </row>
    <row r="304" spans="1:11">
      <c r="A304" s="5" t="s">
        <v>2334</v>
      </c>
      <c r="B304" s="9">
        <v>42006</v>
      </c>
      <c r="C304" s="5">
        <v>2015</v>
      </c>
      <c r="D304" s="5" t="s">
        <v>122</v>
      </c>
      <c r="E304" s="5" t="str">
        <f>VLOOKUP(D304, 'TechIndex Startups'!$A$1:$E$700,2,FALSE)</f>
        <v>FIRM0074</v>
      </c>
      <c r="F304" s="15">
        <v>100000</v>
      </c>
      <c r="G304" s="5" t="s">
        <v>1588</v>
      </c>
      <c r="H304" s="5" t="s">
        <v>30</v>
      </c>
      <c r="I304" s="5" t="s">
        <v>1708</v>
      </c>
      <c r="J304" s="5">
        <v>2011</v>
      </c>
      <c r="K304" s="5" t="s">
        <v>58</v>
      </c>
    </row>
    <row r="305" spans="1:11">
      <c r="A305" s="5" t="s">
        <v>2335</v>
      </c>
      <c r="B305" s="9">
        <v>42007</v>
      </c>
      <c r="C305" s="5">
        <v>2015</v>
      </c>
      <c r="D305" s="5" t="s">
        <v>553</v>
      </c>
      <c r="E305" s="5" t="str">
        <f>VLOOKUP(D305, 'TechIndex Startups'!$A$1:$E$700,2,FALSE)</f>
        <v>FIRM0482</v>
      </c>
      <c r="F305" s="15">
        <v>750000</v>
      </c>
      <c r="G305" s="5" t="s">
        <v>1497</v>
      </c>
      <c r="H305" s="5" t="s">
        <v>30</v>
      </c>
      <c r="I305" s="5" t="s">
        <v>1775</v>
      </c>
      <c r="J305" s="5">
        <v>2014</v>
      </c>
      <c r="K305" s="5" t="s">
        <v>47</v>
      </c>
    </row>
    <row r="306" spans="1:11">
      <c r="A306" s="5" t="s">
        <v>2336</v>
      </c>
      <c r="B306" s="9">
        <v>42009</v>
      </c>
      <c r="C306" s="5">
        <v>2015</v>
      </c>
      <c r="D306" s="5" t="s">
        <v>277</v>
      </c>
      <c r="E306" s="5" t="str">
        <f>VLOOKUP(D306, 'TechIndex Startups'!$A$1:$E$700,2,FALSE)</f>
        <v>FIRM0223</v>
      </c>
      <c r="F306" s="15">
        <v>7000000</v>
      </c>
      <c r="G306" s="5" t="s">
        <v>1477</v>
      </c>
      <c r="H306" s="5" t="s">
        <v>30</v>
      </c>
      <c r="I306" s="5" t="s">
        <v>1489</v>
      </c>
      <c r="J306" s="5">
        <v>2012</v>
      </c>
      <c r="K306" s="5" t="s">
        <v>33</v>
      </c>
    </row>
    <row r="307" spans="1:11">
      <c r="A307" s="5" t="s">
        <v>2337</v>
      </c>
      <c r="B307" s="9">
        <v>42009</v>
      </c>
      <c r="C307" s="5">
        <v>2015</v>
      </c>
      <c r="D307" s="5" t="s">
        <v>211</v>
      </c>
      <c r="E307" s="5" t="str">
        <f>VLOOKUP(D307, 'TechIndex Startups'!$A$1:$E$700,2,FALSE)</f>
        <v>FIRM0161</v>
      </c>
      <c r="F307" s="15">
        <v>940000</v>
      </c>
      <c r="G307" s="5" t="s">
        <v>1477</v>
      </c>
      <c r="H307" s="5" t="s">
        <v>30</v>
      </c>
      <c r="I307" s="5" t="s">
        <v>1770</v>
      </c>
      <c r="J307" s="5">
        <v>2001</v>
      </c>
      <c r="K307" s="5" t="s">
        <v>33</v>
      </c>
    </row>
    <row r="308" spans="1:11">
      <c r="A308" s="5" t="s">
        <v>2338</v>
      </c>
      <c r="B308" s="9">
        <v>42009</v>
      </c>
      <c r="C308" s="5">
        <v>2015</v>
      </c>
      <c r="D308" s="5" t="s">
        <v>291</v>
      </c>
      <c r="E308" s="5" t="str">
        <f>VLOOKUP(D308, 'TechIndex Startups'!$A$1:$E$700,2,FALSE)</f>
        <v>FIRM0235</v>
      </c>
      <c r="F308" s="15">
        <v>1200000</v>
      </c>
      <c r="G308" s="5" t="s">
        <v>1481</v>
      </c>
      <c r="H308" s="5" t="s">
        <v>30</v>
      </c>
      <c r="I308" s="5" t="s">
        <v>1655</v>
      </c>
      <c r="J308" s="5">
        <v>2012</v>
      </c>
      <c r="K308" s="5" t="s">
        <v>69</v>
      </c>
    </row>
    <row r="309" spans="1:11">
      <c r="A309" s="5" t="s">
        <v>2339</v>
      </c>
      <c r="B309" s="9">
        <v>42020</v>
      </c>
      <c r="C309" s="5">
        <v>2015</v>
      </c>
      <c r="D309" s="5" t="s">
        <v>540</v>
      </c>
      <c r="E309" s="5" t="str">
        <f>VLOOKUP(D309, 'TechIndex Startups'!$A$1:$E$700,2,FALSE)</f>
        <v>FIRM0471</v>
      </c>
      <c r="F309" s="15">
        <f>262000*1.4</f>
        <v>366800</v>
      </c>
      <c r="G309" s="5" t="s">
        <v>1481</v>
      </c>
      <c r="H309" s="5" t="s">
        <v>50</v>
      </c>
      <c r="I309" s="5" t="s">
        <v>1478</v>
      </c>
      <c r="J309" s="5">
        <v>2014</v>
      </c>
      <c r="K309" s="5" t="s">
        <v>47</v>
      </c>
    </row>
    <row r="310" spans="1:11">
      <c r="A310" s="5" t="s">
        <v>2340</v>
      </c>
      <c r="B310" s="9">
        <v>42024</v>
      </c>
      <c r="C310" s="5">
        <v>2015</v>
      </c>
      <c r="D310" s="5" t="s">
        <v>570</v>
      </c>
      <c r="E310" s="5" t="str">
        <f>VLOOKUP(D310, 'TechIndex Startups'!$A$1:$E$700,2,FALSE)</f>
        <v>FIRM0499</v>
      </c>
      <c r="F310" s="15">
        <v>100000</v>
      </c>
      <c r="G310" s="5" t="s">
        <v>1596</v>
      </c>
      <c r="H310" s="5" t="s">
        <v>41</v>
      </c>
      <c r="I310" s="5" t="s">
        <v>1537</v>
      </c>
      <c r="J310" s="5">
        <v>2014</v>
      </c>
      <c r="K310" s="5" t="s">
        <v>33</v>
      </c>
    </row>
    <row r="311" spans="1:11">
      <c r="A311" s="5" t="s">
        <v>2341</v>
      </c>
      <c r="B311" s="9">
        <v>42037</v>
      </c>
      <c r="C311" s="5">
        <v>2015</v>
      </c>
      <c r="D311" s="5" t="s">
        <v>388</v>
      </c>
      <c r="E311" s="5" t="str">
        <f>VLOOKUP(D311, 'TechIndex Startups'!$A$1:$E$700,2,FALSE)</f>
        <v>FIRM0326</v>
      </c>
      <c r="F311" s="15">
        <v>10000000</v>
      </c>
      <c r="G311" s="5" t="s">
        <v>1494</v>
      </c>
      <c r="H311" s="5" t="s">
        <v>30</v>
      </c>
      <c r="I311" s="5" t="s">
        <v>1545</v>
      </c>
      <c r="J311" s="5">
        <v>2013</v>
      </c>
      <c r="K311" s="5" t="s">
        <v>69</v>
      </c>
    </row>
    <row r="312" spans="1:11">
      <c r="A312" s="5" t="s">
        <v>2342</v>
      </c>
      <c r="B312" s="9">
        <v>42037</v>
      </c>
      <c r="C312" s="5">
        <v>2015</v>
      </c>
      <c r="D312" s="5" t="s">
        <v>147</v>
      </c>
      <c r="E312" s="5" t="str">
        <f>VLOOKUP(D312, 'TechIndex Startups'!$A$1:$E$700,2,FALSE)</f>
        <v>FIRM0099</v>
      </c>
      <c r="F312" s="15">
        <v>15000000</v>
      </c>
      <c r="G312" s="5" t="s">
        <v>1546</v>
      </c>
      <c r="H312" s="5" t="s">
        <v>30</v>
      </c>
      <c r="I312" s="5" t="s">
        <v>1535</v>
      </c>
      <c r="J312" s="5">
        <v>2008</v>
      </c>
      <c r="K312" s="5" t="s">
        <v>44</v>
      </c>
    </row>
    <row r="313" spans="1:11">
      <c r="A313" s="5" t="s">
        <v>2343</v>
      </c>
      <c r="B313" s="9">
        <v>42038</v>
      </c>
      <c r="C313" s="5">
        <v>2015</v>
      </c>
      <c r="D313" s="5" t="s">
        <v>362</v>
      </c>
      <c r="E313" s="5" t="str">
        <f>VLOOKUP(D313, 'TechIndex Startups'!$A$1:$E$700,2,FALSE)</f>
        <v>FIRM0303</v>
      </c>
      <c r="F313" s="15">
        <v>7000000</v>
      </c>
      <c r="G313" s="5" t="s">
        <v>1477</v>
      </c>
      <c r="H313" s="5" t="s">
        <v>30</v>
      </c>
      <c r="I313" s="5" t="s">
        <v>1482</v>
      </c>
      <c r="J313" s="5">
        <v>2013</v>
      </c>
      <c r="K313" s="5" t="s">
        <v>29</v>
      </c>
    </row>
    <row r="314" spans="1:11">
      <c r="A314" s="5" t="s">
        <v>2344</v>
      </c>
      <c r="B314" s="9">
        <v>42038</v>
      </c>
      <c r="C314" s="5">
        <v>2015</v>
      </c>
      <c r="D314" s="5" t="s">
        <v>389</v>
      </c>
      <c r="E314" s="5" t="str">
        <f>VLOOKUP(D314, 'TechIndex Startups'!$A$1:$E$700,2,FALSE)</f>
        <v>FIRM0327</v>
      </c>
      <c r="F314" s="15">
        <v>650000</v>
      </c>
      <c r="G314" s="5" t="s">
        <v>1481</v>
      </c>
      <c r="H314" s="5" t="s">
        <v>30</v>
      </c>
      <c r="I314" s="5" t="s">
        <v>1482</v>
      </c>
      <c r="J314" s="5">
        <v>2013</v>
      </c>
      <c r="K314" s="5" t="s">
        <v>47</v>
      </c>
    </row>
    <row r="315" spans="1:11">
      <c r="A315" s="5" t="s">
        <v>2345</v>
      </c>
      <c r="B315" s="9">
        <v>42038</v>
      </c>
      <c r="C315" s="5">
        <v>2015</v>
      </c>
      <c r="D315" s="5" t="s">
        <v>87</v>
      </c>
      <c r="E315" s="5" t="str">
        <f>VLOOKUP(D315, 'TechIndex Startups'!$A$1:$E$700,2,FALSE)</f>
        <v>FIRM0041</v>
      </c>
      <c r="F315" s="15">
        <v>125000000</v>
      </c>
      <c r="G315" s="5" t="s">
        <v>1469</v>
      </c>
      <c r="H315" s="5" t="s">
        <v>30</v>
      </c>
      <c r="I315" s="5" t="s">
        <v>1543</v>
      </c>
      <c r="J315" s="5">
        <v>2013</v>
      </c>
      <c r="K315" s="5" t="s">
        <v>58</v>
      </c>
    </row>
    <row r="316" spans="1:11">
      <c r="A316" s="5" t="s">
        <v>2346</v>
      </c>
      <c r="B316" s="9">
        <v>42048</v>
      </c>
      <c r="C316" s="5">
        <v>2015</v>
      </c>
      <c r="D316" s="5" t="s">
        <v>529</v>
      </c>
      <c r="E316" s="5" t="str">
        <f>VLOOKUP(D316, 'TechIndex Startups'!$A$1:$E$700,2,FALSE)</f>
        <v>FIRM0460</v>
      </c>
      <c r="F316" s="16" t="s">
        <v>1479</v>
      </c>
      <c r="G316" s="5" t="s">
        <v>1588</v>
      </c>
      <c r="H316" s="5" t="s">
        <v>30</v>
      </c>
      <c r="I316" s="5" t="s">
        <v>1470</v>
      </c>
      <c r="J316" s="5">
        <v>2014</v>
      </c>
      <c r="K316" s="5" t="s">
        <v>47</v>
      </c>
    </row>
    <row r="317" spans="1:11">
      <c r="A317" s="5" t="s">
        <v>2347</v>
      </c>
      <c r="B317" s="9">
        <v>42058</v>
      </c>
      <c r="C317" s="5">
        <v>2015</v>
      </c>
      <c r="D317" s="5" t="s">
        <v>369</v>
      </c>
      <c r="E317" s="5" t="str">
        <f>VLOOKUP(D317, 'TechIndex Startups'!$A$1:$E$700,2,FALSE)</f>
        <v>FIRM0310</v>
      </c>
      <c r="F317" s="15">
        <v>750000</v>
      </c>
      <c r="G317" s="5" t="s">
        <v>1513</v>
      </c>
      <c r="H317" s="5" t="s">
        <v>30</v>
      </c>
      <c r="I317" s="5" t="s">
        <v>1470</v>
      </c>
      <c r="J317" s="5">
        <v>2007</v>
      </c>
      <c r="K317" s="5" t="s">
        <v>69</v>
      </c>
    </row>
    <row r="318" spans="1:11">
      <c r="A318" s="5" t="s">
        <v>2348</v>
      </c>
      <c r="B318" s="9">
        <v>42058</v>
      </c>
      <c r="C318" s="5">
        <v>2015</v>
      </c>
      <c r="D318" s="5" t="s">
        <v>580</v>
      </c>
      <c r="E318" s="5" t="str">
        <f>VLOOKUP(D318, 'TechIndex Startups'!$A$1:$E$700,2,FALSE)</f>
        <v>FIRM0509</v>
      </c>
      <c r="F318" s="15">
        <v>100000</v>
      </c>
      <c r="G318" s="5" t="s">
        <v>1497</v>
      </c>
      <c r="H318" s="5" t="s">
        <v>358</v>
      </c>
      <c r="I318" s="5" t="s">
        <v>1808</v>
      </c>
      <c r="J318" s="5">
        <v>2014</v>
      </c>
      <c r="K318" s="5" t="s">
        <v>47</v>
      </c>
    </row>
    <row r="319" spans="1:11">
      <c r="A319" s="5" t="s">
        <v>2349</v>
      </c>
      <c r="B319" s="9">
        <v>42064</v>
      </c>
      <c r="C319" s="5">
        <v>2015</v>
      </c>
      <c r="D319" s="5" t="s">
        <v>352</v>
      </c>
      <c r="E319" s="5" t="str">
        <f>VLOOKUP(D319, 'TechIndex Startups'!$A$1:$E$700,2,FALSE)</f>
        <v>FIRM0294</v>
      </c>
      <c r="F319" s="15">
        <v>300000</v>
      </c>
      <c r="G319" s="5" t="s">
        <v>1596</v>
      </c>
      <c r="H319" s="5" t="s">
        <v>41</v>
      </c>
      <c r="I319" s="5" t="s">
        <v>1569</v>
      </c>
      <c r="J319" s="5">
        <v>2013</v>
      </c>
      <c r="K319" s="5" t="s">
        <v>69</v>
      </c>
    </row>
    <row r="320" spans="1:11">
      <c r="A320" s="5" t="s">
        <v>2350</v>
      </c>
      <c r="B320" s="9">
        <v>42072</v>
      </c>
      <c r="C320" s="5">
        <v>2015</v>
      </c>
      <c r="D320" s="5" t="s">
        <v>342</v>
      </c>
      <c r="E320" s="5" t="str">
        <f>VLOOKUP(D320, 'TechIndex Startups'!$A$1:$E$700,2,FALSE)</f>
        <v>FIRM0284</v>
      </c>
      <c r="F320" s="15">
        <v>150000</v>
      </c>
      <c r="G320" s="5" t="s">
        <v>1513</v>
      </c>
      <c r="H320" s="5" t="s">
        <v>30</v>
      </c>
      <c r="I320" s="5" t="s">
        <v>1810</v>
      </c>
      <c r="J320" s="5">
        <v>2012</v>
      </c>
      <c r="K320" s="5" t="s">
        <v>47</v>
      </c>
    </row>
    <row r="321" spans="1:11">
      <c r="A321" s="5" t="s">
        <v>2351</v>
      </c>
      <c r="B321" s="9">
        <v>42083</v>
      </c>
      <c r="C321" s="5">
        <v>2015</v>
      </c>
      <c r="D321" s="5" t="s">
        <v>451</v>
      </c>
      <c r="E321" s="5" t="str">
        <f>VLOOKUP(D321, 'TechIndex Startups'!$A$1:$E$700,2,FALSE)</f>
        <v>FIRM0387</v>
      </c>
      <c r="F321" s="15">
        <v>100000</v>
      </c>
      <c r="G321" s="5" t="s">
        <v>1596</v>
      </c>
      <c r="H321" s="5" t="s">
        <v>80</v>
      </c>
      <c r="I321" s="5" t="s">
        <v>1811</v>
      </c>
      <c r="J321" s="5">
        <v>2013</v>
      </c>
      <c r="K321" s="5" t="s">
        <v>33</v>
      </c>
    </row>
    <row r="322" spans="1:11">
      <c r="A322" s="5" t="s">
        <v>2352</v>
      </c>
      <c r="B322" s="9">
        <v>42087</v>
      </c>
      <c r="C322" s="5">
        <v>2015</v>
      </c>
      <c r="D322" s="5" t="s">
        <v>104</v>
      </c>
      <c r="E322" s="5" t="str">
        <f>VLOOKUP(D322, 'TechIndex Startups'!$A$1:$E$700,2,FALSE)</f>
        <v>FIRM0057</v>
      </c>
      <c r="F322" s="15">
        <v>4000000</v>
      </c>
      <c r="G322" s="5" t="s">
        <v>1596</v>
      </c>
      <c r="H322" s="5" t="s">
        <v>30</v>
      </c>
      <c r="I322" s="5" t="s">
        <v>1482</v>
      </c>
      <c r="J322" s="5">
        <v>2004</v>
      </c>
      <c r="K322" s="5" t="s">
        <v>44</v>
      </c>
    </row>
    <row r="323" spans="1:11">
      <c r="A323" s="5" t="s">
        <v>2353</v>
      </c>
      <c r="B323" s="9">
        <v>42088</v>
      </c>
      <c r="C323" s="5">
        <v>2015</v>
      </c>
      <c r="D323" s="5" t="s">
        <v>513</v>
      </c>
      <c r="E323" s="5" t="str">
        <f>VLOOKUP(D323, 'TechIndex Startups'!$A$1:$E$700,2,FALSE)</f>
        <v>FIRM0444</v>
      </c>
      <c r="F323" s="15">
        <v>2000000</v>
      </c>
      <c r="G323" s="5" t="s">
        <v>1481</v>
      </c>
      <c r="H323" s="5" t="s">
        <v>30</v>
      </c>
      <c r="I323" s="5" t="s">
        <v>1482</v>
      </c>
      <c r="J323" s="5">
        <v>2014</v>
      </c>
      <c r="K323" s="5" t="s">
        <v>69</v>
      </c>
    </row>
    <row r="324" spans="1:11">
      <c r="A324" s="5" t="s">
        <v>2354</v>
      </c>
      <c r="B324" s="9">
        <v>42094</v>
      </c>
      <c r="C324" s="5">
        <v>2015</v>
      </c>
      <c r="D324" s="5" t="s">
        <v>342</v>
      </c>
      <c r="E324" s="5" t="str">
        <f>VLOOKUP(D324, 'TechIndex Startups'!$A$1:$E$700,2,FALSE)</f>
        <v>FIRM0284</v>
      </c>
      <c r="F324" s="15">
        <v>276000</v>
      </c>
      <c r="G324" s="5" t="s">
        <v>1513</v>
      </c>
      <c r="H324" s="5" t="s">
        <v>30</v>
      </c>
      <c r="I324" s="5" t="s">
        <v>1810</v>
      </c>
      <c r="J324" s="5">
        <v>2012</v>
      </c>
      <c r="K324" s="5" t="s">
        <v>47</v>
      </c>
    </row>
    <row r="325" spans="1:11">
      <c r="A325" s="5" t="s">
        <v>2355</v>
      </c>
      <c r="B325" s="9">
        <v>42095</v>
      </c>
      <c r="C325" s="5">
        <v>2015</v>
      </c>
      <c r="D325" s="5" t="s">
        <v>366</v>
      </c>
      <c r="E325" s="5" t="str">
        <f>VLOOKUP(D325, 'TechIndex Startups'!$A$1:$E$700,2,FALSE)</f>
        <v>FIRM0307</v>
      </c>
      <c r="F325" s="15">
        <v>435000</v>
      </c>
      <c r="G325" s="5" t="s">
        <v>1469</v>
      </c>
      <c r="H325" s="5" t="s">
        <v>30</v>
      </c>
      <c r="I325" s="5" t="s">
        <v>1470</v>
      </c>
      <c r="J325" s="5">
        <v>2013</v>
      </c>
      <c r="K325" s="5" t="s">
        <v>44</v>
      </c>
    </row>
    <row r="326" spans="1:11">
      <c r="A326" s="5" t="s">
        <v>2356</v>
      </c>
      <c r="B326" s="9">
        <v>42095</v>
      </c>
      <c r="C326" s="5">
        <v>2015</v>
      </c>
      <c r="D326" s="5" t="s">
        <v>92</v>
      </c>
      <c r="E326" s="5" t="str">
        <f>VLOOKUP(D326, 'TechIndex Startups'!$A$1:$E$700,2,FALSE)</f>
        <v>FIRM0045</v>
      </c>
      <c r="F326" s="16" t="s">
        <v>1479</v>
      </c>
      <c r="G326" s="5" t="s">
        <v>1710</v>
      </c>
      <c r="H326" s="5" t="s">
        <v>30</v>
      </c>
      <c r="I326" s="5" t="s">
        <v>1482</v>
      </c>
      <c r="J326" s="5">
        <v>2003</v>
      </c>
      <c r="K326" s="5" t="s">
        <v>44</v>
      </c>
    </row>
    <row r="327" spans="1:11">
      <c r="A327" s="5" t="s">
        <v>2357</v>
      </c>
      <c r="B327" s="9">
        <v>42095</v>
      </c>
      <c r="C327" s="5">
        <v>2015</v>
      </c>
      <c r="D327" s="5" t="s">
        <v>503</v>
      </c>
      <c r="E327" s="5" t="str">
        <f>VLOOKUP(D327, 'TechIndex Startups'!$A$1:$E$700,2,FALSE)</f>
        <v>FIRM0436</v>
      </c>
      <c r="F327" s="15">
        <v>750000</v>
      </c>
      <c r="G327" s="5" t="s">
        <v>1513</v>
      </c>
      <c r="H327" s="5" t="s">
        <v>30</v>
      </c>
      <c r="I327" s="5" t="s">
        <v>1773</v>
      </c>
      <c r="J327" s="5">
        <v>2014</v>
      </c>
      <c r="K327" s="5" t="s">
        <v>44</v>
      </c>
    </row>
    <row r="328" spans="1:11">
      <c r="A328" s="5" t="s">
        <v>2358</v>
      </c>
      <c r="B328" s="9">
        <v>42095</v>
      </c>
      <c r="C328" s="5">
        <v>2015</v>
      </c>
      <c r="D328" s="5" t="s">
        <v>407</v>
      </c>
      <c r="E328" s="5" t="str">
        <f>VLOOKUP(D328, 'TechIndex Startups'!$A$1:$E$700,2,FALSE)</f>
        <v>FIRM0344</v>
      </c>
      <c r="F328" s="15">
        <f>160000*1.4</f>
        <v>224000</v>
      </c>
      <c r="G328" s="5" t="s">
        <v>1596</v>
      </c>
      <c r="H328" s="5" t="s">
        <v>50</v>
      </c>
      <c r="I328" s="5" t="s">
        <v>1478</v>
      </c>
      <c r="J328" s="5">
        <v>2013</v>
      </c>
      <c r="K328" s="5" t="s">
        <v>47</v>
      </c>
    </row>
    <row r="329" spans="1:11">
      <c r="A329" s="5" t="s">
        <v>2359</v>
      </c>
      <c r="B329" s="9">
        <v>42095</v>
      </c>
      <c r="C329" s="5">
        <v>2015</v>
      </c>
      <c r="D329" s="5" t="s">
        <v>571</v>
      </c>
      <c r="E329" s="5" t="str">
        <f>VLOOKUP(D329, 'TechIndex Startups'!$A$1:$E$700,2,FALSE)</f>
        <v>FIRM0500</v>
      </c>
      <c r="F329" s="15">
        <v>40000</v>
      </c>
      <c r="G329" s="5" t="s">
        <v>1481</v>
      </c>
      <c r="H329" s="5" t="s">
        <v>30</v>
      </c>
      <c r="I329" s="5" t="s">
        <v>1470</v>
      </c>
      <c r="J329" s="5">
        <v>2014</v>
      </c>
      <c r="K329" s="5" t="s">
        <v>29</v>
      </c>
    </row>
    <row r="330" spans="1:11">
      <c r="A330" s="5" t="s">
        <v>2360</v>
      </c>
      <c r="B330" s="9">
        <v>42095</v>
      </c>
      <c r="C330" s="5">
        <v>2015</v>
      </c>
      <c r="D330" s="5" t="s">
        <v>579</v>
      </c>
      <c r="E330" s="5" t="str">
        <f>VLOOKUP(D330, 'TechIndex Startups'!$A$1:$E$700,2,FALSE)</f>
        <v>FIRM0508</v>
      </c>
      <c r="F330" s="15">
        <v>150000</v>
      </c>
      <c r="G330" s="5" t="s">
        <v>1481</v>
      </c>
      <c r="H330" s="5" t="s">
        <v>30</v>
      </c>
      <c r="I330" s="5" t="s">
        <v>1815</v>
      </c>
      <c r="J330" s="5">
        <v>2014</v>
      </c>
      <c r="K330" s="5" t="s">
        <v>47</v>
      </c>
    </row>
    <row r="331" spans="1:11">
      <c r="A331" s="5" t="s">
        <v>2361</v>
      </c>
      <c r="B331" s="9">
        <v>42098</v>
      </c>
      <c r="C331" s="5">
        <v>2015</v>
      </c>
      <c r="D331" s="5" t="s">
        <v>619</v>
      </c>
      <c r="E331" s="5" t="str">
        <f>VLOOKUP(D331, 'TechIndex Startups'!$A$1:$E$700,2,FALSE)</f>
        <v>FIRM0548</v>
      </c>
      <c r="F331" s="15">
        <v>25000</v>
      </c>
      <c r="G331" s="5" t="s">
        <v>1481</v>
      </c>
      <c r="H331" s="5" t="s">
        <v>30</v>
      </c>
      <c r="I331" s="5" t="s">
        <v>1817</v>
      </c>
      <c r="J331" s="5">
        <v>2015</v>
      </c>
      <c r="K331" s="5" t="s">
        <v>86</v>
      </c>
    </row>
    <row r="332" spans="1:11">
      <c r="A332" s="5" t="s">
        <v>2362</v>
      </c>
      <c r="B332" s="9">
        <v>42102</v>
      </c>
      <c r="C332" s="5">
        <v>2015</v>
      </c>
      <c r="D332" s="5" t="s">
        <v>197</v>
      </c>
      <c r="E332" s="5" t="str">
        <f>VLOOKUP(D332, 'TechIndex Startups'!$A$1:$E$700,2,FALSE)</f>
        <v>FIRM0148</v>
      </c>
      <c r="F332" s="16" t="s">
        <v>1479</v>
      </c>
      <c r="G332" s="5" t="s">
        <v>1469</v>
      </c>
      <c r="H332" s="5" t="s">
        <v>30</v>
      </c>
      <c r="I332" s="5" t="s">
        <v>1818</v>
      </c>
      <c r="J332" s="5">
        <v>2010</v>
      </c>
      <c r="K332" s="5" t="s">
        <v>44</v>
      </c>
    </row>
    <row r="333" spans="1:11">
      <c r="A333" s="5" t="s">
        <v>2363</v>
      </c>
      <c r="B333" s="9">
        <v>42105</v>
      </c>
      <c r="C333" s="5">
        <v>2015</v>
      </c>
      <c r="D333" s="5" t="s">
        <v>738</v>
      </c>
      <c r="E333" s="5" t="str">
        <f>VLOOKUP(D333, 'TechIndex Startups'!$A$1:$E$700,2,FALSE)</f>
        <v>FIRM0663</v>
      </c>
      <c r="F333" s="15">
        <f>15000*1.25</f>
        <v>18750</v>
      </c>
      <c r="G333" s="5" t="s">
        <v>1481</v>
      </c>
      <c r="H333" s="5" t="s">
        <v>467</v>
      </c>
      <c r="I333" s="5" t="s">
        <v>467</v>
      </c>
      <c r="J333" s="5">
        <v>2016</v>
      </c>
      <c r="K333" s="5" t="s">
        <v>33</v>
      </c>
    </row>
    <row r="334" spans="1:11">
      <c r="A334" s="5" t="s">
        <v>2364</v>
      </c>
      <c r="B334" s="9">
        <v>42110</v>
      </c>
      <c r="C334" s="5">
        <v>2015</v>
      </c>
      <c r="D334" s="5" t="s">
        <v>444</v>
      </c>
      <c r="E334" s="5" t="str">
        <f>VLOOKUP(D334, 'TechIndex Startups'!$A$1:$E$700,2,FALSE)</f>
        <v>FIRM0380</v>
      </c>
      <c r="F334" s="16" t="s">
        <v>1479</v>
      </c>
      <c r="G334" s="5" t="s">
        <v>1588</v>
      </c>
      <c r="H334" s="5" t="s">
        <v>30</v>
      </c>
      <c r="I334" s="5" t="s">
        <v>1483</v>
      </c>
      <c r="J334" s="5">
        <v>2013</v>
      </c>
      <c r="K334" s="5" t="s">
        <v>33</v>
      </c>
    </row>
    <row r="335" spans="1:11">
      <c r="A335" s="5" t="s">
        <v>2365</v>
      </c>
      <c r="B335" s="9">
        <v>42111</v>
      </c>
      <c r="C335" s="5">
        <v>2015</v>
      </c>
      <c r="D335" s="5" t="s">
        <v>263</v>
      </c>
      <c r="E335" s="5" t="str">
        <f>VLOOKUP(D335, 'TechIndex Startups'!$A$1:$E$700,2,FALSE)</f>
        <v>FIRM0210</v>
      </c>
      <c r="F335" s="16" t="s">
        <v>1479</v>
      </c>
      <c r="G335" s="5" t="s">
        <v>1481</v>
      </c>
      <c r="H335" s="5" t="s">
        <v>30</v>
      </c>
      <c r="I335" s="5" t="s">
        <v>1493</v>
      </c>
      <c r="J335" s="5">
        <v>2012</v>
      </c>
      <c r="K335" s="5" t="s">
        <v>33</v>
      </c>
    </row>
    <row r="336" spans="1:11">
      <c r="A336" s="5" t="s">
        <v>2366</v>
      </c>
      <c r="B336" s="9">
        <v>42114</v>
      </c>
      <c r="C336" s="5">
        <v>2015</v>
      </c>
      <c r="D336" s="5" t="s">
        <v>122</v>
      </c>
      <c r="E336" s="5" t="str">
        <f>VLOOKUP(D336, 'TechIndex Startups'!$A$1:$E$700,2,FALSE)</f>
        <v>FIRM0074</v>
      </c>
      <c r="F336" s="15">
        <v>100000</v>
      </c>
      <c r="G336" s="5" t="s">
        <v>1596</v>
      </c>
      <c r="H336" s="5" t="s">
        <v>30</v>
      </c>
      <c r="I336" s="5" t="s">
        <v>1708</v>
      </c>
      <c r="J336" s="5">
        <v>2014</v>
      </c>
      <c r="K336" s="5" t="s">
        <v>58</v>
      </c>
    </row>
    <row r="337" spans="1:11">
      <c r="A337" s="5" t="s">
        <v>2367</v>
      </c>
      <c r="B337" s="9">
        <v>42136</v>
      </c>
      <c r="C337" s="5">
        <v>2015</v>
      </c>
      <c r="D337" s="5" t="s">
        <v>92</v>
      </c>
      <c r="E337" s="5" t="str">
        <f>VLOOKUP(D337, 'TechIndex Startups'!$A$1:$E$700,2,FALSE)</f>
        <v>FIRM0045</v>
      </c>
      <c r="F337" s="15">
        <v>233000000</v>
      </c>
      <c r="G337" s="5" t="s">
        <v>1820</v>
      </c>
      <c r="H337" s="5" t="s">
        <v>30</v>
      </c>
      <c r="I337" s="5" t="s">
        <v>1482</v>
      </c>
      <c r="J337" s="5">
        <v>2003</v>
      </c>
      <c r="K337" s="5" t="s">
        <v>44</v>
      </c>
    </row>
    <row r="338" spans="1:11">
      <c r="A338" s="5" t="s">
        <v>2368</v>
      </c>
      <c r="B338" s="9">
        <v>42142</v>
      </c>
      <c r="C338" s="5">
        <v>2015</v>
      </c>
      <c r="D338" s="5" t="s">
        <v>448</v>
      </c>
      <c r="E338" s="5" t="str">
        <f>VLOOKUP(D338, 'TechIndex Startups'!$A$1:$E$700,2,FALSE)</f>
        <v>FIRM0384</v>
      </c>
      <c r="F338" s="15">
        <f>500000*1.25</f>
        <v>625000</v>
      </c>
      <c r="G338" s="5" t="s">
        <v>1596</v>
      </c>
      <c r="H338" s="5" t="s">
        <v>39</v>
      </c>
      <c r="I338" s="5" t="s">
        <v>1695</v>
      </c>
      <c r="J338" s="5">
        <v>2013</v>
      </c>
      <c r="K338" s="5" t="s">
        <v>86</v>
      </c>
    </row>
    <row r="339" spans="1:11">
      <c r="A339" s="5" t="s">
        <v>2367</v>
      </c>
      <c r="B339" s="9">
        <v>42151</v>
      </c>
      <c r="C339" s="5">
        <v>2015</v>
      </c>
      <c r="D339" s="5" t="s">
        <v>92</v>
      </c>
      <c r="E339" s="5" t="str">
        <f>VLOOKUP(D339, 'TechIndex Startups'!$A$1:$E$700,2,FALSE)</f>
        <v>FIRM0045</v>
      </c>
      <c r="F339" s="15">
        <v>45000000</v>
      </c>
      <c r="G339" s="5" t="s">
        <v>1820</v>
      </c>
      <c r="H339" s="5" t="s">
        <v>30</v>
      </c>
      <c r="I339" s="5" t="s">
        <v>1482</v>
      </c>
      <c r="J339" s="5">
        <v>2003</v>
      </c>
      <c r="K339" s="5" t="s">
        <v>44</v>
      </c>
    </row>
    <row r="340" spans="1:11">
      <c r="A340" s="5" t="s">
        <v>2349</v>
      </c>
      <c r="B340" s="9">
        <v>42156</v>
      </c>
      <c r="C340" s="5">
        <v>2015</v>
      </c>
      <c r="D340" s="5" t="s">
        <v>352</v>
      </c>
      <c r="E340" s="5" t="str">
        <f>VLOOKUP(D340, 'TechIndex Startups'!$A$1:$E$700,2,FALSE)</f>
        <v>FIRM0294</v>
      </c>
      <c r="F340" s="15" t="s">
        <v>1479</v>
      </c>
      <c r="G340" s="5" t="s">
        <v>1469</v>
      </c>
      <c r="H340" s="5" t="s">
        <v>41</v>
      </c>
      <c r="I340" s="5" t="s">
        <v>1569</v>
      </c>
      <c r="J340" s="5">
        <v>2013</v>
      </c>
      <c r="K340" s="5" t="s">
        <v>69</v>
      </c>
    </row>
    <row r="341" spans="1:11">
      <c r="A341" s="5" t="s">
        <v>2369</v>
      </c>
      <c r="B341" s="9">
        <v>42156</v>
      </c>
      <c r="C341" s="5">
        <v>2015</v>
      </c>
      <c r="D341" s="5" t="s">
        <v>514</v>
      </c>
      <c r="E341" s="5" t="str">
        <f>VLOOKUP(D341, 'TechIndex Startups'!$A$1:$E$700,2,FALSE)</f>
        <v>FIRM0445</v>
      </c>
      <c r="F341" s="16" t="s">
        <v>1479</v>
      </c>
      <c r="G341" s="5" t="s">
        <v>1469</v>
      </c>
      <c r="H341" s="5" t="s">
        <v>30</v>
      </c>
      <c r="I341" s="5" t="s">
        <v>1483</v>
      </c>
      <c r="J341" s="5">
        <v>2014</v>
      </c>
      <c r="K341" s="5" t="s">
        <v>47</v>
      </c>
    </row>
    <row r="342" spans="1:11">
      <c r="A342" s="5" t="s">
        <v>2370</v>
      </c>
      <c r="B342" s="9">
        <v>42156</v>
      </c>
      <c r="C342" s="5">
        <v>2015</v>
      </c>
      <c r="D342" s="5" t="s">
        <v>582</v>
      </c>
      <c r="E342" s="5" t="str">
        <f>VLOOKUP(D342, 'TechIndex Startups'!$A$1:$E$700,2,FALSE)</f>
        <v>FIRM0511</v>
      </c>
      <c r="F342" s="16" t="s">
        <v>1479</v>
      </c>
      <c r="G342" s="5" t="s">
        <v>1477</v>
      </c>
      <c r="H342" s="5" t="s">
        <v>50</v>
      </c>
      <c r="I342" s="5" t="s">
        <v>1831</v>
      </c>
      <c r="J342" s="5">
        <v>2014</v>
      </c>
      <c r="K342" s="5" t="s">
        <v>44</v>
      </c>
    </row>
    <row r="343" spans="1:11">
      <c r="A343" s="5" t="s">
        <v>2371</v>
      </c>
      <c r="B343" s="9">
        <v>42159</v>
      </c>
      <c r="C343" s="5">
        <v>2015</v>
      </c>
      <c r="D343" s="5" t="s">
        <v>438</v>
      </c>
      <c r="E343" s="5" t="str">
        <f>VLOOKUP(D343, 'TechIndex Startups'!$A$1:$E$700,2,FALSE)</f>
        <v>FIRM0375</v>
      </c>
      <c r="F343" s="15">
        <f>41500*1.4</f>
        <v>58099.999999999993</v>
      </c>
      <c r="G343" s="5" t="s">
        <v>1481</v>
      </c>
      <c r="H343" s="5" t="s">
        <v>50</v>
      </c>
      <c r="I343" s="5" t="s">
        <v>1478</v>
      </c>
      <c r="J343" s="5">
        <v>2013</v>
      </c>
      <c r="K343" s="5" t="s">
        <v>33</v>
      </c>
    </row>
    <row r="344" spans="1:11">
      <c r="A344" s="5" t="s">
        <v>2372</v>
      </c>
      <c r="B344" s="9">
        <v>42166</v>
      </c>
      <c r="C344" s="5">
        <v>2015</v>
      </c>
      <c r="D344" s="5" t="s">
        <v>243</v>
      </c>
      <c r="E344" s="5" t="str">
        <f>VLOOKUP(D344, 'TechIndex Startups'!$A$1:$E$700,2,FALSE)</f>
        <v>FIRM0191</v>
      </c>
      <c r="F344" s="15">
        <v>1500000</v>
      </c>
      <c r="G344" s="5" t="s">
        <v>1481</v>
      </c>
      <c r="H344" s="5" t="s">
        <v>30</v>
      </c>
      <c r="I344" s="5" t="s">
        <v>1498</v>
      </c>
      <c r="J344" s="5">
        <v>2011</v>
      </c>
      <c r="K344" s="5" t="s">
        <v>33</v>
      </c>
    </row>
    <row r="345" spans="1:11">
      <c r="A345" s="5" t="s">
        <v>2373</v>
      </c>
      <c r="B345" s="9">
        <v>42166</v>
      </c>
      <c r="C345" s="5">
        <v>2015</v>
      </c>
      <c r="D345" s="5" t="s">
        <v>342</v>
      </c>
      <c r="E345" s="5" t="str">
        <f>VLOOKUP(D345, 'TechIndex Startups'!$A$1:$E$700,2,FALSE)</f>
        <v>FIRM0284</v>
      </c>
      <c r="F345" s="15">
        <v>150000</v>
      </c>
      <c r="G345" s="5" t="s">
        <v>1513</v>
      </c>
      <c r="H345" s="5" t="s">
        <v>30</v>
      </c>
      <c r="I345" s="5" t="s">
        <v>1810</v>
      </c>
      <c r="J345" s="5">
        <v>2012</v>
      </c>
      <c r="K345" s="5" t="s">
        <v>47</v>
      </c>
    </row>
    <row r="346" spans="1:11">
      <c r="A346" s="5" t="s">
        <v>2374</v>
      </c>
      <c r="B346" s="9">
        <v>42184</v>
      </c>
      <c r="C346" s="5">
        <v>2015</v>
      </c>
      <c r="D346" s="5" t="s">
        <v>305</v>
      </c>
      <c r="E346" s="5" t="str">
        <f>VLOOKUP(D346, 'TechIndex Startups'!$A$1:$E$700,2,FALSE)</f>
        <v>FIRM0248</v>
      </c>
      <c r="F346" s="15">
        <f>5000000*1.25</f>
        <v>6250000</v>
      </c>
      <c r="G346" s="5" t="s">
        <v>1497</v>
      </c>
      <c r="H346" s="5" t="s">
        <v>73</v>
      </c>
      <c r="I346" s="5" t="s">
        <v>1642</v>
      </c>
      <c r="J346" s="5">
        <v>2012</v>
      </c>
      <c r="K346" s="5" t="s">
        <v>33</v>
      </c>
    </row>
    <row r="347" spans="1:11">
      <c r="A347" s="5" t="s">
        <v>2375</v>
      </c>
      <c r="B347" s="9">
        <v>42186</v>
      </c>
      <c r="C347" s="5">
        <v>2015</v>
      </c>
      <c r="D347" s="5" t="s">
        <v>464</v>
      </c>
      <c r="E347" s="5" t="str">
        <f>VLOOKUP(D347, 'TechIndex Startups'!$A$1:$E$700,2,FALSE)</f>
        <v>FIRM0400</v>
      </c>
      <c r="F347" s="15">
        <f>400000*1.25</f>
        <v>500000</v>
      </c>
      <c r="G347" s="5" t="s">
        <v>1481</v>
      </c>
      <c r="H347" s="5" t="s">
        <v>73</v>
      </c>
      <c r="I347" s="5" t="s">
        <v>1741</v>
      </c>
      <c r="J347" s="5">
        <v>2014</v>
      </c>
      <c r="K347" s="5" t="s">
        <v>47</v>
      </c>
    </row>
    <row r="348" spans="1:11">
      <c r="A348" s="5" t="s">
        <v>2376</v>
      </c>
      <c r="B348" s="9">
        <v>42186</v>
      </c>
      <c r="C348" s="5">
        <v>2015</v>
      </c>
      <c r="D348" s="5" t="s">
        <v>517</v>
      </c>
      <c r="E348" s="5" t="str">
        <f>VLOOKUP(D348, 'TechIndex Startups'!$A$1:$E$700,2,FALSE)</f>
        <v>FIRM0448</v>
      </c>
      <c r="F348" s="15">
        <f>775000*0.81</f>
        <v>627750</v>
      </c>
      <c r="G348" s="5" t="s">
        <v>1497</v>
      </c>
      <c r="H348" s="5" t="s">
        <v>41</v>
      </c>
      <c r="I348" s="5" t="s">
        <v>1537</v>
      </c>
      <c r="J348" s="5">
        <v>2014</v>
      </c>
      <c r="K348" s="5" t="s">
        <v>29</v>
      </c>
    </row>
    <row r="349" spans="1:11">
      <c r="A349" s="5" t="s">
        <v>2377</v>
      </c>
      <c r="B349" s="9">
        <v>42193</v>
      </c>
      <c r="C349" s="5">
        <v>2015</v>
      </c>
      <c r="D349" s="5" t="s">
        <v>122</v>
      </c>
      <c r="E349" s="5" t="str">
        <f>VLOOKUP(D349, 'TechIndex Startups'!$A$1:$E$700,2,FALSE)</f>
        <v>FIRM0074</v>
      </c>
      <c r="F349" s="15">
        <v>125000</v>
      </c>
      <c r="G349" s="5" t="s">
        <v>1588</v>
      </c>
      <c r="H349" s="5" t="s">
        <v>30</v>
      </c>
      <c r="I349" s="5" t="s">
        <v>1708</v>
      </c>
      <c r="J349" s="5">
        <v>2008</v>
      </c>
      <c r="K349" s="5" t="s">
        <v>58</v>
      </c>
    </row>
    <row r="350" spans="1:11">
      <c r="A350" s="5" t="s">
        <v>2378</v>
      </c>
      <c r="B350" s="9">
        <v>42195</v>
      </c>
      <c r="C350" s="5">
        <v>2015</v>
      </c>
      <c r="D350" s="5" t="s">
        <v>352</v>
      </c>
      <c r="E350" s="5" t="str">
        <f>VLOOKUP(D350, 'TechIndex Startups'!$A$1:$E$700,2,FALSE)</f>
        <v>FIRM0294</v>
      </c>
      <c r="F350" s="15" t="s">
        <v>1479</v>
      </c>
      <c r="G350" s="5" t="s">
        <v>1469</v>
      </c>
      <c r="H350" s="5" t="s">
        <v>41</v>
      </c>
      <c r="I350" s="5" t="s">
        <v>1569</v>
      </c>
      <c r="J350" s="5">
        <v>2013</v>
      </c>
      <c r="K350" s="5" t="s">
        <v>69</v>
      </c>
    </row>
    <row r="351" spans="1:11">
      <c r="A351" s="5" t="s">
        <v>2378</v>
      </c>
      <c r="B351" s="9">
        <v>42195</v>
      </c>
      <c r="C351" s="5">
        <v>2015</v>
      </c>
      <c r="D351" s="5" t="s">
        <v>352</v>
      </c>
      <c r="E351" s="5" t="str">
        <f>VLOOKUP(D351, 'TechIndex Startups'!$A$1:$E$700,2,FALSE)</f>
        <v>FIRM0294</v>
      </c>
      <c r="F351" s="15" t="s">
        <v>1479</v>
      </c>
      <c r="G351" s="5" t="s">
        <v>1469</v>
      </c>
      <c r="H351" s="5" t="s">
        <v>41</v>
      </c>
      <c r="I351" s="5" t="s">
        <v>1569</v>
      </c>
      <c r="J351" s="5">
        <v>2013</v>
      </c>
      <c r="K351" s="5" t="s">
        <v>69</v>
      </c>
    </row>
    <row r="352" spans="1:11">
      <c r="A352" s="5" t="s">
        <v>2379</v>
      </c>
      <c r="B352" s="9">
        <v>42198</v>
      </c>
      <c r="C352" s="5">
        <v>2015</v>
      </c>
      <c r="D352" s="5" t="s">
        <v>503</v>
      </c>
      <c r="E352" s="5" t="str">
        <f>VLOOKUP(D352, 'TechIndex Startups'!$A$1:$E$700,2,FALSE)</f>
        <v>FIRM0436</v>
      </c>
      <c r="F352" s="15" t="s">
        <v>1479</v>
      </c>
      <c r="G352" s="5" t="s">
        <v>1469</v>
      </c>
      <c r="H352" s="5" t="s">
        <v>30</v>
      </c>
      <c r="I352" s="5" t="s">
        <v>1773</v>
      </c>
      <c r="J352" s="5">
        <v>2014</v>
      </c>
      <c r="K352" s="5" t="s">
        <v>44</v>
      </c>
    </row>
    <row r="353" spans="1:11">
      <c r="A353" s="5" t="s">
        <v>2380</v>
      </c>
      <c r="B353" s="9">
        <v>42201</v>
      </c>
      <c r="C353" s="5">
        <v>2015</v>
      </c>
      <c r="D353" s="5" t="s">
        <v>507</v>
      </c>
      <c r="E353" s="5" t="str">
        <f>VLOOKUP(D353, 'TechIndex Startups'!$A$1:$E$700,2,FALSE)</f>
        <v>FIRM0439</v>
      </c>
      <c r="F353" s="15">
        <v>1500000</v>
      </c>
      <c r="G353" s="5" t="s">
        <v>1596</v>
      </c>
      <c r="H353" s="5" t="s">
        <v>30</v>
      </c>
      <c r="I353" s="5" t="s">
        <v>1840</v>
      </c>
      <c r="J353" s="5">
        <v>2014</v>
      </c>
      <c r="K353" s="5" t="s">
        <v>69</v>
      </c>
    </row>
    <row r="354" spans="1:11">
      <c r="A354" s="5" t="s">
        <v>2381</v>
      </c>
      <c r="B354" s="9">
        <v>42205</v>
      </c>
      <c r="C354" s="5">
        <v>2015</v>
      </c>
      <c r="D354" s="5" t="s">
        <v>231</v>
      </c>
      <c r="E354" s="5" t="str">
        <f>VLOOKUP(D354, 'TechIndex Startups'!$A$1:$E$700,2,FALSE)</f>
        <v>FIRM0179</v>
      </c>
      <c r="F354" s="15">
        <v>5800000</v>
      </c>
      <c r="G354" s="5" t="s">
        <v>1494</v>
      </c>
      <c r="H354" s="5" t="s">
        <v>30</v>
      </c>
      <c r="I354" s="5" t="s">
        <v>1498</v>
      </c>
      <c r="J354" s="5">
        <v>2011</v>
      </c>
      <c r="K354" s="5" t="s">
        <v>86</v>
      </c>
    </row>
    <row r="355" spans="1:11">
      <c r="A355" s="5" t="s">
        <v>2382</v>
      </c>
      <c r="B355" s="9">
        <v>42206</v>
      </c>
      <c r="C355" s="5">
        <v>2015</v>
      </c>
      <c r="D355" s="5" t="s">
        <v>461</v>
      </c>
      <c r="E355" s="5" t="str">
        <f>VLOOKUP(D355, 'TechIndex Startups'!$A$1:$E$700,2,FALSE)</f>
        <v>FIRM0397</v>
      </c>
      <c r="F355" s="15">
        <v>880000</v>
      </c>
      <c r="G355" s="5" t="s">
        <v>1481</v>
      </c>
      <c r="H355" s="5" t="s">
        <v>30</v>
      </c>
      <c r="I355" s="5" t="s">
        <v>1845</v>
      </c>
      <c r="J355" s="5">
        <v>2013</v>
      </c>
      <c r="K355" s="5" t="s">
        <v>33</v>
      </c>
    </row>
    <row r="356" spans="1:11">
      <c r="A356" s="5" t="s">
        <v>2383</v>
      </c>
      <c r="B356" s="9">
        <v>42213</v>
      </c>
      <c r="C356" s="5">
        <v>2015</v>
      </c>
      <c r="D356" s="5" t="s">
        <v>114</v>
      </c>
      <c r="E356" s="5" t="str">
        <f>VLOOKUP(D356, 'TechIndex Startups'!$A$1:$E$700,2,FALSE)</f>
        <v>FIRM0066</v>
      </c>
      <c r="F356" s="15">
        <v>71500000</v>
      </c>
      <c r="G356" s="5" t="s">
        <v>1725</v>
      </c>
      <c r="H356" s="5" t="s">
        <v>30</v>
      </c>
      <c r="I356" s="5" t="s">
        <v>1482</v>
      </c>
      <c r="J356" s="5">
        <v>2008</v>
      </c>
      <c r="K356" s="5" t="s">
        <v>47</v>
      </c>
    </row>
    <row r="357" spans="1:11">
      <c r="A357" s="5" t="s">
        <v>2384</v>
      </c>
      <c r="B357" s="9">
        <v>42213</v>
      </c>
      <c r="C357" s="5">
        <v>2015</v>
      </c>
      <c r="D357" s="5" t="s">
        <v>1643</v>
      </c>
      <c r="E357" s="5" t="str">
        <f>VLOOKUP(D357, 'TechIndex Startups'!$A$1:$E$700,2,FALSE)</f>
        <v>FIRM0276</v>
      </c>
      <c r="F357" s="15">
        <v>10000000</v>
      </c>
      <c r="G357" s="5" t="s">
        <v>1477</v>
      </c>
      <c r="H357" s="5" t="s">
        <v>30</v>
      </c>
      <c r="I357" s="5" t="s">
        <v>1482</v>
      </c>
      <c r="J357" s="5">
        <v>2012</v>
      </c>
      <c r="K357" s="5" t="s">
        <v>47</v>
      </c>
    </row>
    <row r="358" spans="1:11">
      <c r="A358" s="5" t="s">
        <v>2385</v>
      </c>
      <c r="B358" s="9">
        <v>42217</v>
      </c>
      <c r="C358" s="5">
        <v>2015</v>
      </c>
      <c r="D358" s="5" t="s">
        <v>588</v>
      </c>
      <c r="E358" s="5" t="str">
        <f>VLOOKUP(D358, 'TechIndex Startups'!$A$1:$E$700,2,FALSE)</f>
        <v>FIRM0517</v>
      </c>
      <c r="F358" s="15">
        <v>245000</v>
      </c>
      <c r="G358" s="5" t="s">
        <v>1588</v>
      </c>
      <c r="H358" s="5" t="s">
        <v>30</v>
      </c>
      <c r="I358" s="5" t="s">
        <v>1543</v>
      </c>
      <c r="J358" s="5">
        <v>2015</v>
      </c>
      <c r="K358" s="5" t="s">
        <v>33</v>
      </c>
    </row>
    <row r="359" spans="1:11">
      <c r="A359" s="5" t="s">
        <v>2386</v>
      </c>
      <c r="B359" s="9">
        <v>42217</v>
      </c>
      <c r="C359" s="5">
        <v>2015</v>
      </c>
      <c r="D359" s="5" t="s">
        <v>503</v>
      </c>
      <c r="E359" s="5" t="str">
        <f>VLOOKUP(D359, 'TechIndex Startups'!$A$1:$E$700,2,FALSE)</f>
        <v>FIRM0436</v>
      </c>
      <c r="F359" s="15">
        <v>925000</v>
      </c>
      <c r="G359" s="5" t="s">
        <v>1760</v>
      </c>
      <c r="H359" s="5" t="s">
        <v>30</v>
      </c>
      <c r="I359" s="5" t="s">
        <v>1773</v>
      </c>
      <c r="J359" s="5">
        <v>2014</v>
      </c>
      <c r="K359" s="5" t="s">
        <v>44</v>
      </c>
    </row>
    <row r="360" spans="1:11">
      <c r="A360" s="5" t="s">
        <v>2387</v>
      </c>
      <c r="B360" s="9">
        <v>42219</v>
      </c>
      <c r="C360" s="5">
        <v>2015</v>
      </c>
      <c r="D360" s="5" t="s">
        <v>311</v>
      </c>
      <c r="E360" s="5" t="str">
        <f>VLOOKUP(D360, 'TechIndex Startups'!$A$1:$E$700,2,FALSE)</f>
        <v>FIRM0253</v>
      </c>
      <c r="F360" s="15">
        <v>10800000</v>
      </c>
      <c r="G360" s="5" t="s">
        <v>1477</v>
      </c>
      <c r="H360" s="5" t="s">
        <v>30</v>
      </c>
      <c r="I360" s="5" t="s">
        <v>1470</v>
      </c>
      <c r="J360" s="5">
        <v>2012</v>
      </c>
      <c r="K360" s="5" t="s">
        <v>58</v>
      </c>
    </row>
    <row r="361" spans="1:11">
      <c r="A361" s="5" t="s">
        <v>2388</v>
      </c>
      <c r="B361" s="9">
        <v>42220</v>
      </c>
      <c r="C361" s="5">
        <v>2015</v>
      </c>
      <c r="D361" s="5" t="s">
        <v>145</v>
      </c>
      <c r="E361" s="5" t="str">
        <f>VLOOKUP(D361, 'TechIndex Startups'!$A$1:$E$700,2,FALSE)</f>
        <v>FIRM0097</v>
      </c>
      <c r="F361" s="15">
        <v>2000000</v>
      </c>
      <c r="G361" s="5" t="s">
        <v>1481</v>
      </c>
      <c r="H361" s="5" t="s">
        <v>30</v>
      </c>
      <c r="I361" s="5" t="s">
        <v>1491</v>
      </c>
      <c r="J361" s="5">
        <v>2008</v>
      </c>
      <c r="K361" s="5" t="s">
        <v>44</v>
      </c>
    </row>
    <row r="362" spans="1:11">
      <c r="A362" s="5" t="s">
        <v>2389</v>
      </c>
      <c r="B362" s="9">
        <v>42229</v>
      </c>
      <c r="C362" s="5">
        <v>2015</v>
      </c>
      <c r="D362" s="5" t="s">
        <v>277</v>
      </c>
      <c r="E362" s="5" t="str">
        <f>VLOOKUP(D362, 'TechIndex Startups'!$A$1:$E$700,2,FALSE)</f>
        <v>FIRM0223</v>
      </c>
      <c r="F362" s="15">
        <v>17000000</v>
      </c>
      <c r="G362" s="5" t="s">
        <v>1494</v>
      </c>
      <c r="H362" s="5" t="s">
        <v>30</v>
      </c>
      <c r="I362" s="5" t="s">
        <v>1489</v>
      </c>
      <c r="J362" s="5">
        <v>2012</v>
      </c>
      <c r="K362" s="5" t="s">
        <v>33</v>
      </c>
    </row>
    <row r="363" spans="1:11">
      <c r="A363" s="5" t="s">
        <v>2390</v>
      </c>
      <c r="B363" s="9">
        <v>42235</v>
      </c>
      <c r="C363" s="5">
        <v>2015</v>
      </c>
      <c r="D363" s="5" t="s">
        <v>689</v>
      </c>
      <c r="E363" s="5" t="str">
        <f>VLOOKUP(D363, 'TechIndex Startups'!$A$1:$E$700,2,FALSE)</f>
        <v>FIRM0616</v>
      </c>
      <c r="F363" s="16" t="s">
        <v>1479</v>
      </c>
      <c r="G363" s="5" t="s">
        <v>1497</v>
      </c>
      <c r="H363" s="5" t="s">
        <v>30</v>
      </c>
      <c r="I363" s="5" t="s">
        <v>1470</v>
      </c>
      <c r="J363" s="5">
        <v>2015</v>
      </c>
      <c r="K363" s="5" t="s">
        <v>47</v>
      </c>
    </row>
    <row r="364" spans="1:11">
      <c r="A364" s="5" t="s">
        <v>2391</v>
      </c>
      <c r="B364" s="9">
        <v>42237</v>
      </c>
      <c r="C364" s="5">
        <v>2015</v>
      </c>
      <c r="D364" s="5" t="s">
        <v>599</v>
      </c>
      <c r="E364" s="5" t="str">
        <f>VLOOKUP(D364, 'TechIndex Startups'!$A$1:$E$700,2,FALSE)</f>
        <v>FIRM0528</v>
      </c>
      <c r="F364" s="16" t="s">
        <v>1479</v>
      </c>
      <c r="G364" s="5" t="s">
        <v>1481</v>
      </c>
      <c r="H364" s="5" t="s">
        <v>50</v>
      </c>
      <c r="I364" s="5" t="s">
        <v>1478</v>
      </c>
      <c r="J364" s="5">
        <v>2015</v>
      </c>
      <c r="K364" s="5" t="s">
        <v>47</v>
      </c>
    </row>
    <row r="365" spans="1:11">
      <c r="A365" s="5" t="s">
        <v>2392</v>
      </c>
      <c r="B365" s="9">
        <v>42241</v>
      </c>
      <c r="C365" s="5">
        <v>2015</v>
      </c>
      <c r="D365" s="5" t="s">
        <v>111</v>
      </c>
      <c r="E365" s="5" t="str">
        <f>VLOOKUP(D365, 'TechIndex Startups'!$A$1:$E$700,2,FALSE)</f>
        <v>FIRM0063</v>
      </c>
      <c r="F365" s="15">
        <v>600000</v>
      </c>
      <c r="G365" s="5" t="s">
        <v>1469</v>
      </c>
      <c r="H365" s="5" t="s">
        <v>30</v>
      </c>
      <c r="I365" s="5" t="s">
        <v>1498</v>
      </c>
      <c r="J365" s="5">
        <v>2005</v>
      </c>
      <c r="K365" s="5" t="s">
        <v>33</v>
      </c>
    </row>
    <row r="366" spans="1:11">
      <c r="A366" s="5" t="s">
        <v>2393</v>
      </c>
      <c r="B366" s="9">
        <v>42248</v>
      </c>
      <c r="C366" s="5">
        <v>2015</v>
      </c>
      <c r="D366" s="5" t="s">
        <v>511</v>
      </c>
      <c r="E366" s="5" t="str">
        <f>VLOOKUP(D366, 'TechIndex Startups'!$A$1:$E$700,2,FALSE)</f>
        <v>FIRM0442</v>
      </c>
      <c r="F366" s="15">
        <v>3000000</v>
      </c>
      <c r="G366" s="5" t="s">
        <v>1481</v>
      </c>
      <c r="H366" s="5" t="s">
        <v>30</v>
      </c>
      <c r="I366" s="5" t="s">
        <v>1482</v>
      </c>
      <c r="J366" s="5">
        <v>2014</v>
      </c>
      <c r="K366" s="5" t="s">
        <v>33</v>
      </c>
    </row>
    <row r="367" spans="1:11">
      <c r="A367" s="5" t="s">
        <v>2394</v>
      </c>
      <c r="B367" s="9">
        <v>42248</v>
      </c>
      <c r="C367" s="5">
        <v>2015</v>
      </c>
      <c r="D367" s="5" t="s">
        <v>512</v>
      </c>
      <c r="E367" s="5" t="str">
        <f>VLOOKUP(D367, 'TechIndex Startups'!$A$1:$E$700,2,FALSE)</f>
        <v>FIRM0443</v>
      </c>
      <c r="F367" s="15">
        <v>120000</v>
      </c>
      <c r="G367" s="5" t="s">
        <v>1596</v>
      </c>
      <c r="H367" s="5" t="s">
        <v>30</v>
      </c>
      <c r="I367" s="5" t="s">
        <v>1470</v>
      </c>
      <c r="J367" s="5">
        <v>2014</v>
      </c>
      <c r="K367" s="5" t="s">
        <v>69</v>
      </c>
    </row>
    <row r="368" spans="1:11">
      <c r="A368" s="5" t="s">
        <v>2395</v>
      </c>
      <c r="B368" s="9">
        <v>42248</v>
      </c>
      <c r="C368" s="5">
        <v>2015</v>
      </c>
      <c r="D368" s="5" t="s">
        <v>558</v>
      </c>
      <c r="E368" s="5" t="str">
        <f>VLOOKUP(D368, 'TechIndex Startups'!$A$1:$E$700,2,FALSE)</f>
        <v>FIRM0487</v>
      </c>
      <c r="F368" s="15">
        <v>120000</v>
      </c>
      <c r="G368" s="5" t="s">
        <v>1481</v>
      </c>
      <c r="H368" s="5" t="s">
        <v>30</v>
      </c>
      <c r="I368" s="5" t="s">
        <v>1482</v>
      </c>
      <c r="J368" s="5">
        <v>2014</v>
      </c>
      <c r="K368" s="5" t="s">
        <v>29</v>
      </c>
    </row>
    <row r="369" spans="1:11">
      <c r="A369" s="5" t="s">
        <v>2396</v>
      </c>
      <c r="B369" s="9">
        <v>42248</v>
      </c>
      <c r="C369" s="5">
        <v>2015</v>
      </c>
      <c r="D369" s="5" t="s">
        <v>339</v>
      </c>
      <c r="E369" s="5" t="str">
        <f>VLOOKUP(D369, 'TechIndex Startups'!$A$1:$E$700,2,FALSE)</f>
        <v>FIRM0281</v>
      </c>
      <c r="F369" s="15" t="s">
        <v>1479</v>
      </c>
      <c r="G369" s="5" t="s">
        <v>1588</v>
      </c>
      <c r="H369" s="5" t="s">
        <v>30</v>
      </c>
      <c r="I369" s="5" t="s">
        <v>1634</v>
      </c>
      <c r="J369" s="5">
        <v>2012</v>
      </c>
      <c r="K369" s="5" t="s">
        <v>33</v>
      </c>
    </row>
    <row r="370" spans="1:11">
      <c r="A370" s="5" t="s">
        <v>2396</v>
      </c>
      <c r="B370" s="9">
        <v>42248</v>
      </c>
      <c r="C370" s="5">
        <v>2015</v>
      </c>
      <c r="D370" s="5" t="s">
        <v>339</v>
      </c>
      <c r="E370" s="5" t="str">
        <f>VLOOKUP(D370, 'TechIndex Startups'!$A$1:$E$700,2,FALSE)</f>
        <v>FIRM0281</v>
      </c>
      <c r="F370" s="15" t="s">
        <v>1479</v>
      </c>
      <c r="G370" s="5" t="s">
        <v>1588</v>
      </c>
      <c r="H370" s="5" t="s">
        <v>30</v>
      </c>
      <c r="I370" s="5" t="s">
        <v>1634</v>
      </c>
      <c r="J370" s="5">
        <v>2012</v>
      </c>
      <c r="K370" s="5" t="s">
        <v>33</v>
      </c>
    </row>
    <row r="371" spans="1:11">
      <c r="A371" s="5" t="s">
        <v>2397</v>
      </c>
      <c r="B371" s="9">
        <v>42249</v>
      </c>
      <c r="C371" s="5">
        <v>2015</v>
      </c>
      <c r="D371" s="5" t="s">
        <v>708</v>
      </c>
      <c r="E371" s="5" t="str">
        <f>VLOOKUP(D371, 'TechIndex Startups'!$A$1:$E$700,2,FALSE)</f>
        <v>FIRM0634</v>
      </c>
      <c r="F371" s="15">
        <v>660000</v>
      </c>
      <c r="G371" s="5" t="s">
        <v>1497</v>
      </c>
      <c r="H371" s="5" t="s">
        <v>90</v>
      </c>
      <c r="I371" s="5" t="s">
        <v>1862</v>
      </c>
      <c r="J371" s="5">
        <v>2013</v>
      </c>
      <c r="K371" s="5" t="s">
        <v>33</v>
      </c>
    </row>
    <row r="372" spans="1:11">
      <c r="A372" s="5" t="s">
        <v>2398</v>
      </c>
      <c r="B372" s="9">
        <v>42278</v>
      </c>
      <c r="C372" s="5">
        <v>2015</v>
      </c>
      <c r="D372" s="5" t="s">
        <v>527</v>
      </c>
      <c r="E372" s="5" t="str">
        <f>VLOOKUP(D372, 'TechIndex Startups'!$A$1:$E$700,2,FALSE)</f>
        <v>FIRM0458</v>
      </c>
      <c r="F372" s="16" t="s">
        <v>1479</v>
      </c>
      <c r="G372" s="5" t="s">
        <v>1481</v>
      </c>
      <c r="H372" s="5" t="s">
        <v>109</v>
      </c>
      <c r="I372" s="5" t="s">
        <v>1500</v>
      </c>
      <c r="J372" s="5">
        <v>2014</v>
      </c>
      <c r="K372" s="5" t="s">
        <v>33</v>
      </c>
    </row>
    <row r="373" spans="1:11">
      <c r="A373" s="5" t="s">
        <v>2398</v>
      </c>
      <c r="B373" s="9">
        <v>42278</v>
      </c>
      <c r="C373" s="5">
        <v>2015</v>
      </c>
      <c r="D373" s="5" t="s">
        <v>527</v>
      </c>
      <c r="E373" s="5" t="str">
        <f>VLOOKUP(D373, 'TechIndex Startups'!$A$1:$E$700,2,FALSE)</f>
        <v>FIRM0458</v>
      </c>
      <c r="F373" s="16" t="s">
        <v>1479</v>
      </c>
      <c r="G373" s="5" t="s">
        <v>1481</v>
      </c>
      <c r="H373" s="5" t="s">
        <v>109</v>
      </c>
      <c r="I373" s="5" t="s">
        <v>1500</v>
      </c>
      <c r="J373" s="5">
        <v>2014</v>
      </c>
      <c r="K373" s="5" t="s">
        <v>33</v>
      </c>
    </row>
    <row r="374" spans="1:11">
      <c r="A374" s="5" t="s">
        <v>2399</v>
      </c>
      <c r="B374" s="9">
        <v>42278</v>
      </c>
      <c r="C374" s="5">
        <v>2015</v>
      </c>
      <c r="D374" s="5" t="s">
        <v>431</v>
      </c>
      <c r="E374" s="5" t="str">
        <f>VLOOKUP(D374, 'TechIndex Startups'!$A$1:$E$700,2,FALSE)</f>
        <v>FIRM0368</v>
      </c>
      <c r="F374" s="15">
        <f>150000*1.4</f>
        <v>210000</v>
      </c>
      <c r="G374" s="5" t="s">
        <v>1497</v>
      </c>
      <c r="H374" s="5" t="s">
        <v>50</v>
      </c>
      <c r="I374" s="5" t="s">
        <v>1866</v>
      </c>
      <c r="J374" s="5">
        <v>2013</v>
      </c>
      <c r="K374" s="5" t="s">
        <v>33</v>
      </c>
    </row>
    <row r="375" spans="1:11">
      <c r="A375" s="5" t="s">
        <v>2400</v>
      </c>
      <c r="B375" s="9">
        <v>42280</v>
      </c>
      <c r="C375" s="5">
        <v>2015</v>
      </c>
      <c r="D375" s="5" t="s">
        <v>552</v>
      </c>
      <c r="E375" s="5" t="str">
        <f>VLOOKUP(D375, 'TechIndex Startups'!$A$1:$E$700,2,FALSE)</f>
        <v>FIRM0481</v>
      </c>
      <c r="F375" s="15">
        <v>3000000</v>
      </c>
      <c r="G375" s="5" t="s">
        <v>1481</v>
      </c>
      <c r="H375" s="5" t="s">
        <v>30</v>
      </c>
      <c r="I375" s="5" t="s">
        <v>1555</v>
      </c>
      <c r="J375" s="5">
        <v>2014</v>
      </c>
      <c r="K375" s="5" t="s">
        <v>69</v>
      </c>
    </row>
    <row r="376" spans="1:11">
      <c r="A376" s="5" t="s">
        <v>2401</v>
      </c>
      <c r="B376" s="9">
        <v>42281</v>
      </c>
      <c r="C376" s="5">
        <v>2015</v>
      </c>
      <c r="D376" s="5" t="s">
        <v>558</v>
      </c>
      <c r="E376" s="5" t="str">
        <f>VLOOKUP(D376, 'TechIndex Startups'!$A$1:$E$700,2,FALSE)</f>
        <v>FIRM0487</v>
      </c>
      <c r="F376" s="15" t="s">
        <v>1479</v>
      </c>
      <c r="G376" s="5" t="s">
        <v>1481</v>
      </c>
      <c r="H376" s="5" t="s">
        <v>30</v>
      </c>
      <c r="I376" s="5" t="s">
        <v>1482</v>
      </c>
      <c r="J376" s="5">
        <v>2014</v>
      </c>
      <c r="K376" s="5" t="s">
        <v>29</v>
      </c>
    </row>
    <row r="377" spans="1:11">
      <c r="A377" s="5" t="s">
        <v>2402</v>
      </c>
      <c r="B377" s="9">
        <v>42282</v>
      </c>
      <c r="C377" s="5">
        <v>2015</v>
      </c>
      <c r="D377" s="5" t="s">
        <v>398</v>
      </c>
      <c r="E377" s="5" t="str">
        <f>VLOOKUP(D377, 'TechIndex Startups'!$A$1:$E$700,2,FALSE)</f>
        <v>FIRM0335</v>
      </c>
      <c r="F377" s="15">
        <v>250000</v>
      </c>
      <c r="G377" s="5" t="s">
        <v>1596</v>
      </c>
      <c r="H377" s="5" t="s">
        <v>30</v>
      </c>
      <c r="I377" s="5" t="s">
        <v>1487</v>
      </c>
      <c r="J377" s="5">
        <v>2013</v>
      </c>
      <c r="K377" s="5" t="s">
        <v>47</v>
      </c>
    </row>
    <row r="378" spans="1:11">
      <c r="A378" s="5" t="s">
        <v>2403</v>
      </c>
      <c r="B378" s="9">
        <v>42285</v>
      </c>
      <c r="C378" s="5">
        <v>2015</v>
      </c>
      <c r="D378" s="5" t="s">
        <v>118</v>
      </c>
      <c r="E378" s="5" t="str">
        <f>VLOOKUP(D378, 'TechIndex Startups'!$A$1:$E$700,2,FALSE)</f>
        <v>FIRM0070</v>
      </c>
      <c r="F378" s="15">
        <v>350000</v>
      </c>
      <c r="G378" s="5" t="s">
        <v>1513</v>
      </c>
      <c r="H378" s="5" t="s">
        <v>30</v>
      </c>
      <c r="I378" s="5" t="s">
        <v>1868</v>
      </c>
      <c r="J378" s="5">
        <v>2013</v>
      </c>
      <c r="K378" s="5" t="s">
        <v>44</v>
      </c>
    </row>
    <row r="379" spans="1:11">
      <c r="A379" s="5" t="s">
        <v>2404</v>
      </c>
      <c r="B379" s="9">
        <v>42286</v>
      </c>
      <c r="C379" s="5">
        <v>2015</v>
      </c>
      <c r="D379" s="5" t="s">
        <v>92</v>
      </c>
      <c r="E379" s="5" t="str">
        <f>VLOOKUP(D379, 'TechIndex Startups'!$A$1:$E$700,2,FALSE)</f>
        <v>FIRM0045</v>
      </c>
      <c r="F379" s="16" t="s">
        <v>1479</v>
      </c>
      <c r="G379" s="5" t="s">
        <v>1820</v>
      </c>
      <c r="H379" s="5" t="s">
        <v>30</v>
      </c>
      <c r="I379" s="5" t="s">
        <v>1482</v>
      </c>
      <c r="J379" s="5">
        <v>2003</v>
      </c>
      <c r="K379" s="5" t="s">
        <v>44</v>
      </c>
    </row>
    <row r="380" spans="1:11">
      <c r="A380" s="5" t="s">
        <v>2404</v>
      </c>
      <c r="B380" s="9">
        <v>42286</v>
      </c>
      <c r="C380" s="5">
        <v>2015</v>
      </c>
      <c r="D380" s="5" t="s">
        <v>92</v>
      </c>
      <c r="E380" s="5" t="str">
        <f>VLOOKUP(D380, 'TechIndex Startups'!$A$1:$E$700,2,FALSE)</f>
        <v>FIRM0045</v>
      </c>
      <c r="F380" s="16" t="s">
        <v>1479</v>
      </c>
      <c r="G380" s="5" t="s">
        <v>1820</v>
      </c>
      <c r="H380" s="5" t="s">
        <v>30</v>
      </c>
      <c r="I380" s="5" t="s">
        <v>1482</v>
      </c>
      <c r="J380" s="5">
        <v>2003</v>
      </c>
      <c r="K380" s="5" t="s">
        <v>44</v>
      </c>
    </row>
    <row r="381" spans="1:11">
      <c r="A381" s="5" t="s">
        <v>2405</v>
      </c>
      <c r="B381" s="9">
        <v>42291</v>
      </c>
      <c r="C381" s="5">
        <v>2015</v>
      </c>
      <c r="D381" s="5" t="s">
        <v>700</v>
      </c>
      <c r="E381" s="5" t="str">
        <f>VLOOKUP(D381, 'TechIndex Startups'!$A$1:$E$700,2,FALSE)</f>
        <v>FIRM0627</v>
      </c>
      <c r="F381" s="15">
        <v>2700000</v>
      </c>
      <c r="G381" s="5" t="s">
        <v>1469</v>
      </c>
      <c r="H381" s="5" t="s">
        <v>30</v>
      </c>
      <c r="I381" s="5" t="s">
        <v>1482</v>
      </c>
      <c r="J381" s="5">
        <v>2015</v>
      </c>
      <c r="K381" s="5" t="s">
        <v>33</v>
      </c>
    </row>
    <row r="382" spans="1:11">
      <c r="A382" s="5" t="s">
        <v>2406</v>
      </c>
      <c r="B382" s="9">
        <v>42291</v>
      </c>
      <c r="C382" s="5">
        <v>2015</v>
      </c>
      <c r="D382" s="5" t="s">
        <v>182</v>
      </c>
      <c r="E382" s="5" t="str">
        <f>VLOOKUP(D382, 'TechIndex Startups'!$A$1:$E$700,2,FALSE)</f>
        <v>FIRM0133</v>
      </c>
      <c r="F382" s="15">
        <v>250000</v>
      </c>
      <c r="G382" s="5" t="s">
        <v>1481</v>
      </c>
      <c r="H382" s="5" t="s">
        <v>41</v>
      </c>
      <c r="I382" s="5" t="s">
        <v>1569</v>
      </c>
      <c r="J382" s="5">
        <v>2015</v>
      </c>
      <c r="K382" s="5" t="s">
        <v>47</v>
      </c>
    </row>
    <row r="383" spans="1:11">
      <c r="A383" s="5" t="s">
        <v>2407</v>
      </c>
      <c r="B383" s="9">
        <v>42303</v>
      </c>
      <c r="C383" s="5">
        <v>2015</v>
      </c>
      <c r="D383" s="5" t="s">
        <v>460</v>
      </c>
      <c r="E383" s="5" t="str">
        <f>VLOOKUP(D383, 'TechIndex Startups'!$A$1:$E$700,2,FALSE)</f>
        <v>FIRM0396</v>
      </c>
      <c r="F383" s="15">
        <v>1300000</v>
      </c>
      <c r="G383" s="5" t="s">
        <v>1469</v>
      </c>
      <c r="H383" s="5" t="s">
        <v>71</v>
      </c>
      <c r="I383" s="5" t="s">
        <v>1750</v>
      </c>
      <c r="J383" s="5">
        <v>2013</v>
      </c>
      <c r="K383" s="5" t="s">
        <v>33</v>
      </c>
    </row>
    <row r="384" spans="1:11">
      <c r="A384" s="5" t="s">
        <v>2408</v>
      </c>
      <c r="B384" s="9">
        <v>42310</v>
      </c>
      <c r="C384" s="5">
        <v>2015</v>
      </c>
      <c r="D384" s="5" t="s">
        <v>540</v>
      </c>
      <c r="E384" s="5" t="str">
        <f>VLOOKUP(D384, 'TechIndex Startups'!$A$1:$E$700,2,FALSE)</f>
        <v>FIRM0471</v>
      </c>
      <c r="F384" s="15">
        <f>850000*1.4</f>
        <v>1190000</v>
      </c>
      <c r="G384" s="5" t="s">
        <v>1481</v>
      </c>
      <c r="H384" s="5" t="s">
        <v>50</v>
      </c>
      <c r="I384" s="5" t="s">
        <v>1478</v>
      </c>
      <c r="J384" s="5">
        <v>2014</v>
      </c>
      <c r="K384" s="5" t="s">
        <v>47</v>
      </c>
    </row>
    <row r="385" spans="1:11">
      <c r="A385" s="5" t="s">
        <v>2409</v>
      </c>
      <c r="B385" s="9">
        <v>42312</v>
      </c>
      <c r="C385" s="5">
        <v>2015</v>
      </c>
      <c r="D385" s="5" t="s">
        <v>552</v>
      </c>
      <c r="E385" s="5" t="str">
        <f>VLOOKUP(D385, 'TechIndex Startups'!$A$1:$E$700,2,FALSE)</f>
        <v>FIRM0481</v>
      </c>
      <c r="F385" s="15">
        <v>2000000</v>
      </c>
      <c r="G385" s="5" t="s">
        <v>1481</v>
      </c>
      <c r="H385" s="5" t="s">
        <v>30</v>
      </c>
      <c r="I385" s="5" t="s">
        <v>1555</v>
      </c>
      <c r="J385" s="5">
        <v>2014</v>
      </c>
      <c r="K385" s="5" t="s">
        <v>69</v>
      </c>
    </row>
    <row r="386" spans="1:11">
      <c r="A386" s="5" t="s">
        <v>2410</v>
      </c>
      <c r="B386" s="9">
        <v>42319</v>
      </c>
      <c r="C386" s="5">
        <v>2015</v>
      </c>
      <c r="D386" s="5" t="s">
        <v>461</v>
      </c>
      <c r="E386" s="5" t="str">
        <f>VLOOKUP(D386, 'TechIndex Startups'!$A$1:$E$700,2,FALSE)</f>
        <v>FIRM0397</v>
      </c>
      <c r="F386" s="15">
        <v>320000</v>
      </c>
      <c r="G386" s="5" t="s">
        <v>1481</v>
      </c>
      <c r="H386" s="5" t="s">
        <v>30</v>
      </c>
      <c r="I386" s="5" t="s">
        <v>1845</v>
      </c>
      <c r="J386" s="5">
        <v>2013</v>
      </c>
      <c r="K386" s="5" t="s">
        <v>33</v>
      </c>
    </row>
    <row r="387" spans="1:11">
      <c r="A387" s="5" t="s">
        <v>2411</v>
      </c>
      <c r="B387" s="9">
        <v>42323</v>
      </c>
      <c r="C387" s="5">
        <v>2015</v>
      </c>
      <c r="D387" s="5" t="s">
        <v>193</v>
      </c>
      <c r="E387" s="5" t="str">
        <f>VLOOKUP(D387, 'TechIndex Startups'!$A$1:$E$700,2,FALSE)</f>
        <v>FIRM0144</v>
      </c>
      <c r="F387" s="15">
        <v>9000000</v>
      </c>
      <c r="G387" s="5" t="s">
        <v>1469</v>
      </c>
      <c r="H387" s="5" t="s">
        <v>30</v>
      </c>
      <c r="I387" s="5" t="s">
        <v>1498</v>
      </c>
      <c r="J387" s="5">
        <v>2010</v>
      </c>
      <c r="K387" s="5" t="s">
        <v>44</v>
      </c>
    </row>
    <row r="388" spans="1:11">
      <c r="A388" s="5" t="s">
        <v>2412</v>
      </c>
      <c r="B388" s="9">
        <v>42326</v>
      </c>
      <c r="C388" s="5">
        <v>2015</v>
      </c>
      <c r="D388" s="5" t="s">
        <v>563</v>
      </c>
      <c r="E388" s="5" t="str">
        <f>VLOOKUP(D388, 'TechIndex Startups'!$A$1:$E$700,2,FALSE)</f>
        <v>FIRM0492</v>
      </c>
      <c r="F388" s="15">
        <v>600000</v>
      </c>
      <c r="G388" s="5" t="s">
        <v>1481</v>
      </c>
      <c r="H388" s="5" t="s">
        <v>30</v>
      </c>
      <c r="I388" s="5" t="s">
        <v>1498</v>
      </c>
      <c r="J388" s="5">
        <v>2015</v>
      </c>
      <c r="K388" s="5" t="s">
        <v>33</v>
      </c>
    </row>
    <row r="389" spans="1:11">
      <c r="A389" s="5" t="s">
        <v>2413</v>
      </c>
      <c r="B389" s="9">
        <v>42332</v>
      </c>
      <c r="C389" s="5">
        <v>2015</v>
      </c>
      <c r="D389" s="5" t="s">
        <v>461</v>
      </c>
      <c r="E389" s="5" t="str">
        <f>VLOOKUP(D389, 'TechIndex Startups'!$A$1:$E$700,2,FALSE)</f>
        <v>FIRM0397</v>
      </c>
      <c r="F389" s="15">
        <v>1000000</v>
      </c>
      <c r="G389" s="5" t="s">
        <v>1588</v>
      </c>
      <c r="H389" s="5" t="s">
        <v>30</v>
      </c>
      <c r="I389" s="5" t="s">
        <v>1845</v>
      </c>
      <c r="J389" s="5">
        <v>2013</v>
      </c>
      <c r="K389" s="5" t="s">
        <v>33</v>
      </c>
    </row>
    <row r="390" spans="1:11">
      <c r="A390" s="5" t="s">
        <v>2414</v>
      </c>
      <c r="B390" s="9">
        <v>42353</v>
      </c>
      <c r="C390" s="5">
        <v>2015</v>
      </c>
      <c r="D390" s="5" t="s">
        <v>112</v>
      </c>
      <c r="E390" s="5" t="str">
        <f>VLOOKUP(D390, 'TechIndex Startups'!$A$1:$E$700,2,FALSE)</f>
        <v>FIRM0064</v>
      </c>
      <c r="F390" s="15">
        <v>10000000</v>
      </c>
      <c r="G390" s="5" t="s">
        <v>1477</v>
      </c>
      <c r="H390" s="5" t="s">
        <v>30</v>
      </c>
      <c r="I390" s="5" t="s">
        <v>1498</v>
      </c>
      <c r="J390" s="5">
        <v>2005</v>
      </c>
      <c r="K390" s="5" t="s">
        <v>69</v>
      </c>
    </row>
    <row r="391" spans="1:11">
      <c r="A391" s="5" t="s">
        <v>2414</v>
      </c>
      <c r="B391" s="9">
        <v>42354</v>
      </c>
      <c r="C391" s="5">
        <v>2015</v>
      </c>
      <c r="D391" s="5" t="s">
        <v>548</v>
      </c>
      <c r="E391" s="5" t="str">
        <f>VLOOKUP(D391, 'TechIndex Startups'!$A$1:$E$700,2,FALSE)</f>
        <v>FIRM0477</v>
      </c>
      <c r="F391" s="16" t="s">
        <v>1479</v>
      </c>
      <c r="G391" s="5" t="s">
        <v>1760</v>
      </c>
      <c r="H391" s="5" t="s">
        <v>30</v>
      </c>
      <c r="I391" s="5" t="s">
        <v>1886</v>
      </c>
      <c r="J391" s="5">
        <v>2014</v>
      </c>
      <c r="K391" s="5" t="s">
        <v>69</v>
      </c>
    </row>
    <row r="392" spans="1:11">
      <c r="A392" s="5" t="s">
        <v>2415</v>
      </c>
      <c r="B392" s="9">
        <v>42356</v>
      </c>
      <c r="C392" s="5">
        <v>2015</v>
      </c>
      <c r="D392" s="5" t="s">
        <v>693</v>
      </c>
      <c r="E392" s="5" t="str">
        <f>VLOOKUP(D392, 'TechIndex Startups'!$A$1:$E$700,2,FALSE)</f>
        <v>FIRM0620</v>
      </c>
      <c r="F392" s="16" t="s">
        <v>1479</v>
      </c>
      <c r="G392" s="5" t="s">
        <v>1760</v>
      </c>
      <c r="H392" s="5" t="s">
        <v>73</v>
      </c>
      <c r="I392" s="5" t="s">
        <v>1642</v>
      </c>
      <c r="J392" s="5">
        <v>2015</v>
      </c>
      <c r="K392" s="5" t="s">
        <v>44</v>
      </c>
    </row>
    <row r="393" spans="1:11">
      <c r="A393" s="5" t="s">
        <v>2416</v>
      </c>
      <c r="B393" s="9">
        <v>42359</v>
      </c>
      <c r="C393" s="5">
        <v>2015</v>
      </c>
      <c r="D393" s="5" t="s">
        <v>366</v>
      </c>
      <c r="E393" s="5" t="str">
        <f>VLOOKUP(D393, 'TechIndex Startups'!$A$1:$E$700,2,FALSE)</f>
        <v>FIRM0307</v>
      </c>
      <c r="F393" s="15">
        <v>500000</v>
      </c>
      <c r="G393" s="5" t="s">
        <v>1481</v>
      </c>
      <c r="H393" s="5" t="s">
        <v>30</v>
      </c>
      <c r="I393" s="5" t="s">
        <v>1470</v>
      </c>
      <c r="J393" s="5">
        <v>2013</v>
      </c>
      <c r="K393" s="5" t="s">
        <v>44</v>
      </c>
    </row>
    <row r="394" spans="1:11">
      <c r="A394" s="5" t="s">
        <v>2417</v>
      </c>
      <c r="B394" s="9">
        <v>42369</v>
      </c>
      <c r="C394" s="5">
        <v>2015</v>
      </c>
      <c r="D394" s="5" t="s">
        <v>266</v>
      </c>
      <c r="E394" s="5" t="str">
        <f>VLOOKUP(D394, 'TechIndex Startups'!$A$1:$E$700,2,FALSE)</f>
        <v>FIRM0213</v>
      </c>
      <c r="F394" s="15">
        <v>750000</v>
      </c>
      <c r="G394" s="5" t="s">
        <v>1497</v>
      </c>
      <c r="H394" s="5" t="s">
        <v>30</v>
      </c>
      <c r="I394" s="5" t="s">
        <v>1498</v>
      </c>
      <c r="J394" s="5">
        <v>2012</v>
      </c>
      <c r="K394" s="5" t="s">
        <v>33</v>
      </c>
    </row>
    <row r="395" spans="1:11">
      <c r="A395" s="5" t="s">
        <v>2418</v>
      </c>
      <c r="B395" s="9">
        <v>42370</v>
      </c>
      <c r="C395" s="5">
        <v>2016</v>
      </c>
      <c r="D395" s="5" t="s">
        <v>623</v>
      </c>
      <c r="E395" s="5" t="str">
        <f>VLOOKUP(D395, 'TechIndex Startups'!$A$1:$E$700,2,FALSE)</f>
        <v>FIRM0553</v>
      </c>
      <c r="F395" s="15">
        <v>500000</v>
      </c>
      <c r="G395" s="5" t="s">
        <v>1497</v>
      </c>
      <c r="H395" s="5" t="s">
        <v>30</v>
      </c>
      <c r="I395" s="5" t="s">
        <v>1543</v>
      </c>
      <c r="J395" s="5">
        <v>2015</v>
      </c>
      <c r="K395" s="5" t="s">
        <v>33</v>
      </c>
    </row>
    <row r="396" spans="1:11">
      <c r="A396" s="5" t="s">
        <v>2419</v>
      </c>
      <c r="B396" s="9">
        <v>42370</v>
      </c>
      <c r="C396" s="5">
        <v>2016</v>
      </c>
      <c r="D396" s="5" t="s">
        <v>755</v>
      </c>
      <c r="E396" s="5" t="str">
        <f>VLOOKUP(D396, 'TechIndex Startups'!$A$1:$E$700,2,FALSE)</f>
        <v>FIRM0680</v>
      </c>
      <c r="F396" s="15">
        <v>150000</v>
      </c>
      <c r="G396" s="5" t="s">
        <v>1481</v>
      </c>
      <c r="H396" s="5" t="s">
        <v>756</v>
      </c>
      <c r="I396" s="5" t="s">
        <v>1889</v>
      </c>
      <c r="J396" s="5">
        <v>2014</v>
      </c>
      <c r="K396" s="5" t="s">
        <v>44</v>
      </c>
    </row>
    <row r="397" spans="1:11">
      <c r="A397" s="5" t="s">
        <v>2420</v>
      </c>
      <c r="B397" s="9">
        <v>42370</v>
      </c>
      <c r="C397" s="5">
        <v>2016</v>
      </c>
      <c r="D397" s="5" t="s">
        <v>558</v>
      </c>
      <c r="E397" s="5" t="str">
        <f>VLOOKUP(D397, 'TechIndex Startups'!$A$1:$E$700,2,FALSE)</f>
        <v>FIRM0487</v>
      </c>
      <c r="F397" s="15">
        <v>4300000</v>
      </c>
      <c r="G397" s="5" t="s">
        <v>1481</v>
      </c>
      <c r="H397" s="5" t="s">
        <v>30</v>
      </c>
      <c r="I397" s="5" t="s">
        <v>1482</v>
      </c>
      <c r="J397" s="5">
        <v>2014</v>
      </c>
      <c r="K397" s="5" t="s">
        <v>29</v>
      </c>
    </row>
    <row r="398" spans="1:11">
      <c r="A398" s="5" t="s">
        <v>2421</v>
      </c>
      <c r="B398" s="9">
        <v>42382</v>
      </c>
      <c r="C398" s="5">
        <v>2016</v>
      </c>
      <c r="D398" s="5" t="s">
        <v>179</v>
      </c>
      <c r="E398" s="5" t="str">
        <f>VLOOKUP(D398, 'TechIndex Startups'!$A$1:$E$700,2,FALSE)</f>
        <v>FIRM0130</v>
      </c>
      <c r="F398" s="15">
        <v>550000</v>
      </c>
      <c r="G398" s="5" t="s">
        <v>1481</v>
      </c>
      <c r="H398" s="5" t="s">
        <v>30</v>
      </c>
      <c r="I398" s="5" t="s">
        <v>1534</v>
      </c>
      <c r="J398" s="5">
        <v>2010</v>
      </c>
      <c r="K398" s="5" t="s">
        <v>29</v>
      </c>
    </row>
    <row r="399" spans="1:11">
      <c r="A399" s="5" t="s">
        <v>2422</v>
      </c>
      <c r="B399" s="9">
        <v>42383</v>
      </c>
      <c r="C399" s="5">
        <v>2016</v>
      </c>
      <c r="D399" s="5" t="s">
        <v>174</v>
      </c>
      <c r="E399" s="5" t="str">
        <f>VLOOKUP(D399, 'TechIndex Startups'!$A$1:$E$700,2,FALSE)</f>
        <v>FIRM0125</v>
      </c>
      <c r="F399" s="15">
        <v>8100000</v>
      </c>
      <c r="G399" s="5" t="s">
        <v>1477</v>
      </c>
      <c r="H399" s="5" t="s">
        <v>30</v>
      </c>
      <c r="I399" s="5" t="s">
        <v>1498</v>
      </c>
      <c r="J399" s="5">
        <v>2010</v>
      </c>
      <c r="K399" s="5" t="s">
        <v>44</v>
      </c>
    </row>
    <row r="400" spans="1:11">
      <c r="A400" s="5" t="s">
        <v>2423</v>
      </c>
      <c r="B400" s="9">
        <v>42384</v>
      </c>
      <c r="C400" s="5">
        <v>2016</v>
      </c>
      <c r="D400" s="5" t="s">
        <v>366</v>
      </c>
      <c r="E400" s="5" t="str">
        <f>VLOOKUP(D400, 'TechIndex Startups'!$A$1:$E$700,2,FALSE)</f>
        <v>FIRM0307</v>
      </c>
      <c r="F400" s="15">
        <v>923000</v>
      </c>
      <c r="G400" s="5" t="s">
        <v>1481</v>
      </c>
      <c r="H400" s="5" t="s">
        <v>30</v>
      </c>
      <c r="I400" s="5" t="s">
        <v>1470</v>
      </c>
      <c r="J400" s="5">
        <v>2013</v>
      </c>
      <c r="K400" s="5" t="s">
        <v>44</v>
      </c>
    </row>
    <row r="401" spans="1:11">
      <c r="A401" s="5" t="s">
        <v>2424</v>
      </c>
      <c r="B401" s="9">
        <v>42386</v>
      </c>
      <c r="C401" s="5">
        <v>2016</v>
      </c>
      <c r="D401" s="5" t="s">
        <v>389</v>
      </c>
      <c r="E401" s="5" t="str">
        <f>VLOOKUP(D401, 'TechIndex Startups'!$A$1:$E$700,2,FALSE)</f>
        <v>FIRM0327</v>
      </c>
      <c r="F401" s="15">
        <v>700000</v>
      </c>
      <c r="G401" s="5" t="s">
        <v>1481</v>
      </c>
      <c r="H401" s="5" t="s">
        <v>30</v>
      </c>
      <c r="I401" s="5" t="s">
        <v>1482</v>
      </c>
      <c r="J401" s="5">
        <v>2013</v>
      </c>
      <c r="K401" s="5" t="s">
        <v>47</v>
      </c>
    </row>
    <row r="402" spans="1:11">
      <c r="A402" s="5" t="s">
        <v>2425</v>
      </c>
      <c r="B402" s="9">
        <v>42396</v>
      </c>
      <c r="C402" s="5">
        <v>2016</v>
      </c>
      <c r="D402" s="5" t="s">
        <v>211</v>
      </c>
      <c r="E402" s="5" t="str">
        <f>VLOOKUP(D402, 'TechIndex Startups'!$A$1:$E$700,2,FALSE)</f>
        <v>FIRM0161</v>
      </c>
      <c r="F402" s="15">
        <v>1800000</v>
      </c>
      <c r="G402" s="5" t="s">
        <v>1477</v>
      </c>
      <c r="H402" s="5" t="s">
        <v>30</v>
      </c>
      <c r="I402" s="5" t="s">
        <v>1770</v>
      </c>
      <c r="J402" s="5">
        <v>2014</v>
      </c>
      <c r="K402" s="5" t="s">
        <v>33</v>
      </c>
    </row>
    <row r="403" spans="1:11">
      <c r="A403" s="5" t="s">
        <v>2426</v>
      </c>
      <c r="B403" s="9">
        <v>42396</v>
      </c>
      <c r="C403" s="5">
        <v>2016</v>
      </c>
      <c r="D403" s="5" t="s">
        <v>339</v>
      </c>
      <c r="E403" s="5" t="str">
        <f>VLOOKUP(D403, 'TechIndex Startups'!$A$1:$E$700,2,FALSE)</f>
        <v>FIRM0281</v>
      </c>
      <c r="F403" s="15">
        <v>3100000</v>
      </c>
      <c r="G403" s="5" t="s">
        <v>1477</v>
      </c>
      <c r="H403" s="5" t="s">
        <v>30</v>
      </c>
      <c r="I403" s="5" t="s">
        <v>1634</v>
      </c>
      <c r="J403" s="5">
        <v>2012</v>
      </c>
      <c r="K403" s="5" t="s">
        <v>33</v>
      </c>
    </row>
    <row r="404" spans="1:11">
      <c r="A404" s="5" t="s">
        <v>2427</v>
      </c>
      <c r="B404" s="9">
        <v>42401</v>
      </c>
      <c r="C404" s="5">
        <v>2016</v>
      </c>
      <c r="D404" s="5" t="s">
        <v>498</v>
      </c>
      <c r="E404" s="5" t="str">
        <f>VLOOKUP(D404, 'TechIndex Startups'!$A$1:$E$700,2,FALSE)</f>
        <v>FIRM0431</v>
      </c>
      <c r="F404" s="15" t="s">
        <v>1479</v>
      </c>
      <c r="G404" s="5" t="s">
        <v>1481</v>
      </c>
      <c r="H404" s="5" t="s">
        <v>50</v>
      </c>
      <c r="I404" s="5" t="s">
        <v>1478</v>
      </c>
      <c r="J404" s="5">
        <v>2016</v>
      </c>
      <c r="K404" s="5" t="s">
        <v>33</v>
      </c>
    </row>
    <row r="405" spans="1:11">
      <c r="A405" s="5" t="s">
        <v>2427</v>
      </c>
      <c r="B405" s="9">
        <v>42401</v>
      </c>
      <c r="C405" s="5">
        <v>2016</v>
      </c>
      <c r="D405" s="5" t="s">
        <v>498</v>
      </c>
      <c r="E405" s="5" t="str">
        <f>VLOOKUP(D405, 'TechIndex Startups'!$A$1:$E$700,2,FALSE)</f>
        <v>FIRM0431</v>
      </c>
      <c r="F405" s="15" t="s">
        <v>1479</v>
      </c>
      <c r="G405" s="5" t="s">
        <v>1481</v>
      </c>
      <c r="H405" s="5" t="s">
        <v>50</v>
      </c>
      <c r="I405" s="5" t="s">
        <v>1478</v>
      </c>
      <c r="J405" s="5">
        <v>2016</v>
      </c>
      <c r="K405" s="5" t="s">
        <v>33</v>
      </c>
    </row>
    <row r="406" spans="1:11">
      <c r="A406" s="5" t="s">
        <v>2428</v>
      </c>
      <c r="B406" s="9">
        <v>42401</v>
      </c>
      <c r="C406" s="5">
        <v>2016</v>
      </c>
      <c r="D406" s="5" t="s">
        <v>547</v>
      </c>
      <c r="E406" s="5" t="str">
        <f>VLOOKUP(D406, 'TechIndex Startups'!$A$1:$E$700,2,FALSE)</f>
        <v>FIRM0476</v>
      </c>
      <c r="F406" s="15">
        <v>150000</v>
      </c>
      <c r="G406" s="5" t="s">
        <v>1481</v>
      </c>
      <c r="H406" s="5" t="s">
        <v>375</v>
      </c>
      <c r="I406" s="5" t="s">
        <v>1756</v>
      </c>
      <c r="J406" s="5">
        <v>2014</v>
      </c>
      <c r="K406" s="5" t="s">
        <v>47</v>
      </c>
    </row>
    <row r="407" spans="1:11">
      <c r="A407" s="5" t="s">
        <v>2429</v>
      </c>
      <c r="B407" s="9">
        <v>42401</v>
      </c>
      <c r="C407" s="5">
        <v>2016</v>
      </c>
      <c r="D407" s="5" t="s">
        <v>579</v>
      </c>
      <c r="E407" s="5" t="str">
        <f>VLOOKUP(D407, 'TechIndex Startups'!$A$1:$E$700,2,FALSE)</f>
        <v>FIRM0508</v>
      </c>
      <c r="F407" s="15">
        <v>1000000</v>
      </c>
      <c r="G407" s="5" t="s">
        <v>1481</v>
      </c>
      <c r="H407" s="5" t="s">
        <v>30</v>
      </c>
      <c r="I407" s="5" t="s">
        <v>1815</v>
      </c>
      <c r="J407" s="5">
        <v>2014</v>
      </c>
      <c r="K407" s="5" t="s">
        <v>47</v>
      </c>
    </row>
    <row r="408" spans="1:11">
      <c r="A408" s="5" t="s">
        <v>2430</v>
      </c>
      <c r="B408" s="9">
        <v>42402</v>
      </c>
      <c r="C408" s="5">
        <v>2016</v>
      </c>
      <c r="D408" s="5" t="s">
        <v>388</v>
      </c>
      <c r="E408" s="5" t="str">
        <f>VLOOKUP(D408, 'TechIndex Startups'!$A$1:$E$700,2,FALSE)</f>
        <v>FIRM0326</v>
      </c>
      <c r="F408" s="15">
        <v>10000000</v>
      </c>
      <c r="G408" s="5" t="s">
        <v>1546</v>
      </c>
      <c r="H408" s="5" t="s">
        <v>30</v>
      </c>
      <c r="I408" s="5" t="s">
        <v>1545</v>
      </c>
      <c r="J408" s="5">
        <v>2013</v>
      </c>
      <c r="K408" s="5" t="s">
        <v>69</v>
      </c>
    </row>
    <row r="409" spans="1:11">
      <c r="A409" s="5" t="s">
        <v>2431</v>
      </c>
      <c r="B409" s="9">
        <v>42402</v>
      </c>
      <c r="C409" s="5">
        <v>2016</v>
      </c>
      <c r="D409" s="5" t="s">
        <v>517</v>
      </c>
      <c r="E409" s="5" t="str">
        <f>VLOOKUP(D409, 'TechIndex Startups'!$A$1:$E$700,2,FALSE)</f>
        <v>FIRM0448</v>
      </c>
      <c r="F409" s="15" t="s">
        <v>1479</v>
      </c>
      <c r="G409" s="5" t="s">
        <v>1760</v>
      </c>
      <c r="H409" s="5" t="s">
        <v>41</v>
      </c>
      <c r="I409" s="5" t="s">
        <v>1537</v>
      </c>
      <c r="J409" s="5">
        <v>2014</v>
      </c>
      <c r="K409" s="5" t="s">
        <v>29</v>
      </c>
    </row>
    <row r="410" spans="1:11">
      <c r="A410" s="5" t="s">
        <v>2431</v>
      </c>
      <c r="B410" s="9">
        <v>42402</v>
      </c>
      <c r="C410" s="5">
        <v>2016</v>
      </c>
      <c r="D410" s="5" t="s">
        <v>517</v>
      </c>
      <c r="E410" s="5" t="str">
        <f>VLOOKUP(D410, 'TechIndex Startups'!$A$1:$E$700,2,FALSE)</f>
        <v>FIRM0448</v>
      </c>
      <c r="F410" s="15" t="s">
        <v>1479</v>
      </c>
      <c r="G410" s="5" t="s">
        <v>1760</v>
      </c>
      <c r="H410" s="5" t="s">
        <v>41</v>
      </c>
      <c r="I410" s="5" t="s">
        <v>1537</v>
      </c>
      <c r="J410" s="5">
        <v>2014</v>
      </c>
      <c r="K410" s="5" t="s">
        <v>29</v>
      </c>
    </row>
    <row r="411" spans="1:11">
      <c r="A411" s="5" t="s">
        <v>2432</v>
      </c>
      <c r="B411" s="9">
        <v>42404</v>
      </c>
      <c r="C411" s="5">
        <v>2016</v>
      </c>
      <c r="D411" s="5" t="s">
        <v>530</v>
      </c>
      <c r="E411" s="5" t="str">
        <f>VLOOKUP(D411, 'TechIndex Startups'!$A$1:$E$700,2,FALSE)</f>
        <v>FIRM0461</v>
      </c>
      <c r="F411" s="16" t="s">
        <v>1479</v>
      </c>
      <c r="G411" s="5" t="s">
        <v>1469</v>
      </c>
      <c r="H411" s="5" t="s">
        <v>30</v>
      </c>
      <c r="I411" s="5" t="s">
        <v>1470</v>
      </c>
      <c r="J411" s="5">
        <v>2014</v>
      </c>
      <c r="K411" s="5" t="s">
        <v>47</v>
      </c>
    </row>
    <row r="412" spans="1:11">
      <c r="A412" s="5" t="s">
        <v>2433</v>
      </c>
      <c r="B412" s="9">
        <v>42408</v>
      </c>
      <c r="C412" s="5">
        <v>2016</v>
      </c>
      <c r="D412" s="5" t="s">
        <v>590</v>
      </c>
      <c r="E412" s="5" t="str">
        <f>VLOOKUP(D412, 'TechIndex Startups'!$A$1:$E$700,2,FALSE)</f>
        <v>FIRM0519</v>
      </c>
      <c r="F412" s="15">
        <f>150000*1.4</f>
        <v>210000</v>
      </c>
      <c r="G412" s="5" t="s">
        <v>1481</v>
      </c>
      <c r="H412" s="5" t="s">
        <v>50</v>
      </c>
      <c r="I412" s="5" t="s">
        <v>1478</v>
      </c>
      <c r="J412" s="5">
        <v>2015</v>
      </c>
      <c r="K412" s="5" t="s">
        <v>44</v>
      </c>
    </row>
    <row r="413" spans="1:11">
      <c r="A413" s="5" t="s">
        <v>2434</v>
      </c>
      <c r="B413" s="9">
        <v>42410</v>
      </c>
      <c r="C413" s="5">
        <v>2016</v>
      </c>
      <c r="D413" s="5" t="s">
        <v>657</v>
      </c>
      <c r="E413" s="5" t="str">
        <f>VLOOKUP(D413, 'TechIndex Startups'!$A$1:$E$700,2,FALSE)</f>
        <v>FIRM0586</v>
      </c>
      <c r="F413" s="16" t="s">
        <v>1479</v>
      </c>
      <c r="G413" s="5" t="s">
        <v>1588</v>
      </c>
      <c r="H413" s="5" t="s">
        <v>30</v>
      </c>
      <c r="I413" s="5" t="s">
        <v>1901</v>
      </c>
      <c r="J413" s="5">
        <v>2015</v>
      </c>
      <c r="K413" s="5" t="s">
        <v>47</v>
      </c>
    </row>
    <row r="414" spans="1:11">
      <c r="A414" s="5" t="s">
        <v>2435</v>
      </c>
      <c r="B414" s="9">
        <v>42416</v>
      </c>
      <c r="C414" s="5">
        <v>2016</v>
      </c>
      <c r="D414" s="5" t="s">
        <v>553</v>
      </c>
      <c r="E414" s="5" t="str">
        <f>VLOOKUP(D414, 'TechIndex Startups'!$A$1:$E$700,2,FALSE)</f>
        <v>FIRM0482</v>
      </c>
      <c r="F414" s="16" t="s">
        <v>1479</v>
      </c>
      <c r="G414" s="5" t="s">
        <v>1481</v>
      </c>
      <c r="H414" s="5" t="s">
        <v>30</v>
      </c>
      <c r="I414" s="5" t="s">
        <v>1775</v>
      </c>
      <c r="J414" s="5">
        <v>2014</v>
      </c>
      <c r="K414" s="5" t="s">
        <v>47</v>
      </c>
    </row>
    <row r="415" spans="1:11">
      <c r="A415" s="5" t="s">
        <v>2436</v>
      </c>
      <c r="B415" s="9">
        <v>42418</v>
      </c>
      <c r="C415" s="5">
        <v>2016</v>
      </c>
      <c r="D415" s="5" t="s">
        <v>1592</v>
      </c>
      <c r="E415" s="5" t="str">
        <f>VLOOKUP(D415, 'TechIndex Startups'!$A$1:$E$700,2,FALSE)</f>
        <v>FIRM0208</v>
      </c>
      <c r="F415" s="15">
        <v>2200000</v>
      </c>
      <c r="G415" s="5" t="s">
        <v>1494</v>
      </c>
      <c r="H415" s="5" t="s">
        <v>30</v>
      </c>
      <c r="I415" s="5" t="s">
        <v>1593</v>
      </c>
      <c r="J415" s="5">
        <v>2012</v>
      </c>
      <c r="K415" s="5" t="s">
        <v>44</v>
      </c>
    </row>
    <row r="416" spans="1:11">
      <c r="A416" s="5" t="s">
        <v>2437</v>
      </c>
      <c r="B416" s="9">
        <v>42445</v>
      </c>
      <c r="C416" s="5">
        <v>2016</v>
      </c>
      <c r="D416" s="5" t="s">
        <v>418</v>
      </c>
      <c r="E416" s="5" t="str">
        <f>VLOOKUP(D416, 'TechIndex Startups'!$A$1:$E$700,2,FALSE)</f>
        <v>FIRM0354</v>
      </c>
      <c r="F416" s="15">
        <v>1600000</v>
      </c>
      <c r="G416" s="5" t="s">
        <v>1481</v>
      </c>
      <c r="H416" s="5" t="s">
        <v>30</v>
      </c>
      <c r="I416" s="5" t="s">
        <v>1902</v>
      </c>
      <c r="J416" s="5">
        <v>2013</v>
      </c>
      <c r="K416" s="5" t="s">
        <v>69</v>
      </c>
    </row>
    <row r="417" spans="1:11">
      <c r="A417" s="5" t="s">
        <v>2438</v>
      </c>
      <c r="B417" s="9">
        <v>42451</v>
      </c>
      <c r="C417" s="5">
        <v>2016</v>
      </c>
      <c r="D417" s="5" t="s">
        <v>207</v>
      </c>
      <c r="E417" s="5" t="str">
        <f>VLOOKUP(D417, 'TechIndex Startups'!$A$1:$E$700,2,FALSE)</f>
        <v>FIRM0157</v>
      </c>
      <c r="F417" s="15">
        <f>1700000*1.4</f>
        <v>2380000</v>
      </c>
      <c r="G417" s="5" t="s">
        <v>1481</v>
      </c>
      <c r="H417" s="5" t="s">
        <v>50</v>
      </c>
      <c r="I417" s="5" t="s">
        <v>1478</v>
      </c>
      <c r="J417" s="5">
        <v>2011</v>
      </c>
      <c r="K417" s="5" t="s">
        <v>69</v>
      </c>
    </row>
    <row r="418" spans="1:11">
      <c r="A418" s="5" t="s">
        <v>2439</v>
      </c>
      <c r="B418" s="9">
        <v>42452</v>
      </c>
      <c r="C418" s="5">
        <v>2016</v>
      </c>
      <c r="D418" s="5" t="s">
        <v>477</v>
      </c>
      <c r="E418" s="5" t="str">
        <f>VLOOKUP(D418, 'TechIndex Startups'!$A$1:$E$700,2,FALSE)</f>
        <v>FIRM0411</v>
      </c>
      <c r="F418" s="15">
        <v>40000000</v>
      </c>
      <c r="G418" s="5" t="s">
        <v>1494</v>
      </c>
      <c r="H418" s="5" t="s">
        <v>30</v>
      </c>
      <c r="I418" s="5" t="s">
        <v>1482</v>
      </c>
      <c r="J418" s="5">
        <v>2014</v>
      </c>
      <c r="K418" s="5" t="s">
        <v>33</v>
      </c>
    </row>
    <row r="419" spans="1:11">
      <c r="A419" s="5" t="s">
        <v>2440</v>
      </c>
      <c r="B419" s="9">
        <v>42460</v>
      </c>
      <c r="C419" s="5">
        <v>2016</v>
      </c>
      <c r="D419" s="5" t="s">
        <v>498</v>
      </c>
      <c r="E419" s="5" t="str">
        <f>VLOOKUP(D419, 'TechIndex Startups'!$A$1:$E$700,2,FALSE)</f>
        <v>FIRM0431</v>
      </c>
      <c r="F419" s="15">
        <f>50000000*1.4</f>
        <v>70000000</v>
      </c>
      <c r="G419" s="5" t="s">
        <v>1492</v>
      </c>
      <c r="H419" s="5" t="s">
        <v>50</v>
      </c>
      <c r="I419" s="5" t="s">
        <v>1478</v>
      </c>
      <c r="J419" s="5">
        <v>2016</v>
      </c>
      <c r="K419" s="5" t="s">
        <v>33</v>
      </c>
    </row>
    <row r="420" spans="1:11">
      <c r="A420" s="5" t="s">
        <v>2441</v>
      </c>
      <c r="B420" s="9">
        <v>42460</v>
      </c>
      <c r="C420" s="5">
        <v>2016</v>
      </c>
      <c r="D420" s="5" t="s">
        <v>654</v>
      </c>
      <c r="E420" s="5" t="str">
        <f>VLOOKUP(D420, 'TechIndex Startups'!$A$1:$E$700,2,FALSE)</f>
        <v>FIRM0583</v>
      </c>
      <c r="F420" s="16" t="s">
        <v>1479</v>
      </c>
      <c r="G420" s="5" t="s">
        <v>1481</v>
      </c>
      <c r="H420" s="5" t="s">
        <v>30</v>
      </c>
      <c r="I420" s="5" t="s">
        <v>1482</v>
      </c>
      <c r="J420" s="5">
        <v>2013</v>
      </c>
      <c r="K420" s="5" t="s">
        <v>69</v>
      </c>
    </row>
    <row r="421" spans="1:11">
      <c r="A421" s="5" t="s">
        <v>2442</v>
      </c>
      <c r="B421" s="9">
        <v>42487</v>
      </c>
      <c r="C421" s="5">
        <v>2016</v>
      </c>
      <c r="D421" s="5" t="s">
        <v>311</v>
      </c>
      <c r="E421" s="5" t="str">
        <f>VLOOKUP(D421, 'TechIndex Startups'!$A$1:$E$700,2,FALSE)</f>
        <v>FIRM0253</v>
      </c>
      <c r="F421" s="15">
        <v>27000000</v>
      </c>
      <c r="G421" s="5" t="s">
        <v>1494</v>
      </c>
      <c r="H421" s="5" t="s">
        <v>30</v>
      </c>
      <c r="I421" s="5" t="s">
        <v>1470</v>
      </c>
      <c r="J421" s="5">
        <v>2012</v>
      </c>
      <c r="K421" s="5" t="s">
        <v>58</v>
      </c>
    </row>
    <row r="422" spans="1:11">
      <c r="A422" s="5" t="s">
        <v>2443</v>
      </c>
      <c r="B422" s="9">
        <v>42491</v>
      </c>
      <c r="C422" s="5">
        <v>2016</v>
      </c>
      <c r="D422" s="5" t="s">
        <v>742</v>
      </c>
      <c r="E422" s="5" t="str">
        <f>VLOOKUP(D422, 'TechIndex Startups'!$A$1:$E$700,2,FALSE)</f>
        <v>FIRM0667</v>
      </c>
      <c r="F422" s="15">
        <v>20000</v>
      </c>
      <c r="G422" s="5" t="s">
        <v>1492</v>
      </c>
      <c r="H422" s="5" t="s">
        <v>30</v>
      </c>
      <c r="I422" s="5" t="s">
        <v>1470</v>
      </c>
      <c r="J422" s="5">
        <v>2016</v>
      </c>
      <c r="K422" s="5" t="s">
        <v>33</v>
      </c>
    </row>
    <row r="423" spans="1:11">
      <c r="A423" s="5" t="s">
        <v>2444</v>
      </c>
      <c r="B423" s="9">
        <v>42502</v>
      </c>
      <c r="C423" s="5">
        <v>2016</v>
      </c>
      <c r="D423" s="5" t="s">
        <v>359</v>
      </c>
      <c r="E423" s="5" t="str">
        <f>VLOOKUP(D423, 'TechIndex Startups'!$A$1:$E$700,2,FALSE)</f>
        <v>FIRM0300</v>
      </c>
      <c r="F423" s="15">
        <f>1000000*1.25</f>
        <v>1250000</v>
      </c>
      <c r="G423" s="5" t="s">
        <v>1481</v>
      </c>
      <c r="H423" s="5" t="s">
        <v>167</v>
      </c>
      <c r="I423" s="5" t="s">
        <v>1751</v>
      </c>
      <c r="J423" s="5">
        <v>2013</v>
      </c>
      <c r="K423" s="5" t="s">
        <v>33</v>
      </c>
    </row>
    <row r="424" spans="1:11">
      <c r="A424" s="5" t="s">
        <v>2445</v>
      </c>
      <c r="B424" s="9">
        <v>42506</v>
      </c>
      <c r="C424" s="5">
        <v>2016</v>
      </c>
      <c r="D424" s="5" t="s">
        <v>279</v>
      </c>
      <c r="E424" s="5" t="str">
        <f>VLOOKUP(D424, 'TechIndex Startups'!$A$1:$E$700,2,FALSE)</f>
        <v>FIRM0225</v>
      </c>
      <c r="F424" s="15">
        <v>3200000</v>
      </c>
      <c r="G424" s="5" t="s">
        <v>1469</v>
      </c>
      <c r="H424" s="5" t="s">
        <v>30</v>
      </c>
      <c r="I424" s="5" t="s">
        <v>1470</v>
      </c>
      <c r="J424" s="5">
        <v>2012</v>
      </c>
      <c r="K424" s="5" t="s">
        <v>33</v>
      </c>
    </row>
    <row r="425" spans="1:11">
      <c r="A425" s="5" t="s">
        <v>2446</v>
      </c>
      <c r="B425" s="9">
        <v>42508</v>
      </c>
      <c r="C425" s="5">
        <v>2016</v>
      </c>
      <c r="D425" s="5" t="s">
        <v>738</v>
      </c>
      <c r="E425" s="5" t="str">
        <f>VLOOKUP(D425, 'TechIndex Startups'!$A$1:$E$700,2,FALSE)</f>
        <v>FIRM0663</v>
      </c>
      <c r="F425" s="15" t="s">
        <v>1479</v>
      </c>
      <c r="G425" s="5" t="s">
        <v>1481</v>
      </c>
      <c r="H425" s="5" t="s">
        <v>467</v>
      </c>
      <c r="I425" s="5" t="s">
        <v>467</v>
      </c>
      <c r="J425" s="5">
        <v>2016</v>
      </c>
      <c r="K425" s="5" t="s">
        <v>33</v>
      </c>
    </row>
    <row r="426" spans="1:11">
      <c r="A426" s="5" t="s">
        <v>2446</v>
      </c>
      <c r="B426" s="9">
        <v>42508</v>
      </c>
      <c r="C426" s="5">
        <v>2016</v>
      </c>
      <c r="D426" s="5" t="s">
        <v>738</v>
      </c>
      <c r="E426" s="5" t="str">
        <f>VLOOKUP(D426, 'TechIndex Startups'!$A$1:$E$700,2,FALSE)</f>
        <v>FIRM0663</v>
      </c>
      <c r="F426" s="15" t="s">
        <v>1479</v>
      </c>
      <c r="G426" s="5" t="s">
        <v>1481</v>
      </c>
      <c r="H426" s="5" t="s">
        <v>467</v>
      </c>
      <c r="I426" s="5" t="s">
        <v>467</v>
      </c>
      <c r="J426" s="5">
        <v>2016</v>
      </c>
      <c r="K426" s="5" t="s">
        <v>33</v>
      </c>
    </row>
    <row r="427" spans="1:11">
      <c r="A427" s="5" t="s">
        <v>2447</v>
      </c>
      <c r="B427" s="9">
        <v>42522</v>
      </c>
      <c r="C427" s="5">
        <v>2016</v>
      </c>
      <c r="D427" s="5" t="s">
        <v>543</v>
      </c>
      <c r="E427" s="5" t="str">
        <f>VLOOKUP(D427, 'TechIndex Startups'!$A$1:$E$700,2,FALSE)</f>
        <v>FIRM0474</v>
      </c>
      <c r="F427" s="15">
        <v>785000</v>
      </c>
      <c r="G427" s="5" t="s">
        <v>1497</v>
      </c>
      <c r="H427" s="5" t="s">
        <v>30</v>
      </c>
      <c r="I427" s="5" t="s">
        <v>1498</v>
      </c>
      <c r="J427" s="5">
        <v>2014</v>
      </c>
      <c r="K427" s="5" t="s">
        <v>544</v>
      </c>
    </row>
    <row r="428" spans="1:11">
      <c r="A428" s="5" t="s">
        <v>2448</v>
      </c>
      <c r="B428" s="9">
        <v>42523</v>
      </c>
      <c r="C428" s="5">
        <v>2016</v>
      </c>
      <c r="D428" s="5" t="s">
        <v>536</v>
      </c>
      <c r="E428" s="5" t="str">
        <f>VLOOKUP(D428, 'TechIndex Startups'!$A$1:$E$700,2,FALSE)</f>
        <v>FIRM0467</v>
      </c>
      <c r="F428" s="15">
        <v>75000</v>
      </c>
      <c r="G428" s="5" t="s">
        <v>1481</v>
      </c>
      <c r="H428" s="5" t="s">
        <v>307</v>
      </c>
      <c r="I428" s="5" t="s">
        <v>1916</v>
      </c>
      <c r="J428" s="5">
        <v>2014</v>
      </c>
      <c r="K428" s="5" t="s">
        <v>33</v>
      </c>
    </row>
    <row r="429" spans="1:11">
      <c r="A429" s="5" t="s">
        <v>2449</v>
      </c>
      <c r="B429" s="9">
        <v>42536</v>
      </c>
      <c r="C429" s="5">
        <v>2016</v>
      </c>
      <c r="D429" s="5" t="s">
        <v>744</v>
      </c>
      <c r="E429" s="5" t="str">
        <f>VLOOKUP(D429, 'TechIndex Startups'!$A$1:$E$700,2,FALSE)</f>
        <v>FIRM0669</v>
      </c>
      <c r="F429" s="15">
        <v>250000</v>
      </c>
      <c r="G429" s="5" t="s">
        <v>1497</v>
      </c>
      <c r="H429" s="5" t="s">
        <v>30</v>
      </c>
      <c r="I429" s="5" t="s">
        <v>1901</v>
      </c>
      <c r="J429" s="5">
        <v>2016</v>
      </c>
      <c r="K429" s="5" t="s">
        <v>29</v>
      </c>
    </row>
    <row r="430" spans="1:11">
      <c r="A430" s="5" t="s">
        <v>2450</v>
      </c>
      <c r="B430" s="9">
        <v>42551</v>
      </c>
      <c r="C430" s="5">
        <v>2016</v>
      </c>
      <c r="D430" s="5" t="s">
        <v>279</v>
      </c>
      <c r="E430" s="5" t="str">
        <f>VLOOKUP(D430, 'TechIndex Startups'!$A$1:$E$700,2,FALSE)</f>
        <v>FIRM0225</v>
      </c>
      <c r="F430" s="15">
        <v>6400000</v>
      </c>
      <c r="G430" s="5" t="s">
        <v>1477</v>
      </c>
      <c r="H430" s="5" t="s">
        <v>30</v>
      </c>
      <c r="I430" s="5" t="s">
        <v>1470</v>
      </c>
      <c r="J430" s="5">
        <v>2012</v>
      </c>
      <c r="K430" s="5" t="s">
        <v>33</v>
      </c>
    </row>
    <row r="431" spans="1:11">
      <c r="A431" s="5" t="s">
        <v>2451</v>
      </c>
      <c r="B431" s="9">
        <v>42552</v>
      </c>
      <c r="C431" s="5">
        <v>2016</v>
      </c>
      <c r="D431" s="5" t="s">
        <v>243</v>
      </c>
      <c r="E431" s="5" t="str">
        <f>VLOOKUP(D431, 'TechIndex Startups'!$A$1:$E$700,2,FALSE)</f>
        <v>FIRM0191</v>
      </c>
      <c r="F431" s="15" t="s">
        <v>1479</v>
      </c>
      <c r="G431" s="5" t="s">
        <v>1469</v>
      </c>
      <c r="H431" s="5" t="s">
        <v>30</v>
      </c>
      <c r="I431" s="5" t="s">
        <v>1498</v>
      </c>
      <c r="J431" s="5">
        <v>2011</v>
      </c>
      <c r="K431" s="5" t="s">
        <v>33</v>
      </c>
    </row>
    <row r="432" spans="1:11">
      <c r="A432" s="5" t="s">
        <v>2452</v>
      </c>
      <c r="B432" s="9">
        <v>42577</v>
      </c>
      <c r="C432" s="5">
        <v>2016</v>
      </c>
      <c r="D432" s="5" t="s">
        <v>722</v>
      </c>
      <c r="E432" s="5" t="str">
        <f>VLOOKUP(D432, 'TechIndex Startups'!$A$1:$E$700,2,FALSE)</f>
        <v>FIRM0647</v>
      </c>
      <c r="F432" s="15">
        <v>500000</v>
      </c>
      <c r="G432" s="5" t="s">
        <v>1469</v>
      </c>
      <c r="H432" s="5" t="s">
        <v>30</v>
      </c>
      <c r="I432" s="5" t="s">
        <v>1845</v>
      </c>
      <c r="J432" s="5">
        <v>2014</v>
      </c>
      <c r="K432" s="5" t="s">
        <v>44</v>
      </c>
    </row>
    <row r="433" spans="1:11">
      <c r="A433" s="5" t="s">
        <v>2453</v>
      </c>
      <c r="B433" s="9">
        <v>42577</v>
      </c>
      <c r="C433" s="5">
        <v>2016</v>
      </c>
      <c r="D433" s="5" t="s">
        <v>119</v>
      </c>
      <c r="E433" s="5" t="str">
        <f>VLOOKUP(D433, 'TechIndex Startups'!$A$1:$E$700,2,FALSE)</f>
        <v>FIRM0071</v>
      </c>
      <c r="F433" s="15" t="s">
        <v>1479</v>
      </c>
      <c r="G433" s="5" t="s">
        <v>1517</v>
      </c>
      <c r="H433" s="5" t="s">
        <v>41</v>
      </c>
      <c r="I433" s="5" t="s">
        <v>1515</v>
      </c>
      <c r="J433" s="5">
        <v>2006</v>
      </c>
      <c r="K433" s="5" t="s">
        <v>44</v>
      </c>
    </row>
    <row r="434" spans="1:11">
      <c r="A434" s="5" t="s">
        <v>2454</v>
      </c>
      <c r="B434" s="9">
        <v>42582</v>
      </c>
      <c r="C434" s="5">
        <v>2016</v>
      </c>
      <c r="D434" s="5" t="s">
        <v>581</v>
      </c>
      <c r="E434" s="5" t="str">
        <f>VLOOKUP(D434, 'TechIndex Startups'!$A$1:$E$700,2,FALSE)</f>
        <v>FIRM0510</v>
      </c>
      <c r="F434" s="15">
        <v>125000</v>
      </c>
      <c r="G434" s="5" t="s">
        <v>1481</v>
      </c>
      <c r="H434" s="5" t="s">
        <v>30</v>
      </c>
      <c r="I434" s="5" t="s">
        <v>1534</v>
      </c>
      <c r="J434" s="5">
        <v>2014</v>
      </c>
      <c r="K434" s="5" t="s">
        <v>86</v>
      </c>
    </row>
    <row r="435" spans="1:11">
      <c r="A435" s="5" t="s">
        <v>2454</v>
      </c>
      <c r="B435" s="9">
        <v>42583</v>
      </c>
      <c r="C435" s="5">
        <v>2016</v>
      </c>
      <c r="D435" s="5" t="s">
        <v>323</v>
      </c>
      <c r="E435" s="5" t="str">
        <f>VLOOKUP(D435, 'TechIndex Startups'!$A$1:$E$700,2,FALSE)</f>
        <v>FIRM0265</v>
      </c>
      <c r="F435" s="15" t="s">
        <v>1479</v>
      </c>
      <c r="G435" s="5" t="s">
        <v>1469</v>
      </c>
      <c r="H435" s="5" t="s">
        <v>30</v>
      </c>
      <c r="I435" s="5" t="s">
        <v>1470</v>
      </c>
      <c r="J435" s="5">
        <v>2012</v>
      </c>
      <c r="K435" s="5" t="s">
        <v>44</v>
      </c>
    </row>
    <row r="436" spans="1:11">
      <c r="A436" s="5" t="s">
        <v>2455</v>
      </c>
      <c r="B436" s="9">
        <v>42583</v>
      </c>
      <c r="C436" s="5">
        <v>2016</v>
      </c>
      <c r="D436" s="5" t="s">
        <v>687</v>
      </c>
      <c r="E436" s="5" t="str">
        <f>VLOOKUP(D436, 'TechIndex Startups'!$A$1:$E$700,2,FALSE)</f>
        <v>FIRM0614</v>
      </c>
      <c r="F436" s="15" t="s">
        <v>1479</v>
      </c>
      <c r="G436" s="5" t="s">
        <v>1469</v>
      </c>
      <c r="H436" s="5" t="s">
        <v>30</v>
      </c>
      <c r="I436" s="5" t="s">
        <v>1770</v>
      </c>
      <c r="J436" s="5">
        <v>2015</v>
      </c>
      <c r="K436" s="5" t="s">
        <v>69</v>
      </c>
    </row>
    <row r="437" spans="1:11">
      <c r="A437" s="5" t="s">
        <v>2456</v>
      </c>
      <c r="B437" s="9">
        <v>42584</v>
      </c>
      <c r="C437" s="5">
        <v>2016</v>
      </c>
      <c r="D437" s="5" t="s">
        <v>271</v>
      </c>
      <c r="E437" s="5" t="str">
        <f>VLOOKUP(D437, 'TechIndex Startups'!$A$1:$E$700,2,FALSE)</f>
        <v>FIRM0217</v>
      </c>
      <c r="F437" s="15">
        <v>18600000</v>
      </c>
      <c r="G437" s="5" t="s">
        <v>1546</v>
      </c>
      <c r="H437" s="5" t="s">
        <v>30</v>
      </c>
      <c r="I437" s="5" t="s">
        <v>1714</v>
      </c>
      <c r="J437" s="5">
        <v>2012</v>
      </c>
      <c r="K437" s="5" t="s">
        <v>44</v>
      </c>
    </row>
    <row r="438" spans="1:11">
      <c r="A438" s="5" t="s">
        <v>2457</v>
      </c>
      <c r="B438" s="9">
        <v>42585</v>
      </c>
      <c r="C438" s="5">
        <v>2016</v>
      </c>
      <c r="D438" s="5" t="s">
        <v>348</v>
      </c>
      <c r="E438" s="5" t="str">
        <f>VLOOKUP(D438, 'TechIndex Startups'!$A$1:$E$700,2,FALSE)</f>
        <v>FIRM0290</v>
      </c>
      <c r="F438" s="15">
        <v>12000000</v>
      </c>
      <c r="G438" s="5" t="s">
        <v>1477</v>
      </c>
      <c r="H438" s="5" t="s">
        <v>30</v>
      </c>
      <c r="I438" s="5" t="s">
        <v>1470</v>
      </c>
      <c r="J438" s="5">
        <v>2013</v>
      </c>
      <c r="K438" s="5" t="s">
        <v>33</v>
      </c>
    </row>
    <row r="439" spans="1:11">
      <c r="A439" s="5" t="s">
        <v>2458</v>
      </c>
      <c r="B439" s="9">
        <v>42585</v>
      </c>
      <c r="C439" s="5">
        <v>2016</v>
      </c>
      <c r="D439" s="5" t="s">
        <v>199</v>
      </c>
      <c r="E439" s="5" t="str">
        <f>VLOOKUP(D439, 'TechIndex Startups'!$A$1:$E$700,2,FALSE)</f>
        <v>FIRM0150</v>
      </c>
      <c r="F439" s="15">
        <f>817000*1.25</f>
        <v>1021250</v>
      </c>
      <c r="G439" s="5" t="s">
        <v>1469</v>
      </c>
      <c r="H439" s="5" t="s">
        <v>200</v>
      </c>
      <c r="I439" s="5" t="s">
        <v>1932</v>
      </c>
      <c r="J439" s="5">
        <v>2010</v>
      </c>
      <c r="K439" s="5" t="s">
        <v>33</v>
      </c>
    </row>
    <row r="440" spans="1:11">
      <c r="A440" s="5" t="s">
        <v>2459</v>
      </c>
      <c r="B440" s="9">
        <v>42587</v>
      </c>
      <c r="C440" s="5">
        <v>2016</v>
      </c>
      <c r="D440" s="5" t="s">
        <v>532</v>
      </c>
      <c r="E440" s="5" t="str">
        <f>VLOOKUP(D440, 'TechIndex Startups'!$A$1:$E$700,2,FALSE)</f>
        <v>FIRM0463</v>
      </c>
      <c r="F440" s="15">
        <v>500000</v>
      </c>
      <c r="G440" s="5" t="s">
        <v>1588</v>
      </c>
      <c r="H440" s="5" t="s">
        <v>30</v>
      </c>
      <c r="I440" s="5" t="s">
        <v>1487</v>
      </c>
      <c r="J440" s="5">
        <v>2014</v>
      </c>
      <c r="K440" s="5" t="s">
        <v>33</v>
      </c>
    </row>
    <row r="441" spans="1:11">
      <c r="A441" s="5" t="s">
        <v>2460</v>
      </c>
      <c r="B441" s="9">
        <v>42599</v>
      </c>
      <c r="C441" s="5">
        <v>2016</v>
      </c>
      <c r="D441" s="5" t="s">
        <v>747</v>
      </c>
      <c r="E441" s="5" t="str">
        <f>VLOOKUP(D441, 'TechIndex Startups'!$A$1:$E$700,2,FALSE)</f>
        <v>FIRM0672</v>
      </c>
      <c r="F441" s="15">
        <v>12500</v>
      </c>
      <c r="G441" s="5" t="s">
        <v>1760</v>
      </c>
      <c r="H441" s="5" t="s">
        <v>30</v>
      </c>
      <c r="I441" s="5" t="s">
        <v>1482</v>
      </c>
      <c r="J441" s="5">
        <v>2016</v>
      </c>
      <c r="K441" s="5" t="s">
        <v>47</v>
      </c>
    </row>
    <row r="442" spans="1:11">
      <c r="A442" s="5" t="s">
        <v>2461</v>
      </c>
      <c r="B442" s="9">
        <v>42605</v>
      </c>
      <c r="C442" s="5">
        <v>2016</v>
      </c>
      <c r="D442" s="5" t="s">
        <v>104</v>
      </c>
      <c r="E442" s="5" t="str">
        <f>VLOOKUP(D442, 'TechIndex Startups'!$A$1:$E$700,2,FALSE)</f>
        <v>FIRM0057</v>
      </c>
      <c r="F442" s="15">
        <v>10000000</v>
      </c>
      <c r="G442" s="5" t="s">
        <v>1477</v>
      </c>
      <c r="H442" s="5" t="s">
        <v>30</v>
      </c>
      <c r="I442" s="5" t="s">
        <v>1482</v>
      </c>
      <c r="J442" s="5">
        <v>2004</v>
      </c>
      <c r="K442" s="5" t="s">
        <v>44</v>
      </c>
    </row>
    <row r="443" spans="1:11">
      <c r="A443" s="5" t="s">
        <v>2462</v>
      </c>
      <c r="B443" s="9">
        <v>42606</v>
      </c>
      <c r="C443" s="5">
        <v>2016</v>
      </c>
      <c r="D443" s="5" t="s">
        <v>751</v>
      </c>
      <c r="E443" s="5" t="str">
        <f>VLOOKUP(D443, 'TechIndex Startups'!$A$1:$E$700,2,FALSE)</f>
        <v>FIRM0676</v>
      </c>
      <c r="F443" s="15">
        <v>120000</v>
      </c>
      <c r="G443" s="5" t="s">
        <v>1481</v>
      </c>
      <c r="H443" s="5" t="s">
        <v>30</v>
      </c>
      <c r="I443" s="5" t="s">
        <v>1482</v>
      </c>
      <c r="J443" s="5">
        <v>2008</v>
      </c>
      <c r="K443" s="5" t="s">
        <v>69</v>
      </c>
    </row>
    <row r="444" spans="1:11">
      <c r="A444" s="5" t="s">
        <v>2463</v>
      </c>
      <c r="B444" s="9">
        <v>42608</v>
      </c>
      <c r="C444" s="5">
        <v>2016</v>
      </c>
      <c r="D444" s="5" t="s">
        <v>693</v>
      </c>
      <c r="E444" s="5" t="str">
        <f>VLOOKUP(D444, 'TechIndex Startups'!$A$1:$E$700,2,FALSE)</f>
        <v>FIRM0620</v>
      </c>
      <c r="F444" s="15">
        <f>360000*1.25</f>
        <v>450000</v>
      </c>
      <c r="G444" s="5" t="s">
        <v>1481</v>
      </c>
      <c r="H444" s="5" t="s">
        <v>73</v>
      </c>
      <c r="I444" s="5" t="s">
        <v>1642</v>
      </c>
      <c r="J444" s="5">
        <v>2015</v>
      </c>
      <c r="K444" s="5" t="s">
        <v>44</v>
      </c>
    </row>
    <row r="445" spans="1:11">
      <c r="A445" s="5" t="s">
        <v>2464</v>
      </c>
      <c r="B445" s="9">
        <v>42612</v>
      </c>
      <c r="C445" s="5">
        <v>2016</v>
      </c>
      <c r="D445" s="5" t="s">
        <v>588</v>
      </c>
      <c r="E445" s="5" t="str">
        <f>VLOOKUP(D445, 'TechIndex Startups'!$A$1:$E$700,2,FALSE)</f>
        <v>FIRM0517</v>
      </c>
      <c r="F445" s="15">
        <v>1200000</v>
      </c>
      <c r="G445" s="5" t="s">
        <v>1481</v>
      </c>
      <c r="H445" s="5" t="s">
        <v>30</v>
      </c>
      <c r="I445" s="5" t="s">
        <v>1543</v>
      </c>
      <c r="J445" s="5">
        <v>2015</v>
      </c>
      <c r="K445" s="5" t="s">
        <v>33</v>
      </c>
    </row>
    <row r="446" spans="1:11">
      <c r="A446" s="5" t="s">
        <v>2465</v>
      </c>
      <c r="B446" s="9">
        <v>42612</v>
      </c>
      <c r="C446" s="5">
        <v>2016</v>
      </c>
      <c r="D446" s="5" t="s">
        <v>500</v>
      </c>
      <c r="E446" s="5" t="str">
        <f>VLOOKUP(D446, 'TechIndex Startups'!$A$1:$E$700,2,FALSE)</f>
        <v>FIRM0433</v>
      </c>
      <c r="F446" s="15">
        <v>695000</v>
      </c>
      <c r="G446" s="5" t="s">
        <v>1513</v>
      </c>
      <c r="H446" s="5" t="s">
        <v>30</v>
      </c>
      <c r="I446" s="5" t="s">
        <v>1483</v>
      </c>
      <c r="J446" s="5">
        <v>2014</v>
      </c>
      <c r="K446" s="5" t="s">
        <v>33</v>
      </c>
    </row>
    <row r="447" spans="1:11">
      <c r="A447" s="5" t="s">
        <v>2466</v>
      </c>
      <c r="B447" s="9">
        <v>42613</v>
      </c>
      <c r="C447" s="5">
        <v>2016</v>
      </c>
      <c r="D447" s="5" t="s">
        <v>461</v>
      </c>
      <c r="E447" s="5" t="str">
        <f>VLOOKUP(D447, 'TechIndex Startups'!$A$1:$E$700,2,FALSE)</f>
        <v>FIRM0397</v>
      </c>
      <c r="F447" s="15" t="s">
        <v>1479</v>
      </c>
      <c r="G447" s="5" t="s">
        <v>1481</v>
      </c>
      <c r="H447" s="5" t="s">
        <v>30</v>
      </c>
      <c r="I447" s="5" t="s">
        <v>1845</v>
      </c>
      <c r="J447" s="5">
        <v>2013</v>
      </c>
      <c r="K447" s="5" t="s">
        <v>33</v>
      </c>
    </row>
    <row r="448" spans="1:11">
      <c r="A448" s="5" t="s">
        <v>2467</v>
      </c>
      <c r="B448" s="9">
        <v>42614</v>
      </c>
      <c r="C448" s="5">
        <v>2016</v>
      </c>
      <c r="D448" s="5" t="s">
        <v>714</v>
      </c>
      <c r="E448" s="5" t="str">
        <f>VLOOKUP(D448, 'TechIndex Startups'!$A$1:$E$700,2,FALSE)</f>
        <v>FIRM0639</v>
      </c>
      <c r="F448" s="15">
        <f>1000000*1.25</f>
        <v>1250000</v>
      </c>
      <c r="G448" s="5" t="s">
        <v>1469</v>
      </c>
      <c r="H448" s="5" t="s">
        <v>73</v>
      </c>
      <c r="I448" s="5" t="s">
        <v>1938</v>
      </c>
      <c r="J448" s="5">
        <v>2016</v>
      </c>
      <c r="K448" s="5" t="s">
        <v>44</v>
      </c>
    </row>
    <row r="449" spans="1:11">
      <c r="A449" s="5" t="s">
        <v>2468</v>
      </c>
      <c r="B449" s="9">
        <v>42620</v>
      </c>
      <c r="C449" s="5">
        <v>2016</v>
      </c>
      <c r="D449" s="5" t="s">
        <v>139</v>
      </c>
      <c r="E449" s="5" t="str">
        <f>VLOOKUP(D449, 'TechIndex Startups'!$A$1:$E$700,2,FALSE)</f>
        <v>FIRM0091</v>
      </c>
      <c r="F449" s="15" t="s">
        <v>1479</v>
      </c>
      <c r="G449" s="5" t="s">
        <v>1522</v>
      </c>
      <c r="H449" s="5" t="s">
        <v>30</v>
      </c>
      <c r="I449" s="5" t="s">
        <v>1482</v>
      </c>
      <c r="J449" s="5">
        <v>2016</v>
      </c>
      <c r="K449" s="5" t="s">
        <v>33</v>
      </c>
    </row>
    <row r="450" spans="1:11">
      <c r="A450" s="5" t="s">
        <v>2469</v>
      </c>
      <c r="B450" s="9">
        <v>42621</v>
      </c>
      <c r="C450" s="5">
        <v>2016</v>
      </c>
      <c r="D450" s="5" t="s">
        <v>749</v>
      </c>
      <c r="E450" s="5" t="str">
        <f>VLOOKUP(D450, 'TechIndex Startups'!$A$1:$E$700,2,FALSE)</f>
        <v>FIRM0674</v>
      </c>
      <c r="F450" s="15">
        <v>370000</v>
      </c>
      <c r="G450" s="5" t="s">
        <v>1481</v>
      </c>
      <c r="H450" s="5" t="s">
        <v>30</v>
      </c>
      <c r="I450" s="5" t="s">
        <v>1498</v>
      </c>
      <c r="J450" s="5">
        <v>2015</v>
      </c>
      <c r="K450" s="5" t="s">
        <v>44</v>
      </c>
    </row>
    <row r="451" spans="1:11">
      <c r="A451" s="5" t="s">
        <v>2470</v>
      </c>
      <c r="B451" s="9">
        <v>42628</v>
      </c>
      <c r="C451" s="5">
        <v>2016</v>
      </c>
      <c r="D451" s="5" t="s">
        <v>704</v>
      </c>
      <c r="E451" s="5" t="str">
        <f>VLOOKUP(D451, 'TechIndex Startups'!$A$1:$E$700,2,FALSE)</f>
        <v>FIRM0630</v>
      </c>
      <c r="F451" s="15">
        <v>3000000</v>
      </c>
      <c r="G451" s="5" t="s">
        <v>1469</v>
      </c>
      <c r="H451" s="5" t="s">
        <v>50</v>
      </c>
      <c r="I451" s="5" t="s">
        <v>1478</v>
      </c>
      <c r="J451" s="5">
        <v>2016</v>
      </c>
      <c r="K451" s="5" t="s">
        <v>29</v>
      </c>
    </row>
    <row r="452" spans="1:11">
      <c r="A452" s="5" t="s">
        <v>2471</v>
      </c>
      <c r="B452" s="9">
        <v>42628</v>
      </c>
      <c r="C452" s="5">
        <v>2016</v>
      </c>
      <c r="D452" s="5" t="s">
        <v>321</v>
      </c>
      <c r="E452" s="5" t="str">
        <f>VLOOKUP(D452, 'TechIndex Startups'!$A$1:$E$700,2,FALSE)</f>
        <v>FIRM0263</v>
      </c>
      <c r="F452" s="15">
        <v>6000000</v>
      </c>
      <c r="G452" s="5" t="s">
        <v>1477</v>
      </c>
      <c r="H452" s="5" t="s">
        <v>30</v>
      </c>
      <c r="I452" s="5" t="s">
        <v>1482</v>
      </c>
      <c r="J452" s="5">
        <v>2012</v>
      </c>
      <c r="K452" s="5" t="s">
        <v>29</v>
      </c>
    </row>
    <row r="453" spans="1:11">
      <c r="A453" s="5" t="s">
        <v>2472</v>
      </c>
      <c r="B453" s="9">
        <v>42634</v>
      </c>
      <c r="C453" s="5">
        <v>2016</v>
      </c>
      <c r="D453" s="5" t="s">
        <v>722</v>
      </c>
      <c r="E453" s="5" t="str">
        <f>VLOOKUP(D453, 'TechIndex Startups'!$A$1:$E$700,2,FALSE)</f>
        <v>FIRM0647</v>
      </c>
      <c r="F453" s="15">
        <v>2300000</v>
      </c>
      <c r="G453" s="5" t="s">
        <v>1469</v>
      </c>
      <c r="H453" s="5" t="s">
        <v>30</v>
      </c>
      <c r="I453" s="5" t="s">
        <v>1845</v>
      </c>
      <c r="J453" s="5">
        <v>2016</v>
      </c>
      <c r="K453" s="5" t="s">
        <v>44</v>
      </c>
    </row>
    <row r="454" spans="1:11">
      <c r="A454" s="5" t="s">
        <v>2473</v>
      </c>
      <c r="B454" s="9">
        <v>42639</v>
      </c>
      <c r="C454" s="5">
        <v>2016</v>
      </c>
      <c r="D454" s="5" t="s">
        <v>431</v>
      </c>
      <c r="E454" s="5" t="str">
        <f>VLOOKUP(D454, 'TechIndex Startups'!$A$1:$E$700,2,FALSE)</f>
        <v>FIRM0368</v>
      </c>
      <c r="F454" s="15">
        <f>15000*1.4</f>
        <v>21000</v>
      </c>
      <c r="G454" s="5" t="s">
        <v>1497</v>
      </c>
      <c r="H454" s="5" t="s">
        <v>50</v>
      </c>
      <c r="I454" s="5" t="s">
        <v>1866</v>
      </c>
      <c r="J454" s="5">
        <v>2013</v>
      </c>
      <c r="K454" s="5" t="s">
        <v>33</v>
      </c>
    </row>
    <row r="455" spans="1:11">
      <c r="A455" s="5" t="s">
        <v>2474</v>
      </c>
      <c r="B455" s="9">
        <v>42640</v>
      </c>
      <c r="C455" s="5">
        <v>2016</v>
      </c>
      <c r="D455" s="5" t="s">
        <v>418</v>
      </c>
      <c r="E455" s="5" t="str">
        <f>VLOOKUP(D455, 'TechIndex Startups'!$A$1:$E$700,2,FALSE)</f>
        <v>FIRM0354</v>
      </c>
      <c r="F455" s="15">
        <v>2800000</v>
      </c>
      <c r="G455" s="5" t="s">
        <v>1481</v>
      </c>
      <c r="H455" s="5" t="s">
        <v>30</v>
      </c>
      <c r="I455" s="5" t="s">
        <v>1902</v>
      </c>
      <c r="J455" s="5">
        <v>2013</v>
      </c>
      <c r="K455" s="5" t="s">
        <v>69</v>
      </c>
    </row>
    <row r="456" spans="1:11">
      <c r="A456" s="5" t="s">
        <v>2475</v>
      </c>
      <c r="B456" s="9">
        <v>42645</v>
      </c>
      <c r="C456" s="5">
        <v>2016</v>
      </c>
      <c r="D456" s="5" t="s">
        <v>657</v>
      </c>
      <c r="E456" s="5" t="str">
        <f>VLOOKUP(D456, 'TechIndex Startups'!$A$1:$E$700,2,FALSE)</f>
        <v>FIRM0586</v>
      </c>
      <c r="F456" s="15">
        <v>370000</v>
      </c>
      <c r="G456" s="5" t="s">
        <v>1481</v>
      </c>
      <c r="H456" s="5" t="s">
        <v>30</v>
      </c>
      <c r="I456" s="5" t="s">
        <v>1901</v>
      </c>
      <c r="J456" s="5">
        <v>2015</v>
      </c>
      <c r="K456" s="5" t="s">
        <v>47</v>
      </c>
    </row>
    <row r="457" spans="1:11">
      <c r="A457" s="5" t="s">
        <v>2476</v>
      </c>
      <c r="B457" s="9">
        <v>42653</v>
      </c>
      <c r="C457" s="5">
        <v>2016</v>
      </c>
      <c r="D457" s="5" t="s">
        <v>274</v>
      </c>
      <c r="E457" s="5" t="str">
        <f>VLOOKUP(D457, 'TechIndex Startups'!$A$1:$E$700,2,FALSE)</f>
        <v>FIRM0220</v>
      </c>
      <c r="F457" s="15">
        <v>1800000</v>
      </c>
      <c r="G457" s="5" t="s">
        <v>1596</v>
      </c>
      <c r="H457" s="5" t="s">
        <v>30</v>
      </c>
      <c r="I457" s="5" t="s">
        <v>1589</v>
      </c>
      <c r="J457" s="5">
        <v>2012</v>
      </c>
      <c r="K457" s="5" t="s">
        <v>69</v>
      </c>
    </row>
    <row r="458" spans="1:11">
      <c r="A458" s="5" t="s">
        <v>2477</v>
      </c>
      <c r="B458" s="9">
        <v>42656</v>
      </c>
      <c r="C458" s="5">
        <v>2016</v>
      </c>
      <c r="D458" s="5" t="s">
        <v>719</v>
      </c>
      <c r="E458" s="5" t="str">
        <f>VLOOKUP(D458, 'TechIndex Startups'!$A$1:$E$700,2,FALSE)</f>
        <v>FIRM0644</v>
      </c>
      <c r="F458" s="15">
        <f>2000000*1.25</f>
        <v>2500000</v>
      </c>
      <c r="G458" s="5" t="s">
        <v>1596</v>
      </c>
      <c r="H458" s="5" t="s">
        <v>167</v>
      </c>
      <c r="I458" s="5" t="s">
        <v>1751</v>
      </c>
      <c r="J458" s="5">
        <v>2016</v>
      </c>
      <c r="K458" s="5" t="s">
        <v>29</v>
      </c>
    </row>
    <row r="459" spans="1:11">
      <c r="A459" s="5" t="s">
        <v>2478</v>
      </c>
      <c r="B459" s="9">
        <v>42671</v>
      </c>
      <c r="C459" s="5">
        <v>2016</v>
      </c>
      <c r="D459" s="5" t="s">
        <v>604</v>
      </c>
      <c r="E459" s="5" t="str">
        <f>VLOOKUP(D459, 'TechIndex Startups'!$A$1:$E$700,2,FALSE)</f>
        <v>FIRM0533</v>
      </c>
      <c r="F459" s="16" t="s">
        <v>1479</v>
      </c>
      <c r="G459" s="5" t="s">
        <v>1481</v>
      </c>
      <c r="H459" s="5" t="s">
        <v>30</v>
      </c>
      <c r="I459" s="5" t="s">
        <v>1470</v>
      </c>
      <c r="J459" s="5">
        <v>2015</v>
      </c>
      <c r="K459" s="5" t="s">
        <v>33</v>
      </c>
    </row>
    <row r="460" spans="1:11">
      <c r="A460" s="5" t="s">
        <v>2478</v>
      </c>
      <c r="B460" s="9">
        <v>42671</v>
      </c>
      <c r="C460" s="5">
        <v>2016</v>
      </c>
      <c r="D460" s="5" t="s">
        <v>604</v>
      </c>
      <c r="E460" s="5" t="str">
        <f>VLOOKUP(D460, 'TechIndex Startups'!$A$1:$E$700,2,FALSE)</f>
        <v>FIRM0533</v>
      </c>
      <c r="F460" s="16" t="s">
        <v>1479</v>
      </c>
      <c r="G460" s="5" t="s">
        <v>1481</v>
      </c>
      <c r="H460" s="5" t="s">
        <v>30</v>
      </c>
      <c r="I460" s="5" t="s">
        <v>1470</v>
      </c>
      <c r="J460" s="5">
        <v>2015</v>
      </c>
      <c r="K460" s="5" t="s">
        <v>33</v>
      </c>
    </row>
    <row r="461" spans="1:11">
      <c r="A461" s="5" t="s">
        <v>2479</v>
      </c>
      <c r="B461" s="9">
        <v>42671</v>
      </c>
      <c r="C461" s="5">
        <v>2016</v>
      </c>
      <c r="D461" s="5" t="s">
        <v>703</v>
      </c>
      <c r="E461" s="5" t="str">
        <f>VLOOKUP(D461, 'TechIndex Startups'!$A$1:$E$700,2,FALSE)</f>
        <v>FIRM0629</v>
      </c>
      <c r="F461" s="16" t="s">
        <v>1479</v>
      </c>
      <c r="G461" s="5" t="s">
        <v>1481</v>
      </c>
      <c r="H461" s="5" t="s">
        <v>50</v>
      </c>
      <c r="I461" s="5" t="s">
        <v>1478</v>
      </c>
      <c r="J461" s="5">
        <v>2015</v>
      </c>
      <c r="K461" s="5" t="s">
        <v>544</v>
      </c>
    </row>
    <row r="462" spans="1:11">
      <c r="A462" s="5" t="s">
        <v>2479</v>
      </c>
      <c r="B462" s="9">
        <v>42671</v>
      </c>
      <c r="C462" s="5">
        <v>2016</v>
      </c>
      <c r="D462" s="5" t="s">
        <v>703</v>
      </c>
      <c r="E462" s="5" t="str">
        <f>VLOOKUP(D462, 'TechIndex Startups'!$A$1:$E$700,2,FALSE)</f>
        <v>FIRM0629</v>
      </c>
      <c r="F462" s="16" t="s">
        <v>1479</v>
      </c>
      <c r="G462" s="5" t="s">
        <v>1481</v>
      </c>
      <c r="H462" s="5" t="s">
        <v>50</v>
      </c>
      <c r="I462" s="5" t="s">
        <v>1478</v>
      </c>
      <c r="J462" s="5">
        <v>2015</v>
      </c>
      <c r="K462" s="5" t="s">
        <v>544</v>
      </c>
    </row>
    <row r="463" spans="1:11">
      <c r="A463" s="5" t="s">
        <v>2480</v>
      </c>
      <c r="B463" s="9">
        <v>42675</v>
      </c>
      <c r="C463" s="5">
        <v>2016</v>
      </c>
      <c r="D463" s="5" t="s">
        <v>742</v>
      </c>
      <c r="E463" s="5" t="str">
        <f>VLOOKUP(D463, 'TechIndex Startups'!$A$1:$E$700,2,FALSE)</f>
        <v>FIRM0667</v>
      </c>
      <c r="F463" s="15">
        <v>65000</v>
      </c>
      <c r="G463" s="5" t="s">
        <v>1492</v>
      </c>
      <c r="H463" s="5" t="s">
        <v>30</v>
      </c>
      <c r="I463" s="5" t="s">
        <v>1470</v>
      </c>
      <c r="J463" s="5">
        <v>2016</v>
      </c>
      <c r="K463" s="5" t="s">
        <v>33</v>
      </c>
    </row>
    <row r="464" spans="1:11">
      <c r="A464" s="5" t="s">
        <v>2481</v>
      </c>
      <c r="B464" s="9">
        <v>42677</v>
      </c>
      <c r="C464" s="5">
        <v>2016</v>
      </c>
      <c r="D464" s="5" t="s">
        <v>671</v>
      </c>
      <c r="E464" s="5" t="str">
        <f>VLOOKUP(D464, 'TechIndex Startups'!$A$1:$E$700,2,FALSE)</f>
        <v>FIRM0599</v>
      </c>
      <c r="F464" s="16" t="s">
        <v>1479</v>
      </c>
      <c r="G464" s="5" t="s">
        <v>1596</v>
      </c>
      <c r="H464" s="5" t="s">
        <v>30</v>
      </c>
      <c r="I464" s="5" t="s">
        <v>1831</v>
      </c>
      <c r="J464" s="5">
        <v>2015</v>
      </c>
      <c r="K464" s="5" t="s">
        <v>33</v>
      </c>
    </row>
    <row r="465" spans="1:11">
      <c r="A465" s="5" t="s">
        <v>2482</v>
      </c>
      <c r="B465" s="9">
        <v>42681</v>
      </c>
      <c r="C465" s="5">
        <v>2016</v>
      </c>
      <c r="D465" s="5" t="s">
        <v>707</v>
      </c>
      <c r="E465" s="5" t="str">
        <f>VLOOKUP(D465, 'TechIndex Startups'!$A$1:$E$700,2,FALSE)</f>
        <v>FIRM0633</v>
      </c>
      <c r="F465" s="15">
        <v>228000</v>
      </c>
      <c r="G465" s="5" t="s">
        <v>1481</v>
      </c>
      <c r="H465" s="5" t="s">
        <v>358</v>
      </c>
      <c r="I465" s="5" t="s">
        <v>1808</v>
      </c>
      <c r="J465" s="5">
        <v>2016</v>
      </c>
      <c r="K465" s="5" t="s">
        <v>47</v>
      </c>
    </row>
    <row r="466" spans="1:11">
      <c r="A466" s="5" t="s">
        <v>2483</v>
      </c>
      <c r="B466" s="9">
        <v>42695</v>
      </c>
      <c r="C466" s="5">
        <v>2016</v>
      </c>
      <c r="D466" s="5" t="s">
        <v>711</v>
      </c>
      <c r="E466" s="5" t="str">
        <f>VLOOKUP(D466, 'TechIndex Startups'!$A$1:$E$700,2,FALSE)</f>
        <v>FIRM0637</v>
      </c>
      <c r="F466" s="15">
        <v>200000</v>
      </c>
      <c r="G466" s="5" t="s">
        <v>1481</v>
      </c>
      <c r="H466" s="5" t="s">
        <v>712</v>
      </c>
      <c r="I466" s="5" t="s">
        <v>1951</v>
      </c>
      <c r="J466" s="5">
        <v>2016</v>
      </c>
      <c r="K466" s="5" t="s">
        <v>47</v>
      </c>
    </row>
    <row r="467" spans="1:11">
      <c r="A467" s="5" t="s">
        <v>2484</v>
      </c>
      <c r="B467" s="9">
        <v>42703</v>
      </c>
      <c r="C467" s="5">
        <v>2016</v>
      </c>
      <c r="D467" s="5" t="s">
        <v>543</v>
      </c>
      <c r="E467" s="5" t="str">
        <f>VLOOKUP(D467, 'TechIndex Startups'!$A$1:$E$700,2,FALSE)</f>
        <v>FIRM0474</v>
      </c>
      <c r="F467" s="15" t="s">
        <v>1479</v>
      </c>
      <c r="G467" s="5" t="s">
        <v>1481</v>
      </c>
      <c r="H467" s="5" t="s">
        <v>30</v>
      </c>
      <c r="I467" s="5" t="s">
        <v>1498</v>
      </c>
      <c r="J467" s="5">
        <v>2014</v>
      </c>
      <c r="K467" s="5" t="s">
        <v>544</v>
      </c>
    </row>
    <row r="468" spans="1:11">
      <c r="A468" s="5" t="s">
        <v>2484</v>
      </c>
      <c r="B468" s="9">
        <v>42703</v>
      </c>
      <c r="C468" s="5">
        <v>2016</v>
      </c>
      <c r="D468" s="5" t="s">
        <v>543</v>
      </c>
      <c r="E468" s="5" t="str">
        <f>VLOOKUP(D468, 'TechIndex Startups'!$A$1:$E$700,2,FALSE)</f>
        <v>FIRM0474</v>
      </c>
      <c r="F468" s="15" t="s">
        <v>1479</v>
      </c>
      <c r="G468" s="5" t="s">
        <v>1481</v>
      </c>
      <c r="H468" s="5" t="s">
        <v>30</v>
      </c>
      <c r="I468" s="5" t="s">
        <v>1498</v>
      </c>
      <c r="J468" s="5">
        <v>2014</v>
      </c>
      <c r="K468" s="5" t="s">
        <v>544</v>
      </c>
    </row>
    <row r="469" spans="1:11">
      <c r="A469" s="5" t="s">
        <v>2485</v>
      </c>
      <c r="B469" s="9">
        <v>42704</v>
      </c>
      <c r="C469" s="5">
        <v>2016</v>
      </c>
      <c r="D469" s="5" t="s">
        <v>527</v>
      </c>
      <c r="E469" s="5" t="str">
        <f>VLOOKUP(D469, 'TechIndex Startups'!$A$1:$E$700,2,FALSE)</f>
        <v>FIRM0458</v>
      </c>
      <c r="F469" s="15">
        <v>2500000</v>
      </c>
      <c r="G469" s="5" t="s">
        <v>1481</v>
      </c>
      <c r="H469" s="5" t="s">
        <v>109</v>
      </c>
      <c r="I469" s="5" t="s">
        <v>1500</v>
      </c>
      <c r="J469" s="5">
        <v>2014</v>
      </c>
      <c r="K469" s="5" t="s">
        <v>33</v>
      </c>
    </row>
    <row r="470" spans="1:11">
      <c r="A470" s="5" t="s">
        <v>2486</v>
      </c>
      <c r="B470" s="9">
        <v>42705</v>
      </c>
      <c r="C470" s="5">
        <v>2016</v>
      </c>
      <c r="D470" s="5" t="s">
        <v>748</v>
      </c>
      <c r="E470" s="5" t="str">
        <f>VLOOKUP(D470, 'TechIndex Startups'!$A$1:$E$700,2,FALSE)</f>
        <v>FIRM0673</v>
      </c>
      <c r="F470" s="15" t="s">
        <v>1479</v>
      </c>
      <c r="G470" s="5" t="s">
        <v>1497</v>
      </c>
      <c r="H470" s="5" t="s">
        <v>30</v>
      </c>
      <c r="I470" s="5" t="s">
        <v>1498</v>
      </c>
      <c r="J470" s="5">
        <v>2016</v>
      </c>
      <c r="K470" s="5" t="s">
        <v>69</v>
      </c>
    </row>
    <row r="471" spans="1:11">
      <c r="A471" s="5" t="s">
        <v>2487</v>
      </c>
      <c r="B471" s="9">
        <v>42705</v>
      </c>
      <c r="C471" s="5">
        <v>2016</v>
      </c>
      <c r="D471" s="5" t="s">
        <v>683</v>
      </c>
      <c r="E471" s="5" t="str">
        <f>VLOOKUP(D471, 'TechIndex Startups'!$A$1:$E$700,2,FALSE)</f>
        <v>FIRM0610</v>
      </c>
      <c r="F471" s="15" t="s">
        <v>1479</v>
      </c>
      <c r="G471" s="5" t="s">
        <v>1760</v>
      </c>
      <c r="H471" s="5" t="s">
        <v>30</v>
      </c>
      <c r="I471" s="5" t="s">
        <v>1954</v>
      </c>
      <c r="J471" s="5">
        <v>2015</v>
      </c>
      <c r="K471" s="5" t="s">
        <v>44</v>
      </c>
    </row>
    <row r="472" spans="1:11">
      <c r="A472" s="5" t="s">
        <v>2488</v>
      </c>
      <c r="B472" s="9">
        <v>42717</v>
      </c>
      <c r="C472" s="5">
        <v>2016</v>
      </c>
      <c r="D472" s="5" t="s">
        <v>243</v>
      </c>
      <c r="E472" s="5" t="str">
        <f>VLOOKUP(D472, 'TechIndex Startups'!$A$1:$E$700,2,FALSE)</f>
        <v>FIRM0191</v>
      </c>
      <c r="F472" s="15">
        <v>4100000</v>
      </c>
      <c r="G472" s="5" t="s">
        <v>1477</v>
      </c>
      <c r="H472" s="5" t="s">
        <v>30</v>
      </c>
      <c r="I472" s="5" t="s">
        <v>1498</v>
      </c>
      <c r="J472" s="5">
        <v>2011</v>
      </c>
      <c r="K472" s="5" t="s">
        <v>33</v>
      </c>
    </row>
    <row r="473" spans="1:11">
      <c r="A473" s="5" t="s">
        <v>2489</v>
      </c>
      <c r="B473" s="9">
        <v>42718</v>
      </c>
      <c r="C473" s="5">
        <v>2016</v>
      </c>
      <c r="D473" s="5" t="s">
        <v>530</v>
      </c>
      <c r="E473" s="5" t="str">
        <f>VLOOKUP(D473, 'TechIndex Startups'!$A$1:$E$700,2,FALSE)</f>
        <v>FIRM0461</v>
      </c>
      <c r="F473" s="15">
        <v>2700000</v>
      </c>
      <c r="G473" s="5" t="s">
        <v>1481</v>
      </c>
      <c r="H473" s="5" t="s">
        <v>30</v>
      </c>
      <c r="I473" s="5" t="s">
        <v>1470</v>
      </c>
      <c r="J473" s="5">
        <v>2014</v>
      </c>
      <c r="K473" s="5" t="s">
        <v>47</v>
      </c>
    </row>
    <row r="474" spans="1:11">
      <c r="A474" s="5" t="s">
        <v>2490</v>
      </c>
      <c r="B474" s="9">
        <v>42720</v>
      </c>
      <c r="C474" s="5">
        <v>2016</v>
      </c>
      <c r="D474" s="5" t="s">
        <v>704</v>
      </c>
      <c r="E474" s="5" t="str">
        <f>VLOOKUP(D474, 'TechIndex Startups'!$A$1:$E$700,2,FALSE)</f>
        <v>FIRM0630</v>
      </c>
      <c r="F474" s="15" t="s">
        <v>1479</v>
      </c>
      <c r="G474" s="5" t="s">
        <v>1469</v>
      </c>
      <c r="H474" s="5" t="s">
        <v>50</v>
      </c>
      <c r="I474" s="5" t="s">
        <v>1478</v>
      </c>
      <c r="J474" s="5">
        <v>2015</v>
      </c>
      <c r="K474" s="5" t="s">
        <v>29</v>
      </c>
    </row>
    <row r="475" spans="1:11">
      <c r="A475" s="5" t="s">
        <v>2491</v>
      </c>
      <c r="B475" s="9">
        <v>42730</v>
      </c>
      <c r="C475" s="5">
        <v>2016</v>
      </c>
      <c r="D475" s="5" t="s">
        <v>680</v>
      </c>
      <c r="E475" s="5" t="str">
        <f>VLOOKUP(D475, 'TechIndex Startups'!$A$1:$E$700,2,FALSE)</f>
        <v>FIRM0608</v>
      </c>
      <c r="F475" s="15" t="s">
        <v>1479</v>
      </c>
      <c r="G475" s="5" t="s">
        <v>1481</v>
      </c>
      <c r="H475" s="5" t="s">
        <v>681</v>
      </c>
      <c r="I475" s="5" t="s">
        <v>1962</v>
      </c>
      <c r="J475" s="5">
        <v>2015</v>
      </c>
      <c r="K475" s="5" t="s">
        <v>29</v>
      </c>
    </row>
    <row r="476" spans="1:11">
      <c r="A476" s="5" t="s">
        <v>2492</v>
      </c>
      <c r="B476" s="9">
        <v>42733</v>
      </c>
      <c r="C476" s="5">
        <v>2016</v>
      </c>
      <c r="D476" s="5" t="s">
        <v>701</v>
      </c>
      <c r="E476" s="5" t="str">
        <f>VLOOKUP(D476, 'TechIndex Startups'!$A$1:$E$700,2,FALSE)</f>
        <v>FIRM0628</v>
      </c>
      <c r="F476" s="15">
        <f>20000*1.25</f>
        <v>25000</v>
      </c>
      <c r="G476" s="5" t="s">
        <v>1492</v>
      </c>
      <c r="H476" s="5" t="s">
        <v>702</v>
      </c>
      <c r="I476" s="5" t="s">
        <v>1964</v>
      </c>
      <c r="J476" s="5">
        <v>2015</v>
      </c>
      <c r="K476" s="5" t="s">
        <v>47</v>
      </c>
    </row>
    <row r="477" spans="1:11">
      <c r="A477" s="5" t="s">
        <v>2493</v>
      </c>
      <c r="B477" s="9">
        <v>42735</v>
      </c>
      <c r="C477" s="5">
        <v>2016</v>
      </c>
      <c r="D477" s="5" t="s">
        <v>266</v>
      </c>
      <c r="E477" s="5" t="str">
        <f>VLOOKUP(D477, 'TechIndex Startups'!$A$1:$E$700,2,FALSE)</f>
        <v>FIRM0213</v>
      </c>
      <c r="F477" s="15">
        <v>450000</v>
      </c>
      <c r="G477" s="5" t="s">
        <v>1497</v>
      </c>
      <c r="H477" s="5" t="s">
        <v>30</v>
      </c>
      <c r="I477" s="5" t="s">
        <v>1498</v>
      </c>
      <c r="J477" s="5">
        <v>2012</v>
      </c>
      <c r="K477" s="5" t="s">
        <v>33</v>
      </c>
    </row>
    <row r="478" spans="1:11">
      <c r="A478" s="5" t="s">
        <v>2494</v>
      </c>
      <c r="B478" s="9">
        <v>42737</v>
      </c>
      <c r="C478" s="5">
        <v>2017</v>
      </c>
      <c r="D478" s="5" t="s">
        <v>658</v>
      </c>
      <c r="E478" s="5" t="str">
        <f>VLOOKUP(D478, 'TechIndex Startups'!$A$1:$E$700,2,FALSE)</f>
        <v>FIRM0587</v>
      </c>
      <c r="F478" s="15">
        <f>675000*0.76</f>
        <v>513000</v>
      </c>
      <c r="G478" s="5" t="s">
        <v>1497</v>
      </c>
      <c r="H478" s="5" t="s">
        <v>467</v>
      </c>
      <c r="I478" s="5" t="s">
        <v>467</v>
      </c>
      <c r="J478" s="5">
        <v>2015</v>
      </c>
      <c r="K478" s="5" t="s">
        <v>33</v>
      </c>
    </row>
    <row r="479" spans="1:11">
      <c r="A479" s="5" t="s">
        <v>2495</v>
      </c>
      <c r="B479" s="9">
        <v>42752</v>
      </c>
      <c r="C479" s="5">
        <v>2017</v>
      </c>
      <c r="D479" s="5" t="s">
        <v>750</v>
      </c>
      <c r="E479" s="5" t="str">
        <f>VLOOKUP(D479, 'TechIndex Startups'!$A$1:$E$700,2,FALSE)</f>
        <v>FIRM0675</v>
      </c>
      <c r="F479" s="15">
        <v>750000</v>
      </c>
      <c r="G479" s="5" t="s">
        <v>1481</v>
      </c>
      <c r="H479" s="5" t="s">
        <v>50</v>
      </c>
      <c r="I479" s="5" t="s">
        <v>1478</v>
      </c>
      <c r="J479" s="5">
        <v>2015</v>
      </c>
      <c r="K479" s="5" t="s">
        <v>44</v>
      </c>
    </row>
    <row r="480" spans="1:11">
      <c r="A480" s="5" t="s">
        <v>2496</v>
      </c>
      <c r="B480" s="9">
        <v>42754</v>
      </c>
      <c r="C480" s="5">
        <v>2017</v>
      </c>
      <c r="D480" s="5" t="s">
        <v>746</v>
      </c>
      <c r="E480" s="5" t="str">
        <f>VLOOKUP(D480, 'TechIndex Startups'!$A$1:$E$700,2,FALSE)</f>
        <v>FIRM0671</v>
      </c>
      <c r="F480" s="15">
        <v>5000000</v>
      </c>
      <c r="G480" s="5" t="s">
        <v>1477</v>
      </c>
      <c r="H480" s="5" t="s">
        <v>30</v>
      </c>
      <c r="I480" s="5" t="s">
        <v>1498</v>
      </c>
      <c r="J480" s="5">
        <v>2010</v>
      </c>
      <c r="K480" s="5" t="s">
        <v>44</v>
      </c>
    </row>
    <row r="481" spans="1:11">
      <c r="A481" s="5" t="s">
        <v>2497</v>
      </c>
      <c r="B481" s="9">
        <v>42760</v>
      </c>
      <c r="C481" s="5">
        <v>2017</v>
      </c>
      <c r="D481" s="5" t="s">
        <v>199</v>
      </c>
      <c r="E481" s="5" t="str">
        <f>VLOOKUP(D481, 'TechIndex Startups'!$A$1:$E$700,2,FALSE)</f>
        <v>FIRM0150</v>
      </c>
      <c r="F481" s="15">
        <v>1122145</v>
      </c>
      <c r="G481" s="5" t="s">
        <v>1469</v>
      </c>
      <c r="H481" s="5" t="s">
        <v>200</v>
      </c>
      <c r="I481" s="5" t="s">
        <v>1932</v>
      </c>
      <c r="J481" s="5">
        <v>2016</v>
      </c>
      <c r="K481" s="5" t="s">
        <v>33</v>
      </c>
    </row>
    <row r="482" spans="1:11">
      <c r="A482" s="5" t="s">
        <v>2498</v>
      </c>
      <c r="B482" s="9">
        <v>42768</v>
      </c>
      <c r="C482" s="5">
        <v>2017</v>
      </c>
      <c r="D482" s="5" t="s">
        <v>752</v>
      </c>
      <c r="E482" s="5" t="str">
        <f>VLOOKUP(D482, 'TechIndex Startups'!$A$1:$E$700,2,FALSE)</f>
        <v>FIRM0677</v>
      </c>
      <c r="F482" s="15">
        <v>5000000</v>
      </c>
      <c r="G482" s="5" t="s">
        <v>1477</v>
      </c>
      <c r="H482" s="5" t="s">
        <v>30</v>
      </c>
      <c r="I482" s="5" t="s">
        <v>1470</v>
      </c>
      <c r="J482" s="5">
        <v>2016</v>
      </c>
      <c r="K482" s="5" t="s">
        <v>44</v>
      </c>
    </row>
    <row r="483" spans="1:11">
      <c r="A483" s="5" t="s">
        <v>2499</v>
      </c>
      <c r="B483" s="9">
        <v>42782</v>
      </c>
      <c r="C483" s="5">
        <v>2017</v>
      </c>
      <c r="D483" s="5" t="s">
        <v>507</v>
      </c>
      <c r="E483" s="5" t="str">
        <f>VLOOKUP(D483, 'TechIndex Startups'!$A$1:$E$700,2,FALSE)</f>
        <v>FIRM0439</v>
      </c>
      <c r="F483" s="16" t="s">
        <v>1479</v>
      </c>
      <c r="G483" s="5" t="s">
        <v>1596</v>
      </c>
      <c r="H483" s="5" t="s">
        <v>30</v>
      </c>
      <c r="I483" s="5" t="s">
        <v>1840</v>
      </c>
      <c r="J483" s="5">
        <v>2014</v>
      </c>
      <c r="K483" s="5" t="s">
        <v>69</v>
      </c>
    </row>
    <row r="484" spans="1:11">
      <c r="A484" s="5" t="s">
        <v>2499</v>
      </c>
      <c r="B484" s="9">
        <v>42782</v>
      </c>
      <c r="C484" s="5">
        <v>2017</v>
      </c>
      <c r="D484" s="5" t="s">
        <v>507</v>
      </c>
      <c r="E484" s="5" t="str">
        <f>VLOOKUP(D484, 'TechIndex Startups'!$A$1:$E$700,2,FALSE)</f>
        <v>FIRM0439</v>
      </c>
      <c r="F484" s="16" t="s">
        <v>1479</v>
      </c>
      <c r="G484" s="5" t="s">
        <v>1596</v>
      </c>
      <c r="H484" s="5" t="s">
        <v>30</v>
      </c>
      <c r="I484" s="5" t="s">
        <v>1840</v>
      </c>
      <c r="J484" s="5">
        <v>2014</v>
      </c>
      <c r="K484" s="5" t="s">
        <v>69</v>
      </c>
    </row>
    <row r="485" spans="1:11">
      <c r="A485" s="5" t="s">
        <v>2499</v>
      </c>
      <c r="B485" s="9">
        <v>42782</v>
      </c>
      <c r="C485" s="5">
        <v>2017</v>
      </c>
      <c r="D485" s="5" t="s">
        <v>507</v>
      </c>
      <c r="E485" s="5" t="str">
        <f>VLOOKUP(D485, 'TechIndex Startups'!$A$1:$E$700,2,FALSE)</f>
        <v>FIRM0439</v>
      </c>
      <c r="F485" s="15">
        <v>8000000</v>
      </c>
      <c r="G485" s="5" t="s">
        <v>1596</v>
      </c>
      <c r="H485" s="5" t="s">
        <v>30</v>
      </c>
      <c r="I485" s="5" t="s">
        <v>1840</v>
      </c>
      <c r="J485" s="5">
        <v>2014</v>
      </c>
      <c r="K485" s="5" t="s">
        <v>69</v>
      </c>
    </row>
    <row r="486" spans="1:11">
      <c r="A486" s="5" t="s">
        <v>2500</v>
      </c>
      <c r="B486" s="9">
        <v>42794</v>
      </c>
      <c r="C486" s="5">
        <v>2017</v>
      </c>
      <c r="D486" s="5" t="s">
        <v>543</v>
      </c>
      <c r="E486" s="5" t="str">
        <f>VLOOKUP(D486, 'TechIndex Startups'!$A$1:$E$700,2,FALSE)</f>
        <v>FIRM0474</v>
      </c>
      <c r="F486" s="15">
        <v>2300000</v>
      </c>
      <c r="G486" s="5" t="s">
        <v>1481</v>
      </c>
      <c r="H486" s="5" t="s">
        <v>30</v>
      </c>
      <c r="I486" s="5" t="s">
        <v>1498</v>
      </c>
      <c r="J486" s="5">
        <v>2014</v>
      </c>
      <c r="K486" s="5" t="s">
        <v>544</v>
      </c>
    </row>
    <row r="487" spans="1:11">
      <c r="A487" s="5" t="s">
        <v>2501</v>
      </c>
      <c r="B487" s="9">
        <v>42795</v>
      </c>
      <c r="C487" s="5">
        <v>2017</v>
      </c>
      <c r="D487" s="5" t="s">
        <v>532</v>
      </c>
      <c r="E487" s="5" t="str">
        <f>VLOOKUP(D487, 'TechIndex Startups'!$A$1:$E$700,2,FALSE)</f>
        <v>FIRM0463</v>
      </c>
      <c r="F487" s="15">
        <v>2000000</v>
      </c>
      <c r="G487" s="5" t="s">
        <v>1469</v>
      </c>
      <c r="H487" s="5" t="s">
        <v>30</v>
      </c>
      <c r="I487" s="5" t="s">
        <v>1487</v>
      </c>
      <c r="J487" s="5">
        <v>2014</v>
      </c>
      <c r="K487" s="5" t="s">
        <v>33</v>
      </c>
    </row>
    <row r="488" spans="1:11">
      <c r="A488" s="5" t="s">
        <v>2502</v>
      </c>
      <c r="B488" s="9">
        <v>42795</v>
      </c>
      <c r="C488" s="5">
        <v>2017</v>
      </c>
      <c r="D488" s="5" t="s">
        <v>193</v>
      </c>
      <c r="E488" s="5" t="str">
        <f>VLOOKUP(D488, 'TechIndex Startups'!$A$1:$E$700,2,FALSE)</f>
        <v>FIRM0144</v>
      </c>
      <c r="F488" s="15" t="s">
        <v>1479</v>
      </c>
      <c r="G488" s="5" t="s">
        <v>1469</v>
      </c>
      <c r="H488" s="5" t="s">
        <v>30</v>
      </c>
      <c r="I488" s="5" t="s">
        <v>1498</v>
      </c>
      <c r="J488" s="5">
        <v>2010</v>
      </c>
      <c r="K488" s="5" t="s">
        <v>44</v>
      </c>
    </row>
    <row r="489" spans="1:11">
      <c r="A489" s="5" t="s">
        <v>2503</v>
      </c>
      <c r="B489" s="9">
        <v>42795</v>
      </c>
      <c r="C489" s="5">
        <v>2017</v>
      </c>
      <c r="D489" s="5" t="s">
        <v>754</v>
      </c>
      <c r="E489" s="5" t="str">
        <f>VLOOKUP(D489, 'TechIndex Startups'!$A$1:$E$700,2,FALSE)</f>
        <v>FIRM0679</v>
      </c>
      <c r="F489" s="15" t="s">
        <v>1479</v>
      </c>
      <c r="G489" s="5" t="s">
        <v>1479</v>
      </c>
      <c r="H489" s="5" t="s">
        <v>50</v>
      </c>
      <c r="I489" s="5" t="s">
        <v>1478</v>
      </c>
      <c r="J489" s="5">
        <v>2013</v>
      </c>
      <c r="K489" s="5" t="s">
        <v>544</v>
      </c>
    </row>
    <row r="490" spans="1:11">
      <c r="A490" s="5" t="s">
        <v>2504</v>
      </c>
      <c r="B490" s="9">
        <v>42801</v>
      </c>
      <c r="C490" s="5">
        <v>2017</v>
      </c>
      <c r="D490" s="5" t="s">
        <v>527</v>
      </c>
      <c r="E490" s="5" t="str">
        <f>VLOOKUP(D490, 'TechIndex Startups'!$A$1:$E$700,2,FALSE)</f>
        <v>FIRM0458</v>
      </c>
      <c r="F490" s="15">
        <v>7000000</v>
      </c>
      <c r="G490" s="5" t="s">
        <v>1481</v>
      </c>
      <c r="H490" s="5" t="s">
        <v>109</v>
      </c>
      <c r="I490" s="5" t="s">
        <v>1500</v>
      </c>
      <c r="J490" s="5">
        <v>2014</v>
      </c>
      <c r="K490" s="5" t="s">
        <v>33</v>
      </c>
    </row>
    <row r="491" spans="1:11">
      <c r="A491" s="5" t="s">
        <v>2505</v>
      </c>
      <c r="B491" s="9">
        <v>42804</v>
      </c>
      <c r="C491" s="5">
        <v>2017</v>
      </c>
      <c r="D491" s="5" t="s">
        <v>450</v>
      </c>
      <c r="E491" s="5" t="str">
        <f>VLOOKUP(D491, 'TechIndex Startups'!$A$1:$E$700,2,FALSE)</f>
        <v>FIRM0386</v>
      </c>
      <c r="F491" s="15">
        <f>500000*1.25</f>
        <v>625000</v>
      </c>
      <c r="G491" s="5" t="s">
        <v>1481</v>
      </c>
      <c r="H491" s="5" t="s">
        <v>387</v>
      </c>
      <c r="I491" s="5" t="s">
        <v>1632</v>
      </c>
      <c r="J491" s="5">
        <v>2013</v>
      </c>
      <c r="K491" s="5" t="s">
        <v>44</v>
      </c>
    </row>
    <row r="492" spans="1:11">
      <c r="A492" s="5" t="s">
        <v>2506</v>
      </c>
      <c r="B492" s="9">
        <v>42807</v>
      </c>
      <c r="C492" s="5">
        <v>2017</v>
      </c>
      <c r="D492" s="5" t="s">
        <v>590</v>
      </c>
      <c r="E492" s="5" t="str">
        <f>VLOOKUP(D492, 'TechIndex Startups'!$A$1:$E$700,2,FALSE)</f>
        <v>FIRM0519</v>
      </c>
      <c r="F492" s="15" t="s">
        <v>1479</v>
      </c>
      <c r="G492" s="5" t="s">
        <v>1481</v>
      </c>
      <c r="H492" s="5" t="s">
        <v>50</v>
      </c>
      <c r="I492" s="5" t="s">
        <v>1478</v>
      </c>
      <c r="J492" s="5">
        <v>2015</v>
      </c>
      <c r="K492" s="5" t="s">
        <v>44</v>
      </c>
    </row>
    <row r="493" spans="1:11">
      <c r="A493" s="5" t="s">
        <v>2507</v>
      </c>
      <c r="B493" s="9">
        <v>42816</v>
      </c>
      <c r="C493" s="5">
        <v>2017</v>
      </c>
      <c r="D493" s="5" t="s">
        <v>362</v>
      </c>
      <c r="E493" s="5" t="str">
        <f>VLOOKUP(D493, 'TechIndex Startups'!$A$1:$E$700,2,FALSE)</f>
        <v>FIRM0303</v>
      </c>
      <c r="F493" s="15">
        <v>12000000</v>
      </c>
      <c r="G493" s="5" t="s">
        <v>1494</v>
      </c>
      <c r="H493" s="5" t="s">
        <v>30</v>
      </c>
      <c r="I493" s="5" t="s">
        <v>1482</v>
      </c>
      <c r="J493" s="5">
        <v>2013</v>
      </c>
      <c r="K493" s="5" t="s">
        <v>29</v>
      </c>
    </row>
    <row r="494" spans="1:11">
      <c r="A494" s="5" t="s">
        <v>2508</v>
      </c>
      <c r="B494" s="9">
        <v>42836</v>
      </c>
      <c r="C494" s="5">
        <v>2017</v>
      </c>
      <c r="D494" s="5" t="s">
        <v>540</v>
      </c>
      <c r="E494" s="5" t="str">
        <f>VLOOKUP(D494, 'TechIndex Startups'!$A$1:$E$700,2,FALSE)</f>
        <v>FIRM0471</v>
      </c>
      <c r="F494" s="15">
        <f>460000*1.4</f>
        <v>644000</v>
      </c>
      <c r="G494" s="5" t="s">
        <v>1481</v>
      </c>
      <c r="H494" s="5" t="s">
        <v>50</v>
      </c>
      <c r="I494" s="5" t="s">
        <v>1478</v>
      </c>
      <c r="J494" s="5">
        <v>2014</v>
      </c>
      <c r="K494" s="5" t="s">
        <v>47</v>
      </c>
    </row>
    <row r="495" spans="1:11">
      <c r="A495" s="5" t="s">
        <v>2509</v>
      </c>
      <c r="B495" s="9">
        <v>42839</v>
      </c>
      <c r="C495" s="5">
        <v>2017</v>
      </c>
      <c r="D495" s="5" t="s">
        <v>145</v>
      </c>
      <c r="E495" s="5" t="str">
        <f>VLOOKUP(D495, 'TechIndex Startups'!$A$1:$E$700,2,FALSE)</f>
        <v>FIRM0097</v>
      </c>
      <c r="F495" s="15">
        <v>1500000</v>
      </c>
      <c r="G495" s="5" t="s">
        <v>1588</v>
      </c>
      <c r="H495" s="5" t="s">
        <v>30</v>
      </c>
      <c r="I495" s="5" t="s">
        <v>1491</v>
      </c>
      <c r="J495" s="5">
        <v>2008</v>
      </c>
      <c r="K495" s="5" t="s">
        <v>44</v>
      </c>
    </row>
    <row r="496" spans="1:11">
      <c r="A496" s="5" t="s">
        <v>2510</v>
      </c>
      <c r="B496" s="9">
        <v>42856</v>
      </c>
      <c r="C496" s="5">
        <v>2017</v>
      </c>
      <c r="D496" s="5" t="s">
        <v>464</v>
      </c>
      <c r="E496" s="5" t="str">
        <f>VLOOKUP(D496, 'TechIndex Startups'!$A$1:$E$700,2,FALSE)</f>
        <v>FIRM0400</v>
      </c>
      <c r="F496" s="15">
        <f>1000000*1.25</f>
        <v>1250000</v>
      </c>
      <c r="G496" s="5" t="s">
        <v>1481</v>
      </c>
      <c r="H496" s="5" t="s">
        <v>73</v>
      </c>
      <c r="I496" s="5" t="s">
        <v>1741</v>
      </c>
      <c r="J496" s="5">
        <v>2014</v>
      </c>
      <c r="K496" s="5" t="s">
        <v>47</v>
      </c>
    </row>
    <row r="497" spans="1:11">
      <c r="A497" s="5" t="s">
        <v>2511</v>
      </c>
      <c r="B497" s="9">
        <v>42858</v>
      </c>
      <c r="C497" s="5">
        <v>2017</v>
      </c>
      <c r="D497" s="5" t="s">
        <v>604</v>
      </c>
      <c r="E497" s="5" t="str">
        <f>VLOOKUP(D497, 'TechIndex Startups'!$A$1:$E$700,2,FALSE)</f>
        <v>FIRM0533</v>
      </c>
      <c r="F497" s="15">
        <v>793200</v>
      </c>
      <c r="G497" s="5" t="s">
        <v>1481</v>
      </c>
      <c r="H497" s="5" t="s">
        <v>30</v>
      </c>
      <c r="I497" s="5" t="s">
        <v>1470</v>
      </c>
      <c r="J497" s="5">
        <v>2015</v>
      </c>
      <c r="K497" s="5" t="s">
        <v>33</v>
      </c>
    </row>
    <row r="498" spans="1:11">
      <c r="A498" s="5" t="s">
        <v>2512</v>
      </c>
      <c r="B498" s="9">
        <v>42866</v>
      </c>
      <c r="C498" s="5">
        <v>2017</v>
      </c>
      <c r="D498" s="5" t="s">
        <v>747</v>
      </c>
      <c r="E498" s="5" t="str">
        <f>VLOOKUP(D498, 'TechIndex Startups'!$A$1:$E$700,2,FALSE)</f>
        <v>FIRM0672</v>
      </c>
      <c r="F498" s="15">
        <v>150000</v>
      </c>
      <c r="G498" s="5" t="s">
        <v>1588</v>
      </c>
      <c r="H498" s="5" t="s">
        <v>30</v>
      </c>
      <c r="I498" s="5" t="s">
        <v>1482</v>
      </c>
      <c r="J498" s="5">
        <v>2013</v>
      </c>
      <c r="K498" s="5" t="s">
        <v>47</v>
      </c>
    </row>
    <row r="499" spans="1:11">
      <c r="A499" s="5" t="s">
        <v>2513</v>
      </c>
      <c r="B499" s="9">
        <v>42870</v>
      </c>
      <c r="C499" s="5">
        <v>2017</v>
      </c>
      <c r="D499" s="5" t="s">
        <v>742</v>
      </c>
      <c r="E499" s="5" t="str">
        <f>VLOOKUP(D499, 'TechIndex Startups'!$A$1:$E$700,2,FALSE)</f>
        <v>FIRM0667</v>
      </c>
      <c r="F499" s="15">
        <v>75000</v>
      </c>
      <c r="G499" s="5" t="s">
        <v>1492</v>
      </c>
      <c r="H499" s="5" t="s">
        <v>30</v>
      </c>
      <c r="I499" s="5" t="s">
        <v>1470</v>
      </c>
      <c r="J499" s="5">
        <v>2016</v>
      </c>
      <c r="K499" s="5" t="s">
        <v>33</v>
      </c>
    </row>
    <row r="500" spans="1:11">
      <c r="A500" s="5" t="s">
        <v>2514</v>
      </c>
      <c r="B500" s="9">
        <v>42871</v>
      </c>
      <c r="C500" s="5">
        <v>2017</v>
      </c>
      <c r="D500" s="5" t="s">
        <v>147</v>
      </c>
      <c r="E500" s="5" t="str">
        <f>VLOOKUP(D500, 'TechIndex Startups'!$A$1:$E$700,2,FALSE)</f>
        <v>FIRM0099</v>
      </c>
      <c r="F500" s="15" t="s">
        <v>1479</v>
      </c>
      <c r="G500" s="5" t="s">
        <v>1517</v>
      </c>
      <c r="H500" s="5" t="s">
        <v>30</v>
      </c>
      <c r="I500" s="5" t="s">
        <v>1535</v>
      </c>
      <c r="J500" s="5">
        <v>2008</v>
      </c>
      <c r="K500" s="5" t="s">
        <v>44</v>
      </c>
    </row>
    <row r="501" spans="1:11">
      <c r="A501" s="5" t="s">
        <v>2515</v>
      </c>
      <c r="B501" s="9">
        <v>42885</v>
      </c>
      <c r="C501" s="5">
        <v>2017</v>
      </c>
      <c r="D501" s="5" t="s">
        <v>372</v>
      </c>
      <c r="E501" s="5" t="str">
        <f>VLOOKUP(D501, 'TechIndex Startups'!$A$1:$E$700,2,FALSE)</f>
        <v>FIRM0313</v>
      </c>
      <c r="F501" s="15">
        <v>2000000</v>
      </c>
      <c r="G501" s="5" t="s">
        <v>1481</v>
      </c>
      <c r="H501" s="5" t="s">
        <v>50</v>
      </c>
      <c r="I501" s="5" t="s">
        <v>1478</v>
      </c>
      <c r="J501" s="5">
        <v>2013</v>
      </c>
      <c r="K501" s="5" t="s">
        <v>47</v>
      </c>
    </row>
    <row r="502" spans="1:11">
      <c r="A502" s="5" t="s">
        <v>2516</v>
      </c>
      <c r="B502" s="9">
        <v>42886</v>
      </c>
      <c r="C502" s="5">
        <v>2017</v>
      </c>
      <c r="D502" s="5" t="s">
        <v>700</v>
      </c>
      <c r="E502" s="5" t="str">
        <f>VLOOKUP(D502, 'TechIndex Startups'!$A$1:$E$700,2,FALSE)</f>
        <v>FIRM0627</v>
      </c>
      <c r="F502" s="15">
        <v>3700000</v>
      </c>
      <c r="G502" s="5" t="s">
        <v>1477</v>
      </c>
      <c r="H502" s="5" t="s">
        <v>30</v>
      </c>
      <c r="I502" s="5" t="s">
        <v>1482</v>
      </c>
      <c r="J502" s="5">
        <v>2015</v>
      </c>
      <c r="K502" s="5" t="s">
        <v>33</v>
      </c>
    </row>
    <row r="503" spans="1:11">
      <c r="A503" s="5" t="s">
        <v>2517</v>
      </c>
      <c r="B503" s="9">
        <v>42887</v>
      </c>
      <c r="C503" s="5">
        <v>2017</v>
      </c>
      <c r="D503" s="5" t="s">
        <v>92</v>
      </c>
      <c r="E503" s="5" t="str">
        <f>VLOOKUP(D503, 'TechIndex Startups'!$A$1:$E$700,2,FALSE)</f>
        <v>FIRM0045</v>
      </c>
      <c r="F503" s="16" t="s">
        <v>1479</v>
      </c>
      <c r="G503" s="5" t="s">
        <v>1710</v>
      </c>
      <c r="H503" s="5" t="s">
        <v>30</v>
      </c>
      <c r="I503" s="5" t="s">
        <v>1482</v>
      </c>
      <c r="J503" s="5">
        <v>2003</v>
      </c>
      <c r="K503" s="5" t="s">
        <v>44</v>
      </c>
    </row>
    <row r="504" spans="1:11">
      <c r="A504" s="5" t="s">
        <v>2518</v>
      </c>
      <c r="B504" s="9">
        <v>42892</v>
      </c>
      <c r="C504" s="5">
        <v>2017</v>
      </c>
      <c r="D504" s="5" t="s">
        <v>370</v>
      </c>
      <c r="E504" s="5" t="str">
        <f>VLOOKUP(D504, 'TechIndex Startups'!$A$1:$E$700,2,FALSE)</f>
        <v>FIRM0311</v>
      </c>
      <c r="F504" s="15">
        <v>1800000</v>
      </c>
      <c r="G504" s="5" t="s">
        <v>1477</v>
      </c>
      <c r="H504" s="5" t="s">
        <v>30</v>
      </c>
      <c r="I504" s="5" t="s">
        <v>1983</v>
      </c>
      <c r="J504" s="5">
        <v>2014</v>
      </c>
      <c r="K504" s="5" t="s">
        <v>86</v>
      </c>
    </row>
    <row r="505" spans="1:11">
      <c r="A505" s="5" t="s">
        <v>2519</v>
      </c>
      <c r="B505" s="9">
        <v>42892</v>
      </c>
      <c r="C505" s="5">
        <v>2017</v>
      </c>
      <c r="D505" s="5" t="s">
        <v>1582</v>
      </c>
      <c r="E505" s="5" t="str">
        <f>VLOOKUP(D505, 'TechIndex Startups'!$A$1:$E$700,2,FALSE)</f>
        <v>FIRM0169</v>
      </c>
      <c r="F505" s="15">
        <v>1800000</v>
      </c>
      <c r="G505" s="5" t="s">
        <v>1469</v>
      </c>
      <c r="H505" s="5" t="s">
        <v>30</v>
      </c>
      <c r="I505" s="5" t="s">
        <v>1470</v>
      </c>
      <c r="J505" s="5">
        <v>2011</v>
      </c>
      <c r="K505" s="5" t="s">
        <v>47</v>
      </c>
    </row>
    <row r="506" spans="1:11">
      <c r="A506" s="5" t="s">
        <v>2520</v>
      </c>
      <c r="B506" s="9">
        <v>42898</v>
      </c>
      <c r="C506" s="5">
        <v>2017</v>
      </c>
      <c r="D506" s="5" t="s">
        <v>201</v>
      </c>
      <c r="E506" s="5" t="str">
        <f>VLOOKUP(D506, 'TechIndex Startups'!$A$1:$E$700,2,FALSE)</f>
        <v>FIRM0151</v>
      </c>
      <c r="F506" s="15">
        <v>1150000</v>
      </c>
      <c r="G506" s="5" t="s">
        <v>1469</v>
      </c>
      <c r="H506" s="5" t="s">
        <v>200</v>
      </c>
      <c r="I506" s="5" t="s">
        <v>1932</v>
      </c>
      <c r="J506" s="5">
        <v>1999</v>
      </c>
      <c r="K506" s="5" t="s">
        <v>33</v>
      </c>
    </row>
    <row r="507" spans="1:11">
      <c r="A507" s="5" t="s">
        <v>2521</v>
      </c>
      <c r="B507" s="9">
        <v>42898</v>
      </c>
      <c r="C507" s="5">
        <v>2017</v>
      </c>
      <c r="D507" s="5" t="s">
        <v>70</v>
      </c>
      <c r="E507" s="5" t="str">
        <f>VLOOKUP(D507, 'TechIndex Startups'!$A$1:$E$700,2,FALSE)</f>
        <v>FIRM0028</v>
      </c>
      <c r="F507" s="15">
        <v>24000000</v>
      </c>
      <c r="G507" s="5" t="s">
        <v>1513</v>
      </c>
      <c r="H507" s="5" t="s">
        <v>71</v>
      </c>
      <c r="I507" s="5" t="s">
        <v>1520</v>
      </c>
      <c r="J507" s="5">
        <v>2017</v>
      </c>
      <c r="K507" s="5" t="s">
        <v>33</v>
      </c>
    </row>
    <row r="508" spans="1:11">
      <c r="A508" s="5" t="s">
        <v>2522</v>
      </c>
      <c r="B508" s="9">
        <v>42901</v>
      </c>
      <c r="C508" s="5">
        <v>2017</v>
      </c>
      <c r="D508" s="13" t="s">
        <v>759</v>
      </c>
      <c r="E508" s="5" t="str">
        <f>VLOOKUP(D508, 'TechIndex Startups'!$A$1:$E$700,2,FALSE)</f>
        <v>FIRM0683</v>
      </c>
      <c r="F508" s="15">
        <v>10500000</v>
      </c>
      <c r="G508" s="5" t="s">
        <v>1469</v>
      </c>
      <c r="H508" s="5" t="s">
        <v>30</v>
      </c>
      <c r="I508" s="5" t="s">
        <v>1482</v>
      </c>
      <c r="J508" s="5">
        <v>2017</v>
      </c>
      <c r="K508" s="5" t="s">
        <v>44</v>
      </c>
    </row>
    <row r="509" spans="1:11">
      <c r="A509" s="5" t="s">
        <v>2523</v>
      </c>
      <c r="B509" s="9">
        <v>42907</v>
      </c>
      <c r="C509" s="5">
        <v>2017</v>
      </c>
      <c r="D509" s="5" t="s">
        <v>111</v>
      </c>
      <c r="E509" s="5" t="str">
        <f>VLOOKUP(D509, 'TechIndex Startups'!$A$1:$E$700,2,FALSE)</f>
        <v>FIRM0063</v>
      </c>
      <c r="F509" s="15">
        <v>1700000</v>
      </c>
      <c r="G509" s="5" t="s">
        <v>1469</v>
      </c>
      <c r="H509" s="5" t="s">
        <v>30</v>
      </c>
      <c r="I509" s="5" t="s">
        <v>1498</v>
      </c>
      <c r="J509" s="5">
        <v>2005</v>
      </c>
      <c r="K509" s="5" t="s">
        <v>33</v>
      </c>
    </row>
    <row r="510" spans="1:11">
      <c r="A510" s="5" t="s">
        <v>2524</v>
      </c>
      <c r="B510" s="9">
        <v>42915</v>
      </c>
      <c r="C510" s="5">
        <v>2017</v>
      </c>
      <c r="D510" s="5" t="s">
        <v>262</v>
      </c>
      <c r="E510" s="5" t="str">
        <f>VLOOKUP(D510, 'TechIndex Startups'!$A$1:$E$700,2,FALSE)</f>
        <v>FIRM0209</v>
      </c>
      <c r="F510" s="15">
        <v>1600000</v>
      </c>
      <c r="G510" s="5" t="s">
        <v>1596</v>
      </c>
      <c r="H510" s="5" t="s">
        <v>50</v>
      </c>
      <c r="I510" s="5" t="s">
        <v>1478</v>
      </c>
      <c r="J510" s="5">
        <v>2012</v>
      </c>
      <c r="K510" s="5" t="s">
        <v>33</v>
      </c>
    </row>
    <row r="511" spans="1:11">
      <c r="A511" s="5" t="s">
        <v>2525</v>
      </c>
      <c r="B511" s="9">
        <v>42915</v>
      </c>
      <c r="C511" s="5">
        <v>2017</v>
      </c>
      <c r="D511" s="5" t="s">
        <v>445</v>
      </c>
      <c r="E511" s="5" t="str">
        <f>VLOOKUP(D511, 'TechIndex Startups'!$A$1:$E$700,2,FALSE)</f>
        <v>FIRM0381</v>
      </c>
      <c r="F511" s="15">
        <v>10000000</v>
      </c>
      <c r="G511" s="5" t="s">
        <v>1481</v>
      </c>
      <c r="H511" s="5" t="s">
        <v>30</v>
      </c>
      <c r="I511" s="5" t="s">
        <v>1498</v>
      </c>
      <c r="J511" s="5">
        <v>2013</v>
      </c>
      <c r="K511" s="5" t="s">
        <v>69</v>
      </c>
    </row>
    <row r="512" spans="1:11">
      <c r="A512" s="5" t="s">
        <v>2526</v>
      </c>
      <c r="B512" s="9">
        <v>42923</v>
      </c>
      <c r="C512" s="5">
        <v>2017</v>
      </c>
      <c r="D512" s="5" t="s">
        <v>482</v>
      </c>
      <c r="E512" s="5" t="str">
        <f>VLOOKUP(D512, 'TechIndex Startups'!$A$1:$E$700,2,FALSE)</f>
        <v>FIRM0416</v>
      </c>
      <c r="F512" s="15">
        <v>115000</v>
      </c>
      <c r="G512" s="5" t="s">
        <v>1596</v>
      </c>
      <c r="H512" s="5" t="s">
        <v>307</v>
      </c>
      <c r="I512" s="5" t="s">
        <v>1916</v>
      </c>
      <c r="J512" s="5">
        <v>2014</v>
      </c>
      <c r="K512" s="5" t="s">
        <v>33</v>
      </c>
    </row>
    <row r="513" spans="1:11">
      <c r="A513" s="5" t="s">
        <v>2527</v>
      </c>
      <c r="B513" s="9">
        <v>42928</v>
      </c>
      <c r="C513" s="5">
        <v>2017</v>
      </c>
      <c r="D513" s="5" t="s">
        <v>623</v>
      </c>
      <c r="E513" s="5" t="str">
        <f>VLOOKUP(D513, 'TechIndex Startups'!$A$1:$E$700,2,FALSE)</f>
        <v>FIRM0553</v>
      </c>
      <c r="F513" s="15">
        <v>710000</v>
      </c>
      <c r="G513" s="5" t="s">
        <v>1481</v>
      </c>
      <c r="H513" s="5" t="s">
        <v>30</v>
      </c>
      <c r="I513" s="5" t="s">
        <v>1543</v>
      </c>
      <c r="J513" s="5">
        <v>2014</v>
      </c>
      <c r="K513" s="5" t="s">
        <v>33</v>
      </c>
    </row>
    <row r="514" spans="1:11">
      <c r="A514" s="5" t="s">
        <v>2528</v>
      </c>
      <c r="B514" s="9">
        <v>42928</v>
      </c>
      <c r="C514" s="5">
        <v>2017</v>
      </c>
      <c r="D514" s="5" t="s">
        <v>581</v>
      </c>
      <c r="E514" s="5" t="str">
        <f>VLOOKUP(D514, 'TechIndex Startups'!$A$1:$E$700,2,FALSE)</f>
        <v>FIRM0510</v>
      </c>
      <c r="F514" s="15">
        <v>1800000</v>
      </c>
      <c r="G514" s="5" t="s">
        <v>1497</v>
      </c>
      <c r="H514" s="5" t="s">
        <v>30</v>
      </c>
      <c r="I514" s="5" t="s">
        <v>1534</v>
      </c>
      <c r="J514" s="5">
        <v>2014</v>
      </c>
      <c r="K514" s="5" t="s">
        <v>86</v>
      </c>
    </row>
    <row r="515" spans="1:11">
      <c r="A515" s="5" t="s">
        <v>2529</v>
      </c>
      <c r="B515" s="9">
        <v>42933</v>
      </c>
      <c r="C515" s="5">
        <v>2017</v>
      </c>
      <c r="D515" s="5" t="s">
        <v>305</v>
      </c>
      <c r="E515" s="5" t="str">
        <f>VLOOKUP(D515, 'TechIndex Startups'!$A$1:$E$700,2,FALSE)</f>
        <v>FIRM0248</v>
      </c>
      <c r="F515" s="15">
        <f>10000000*1.25</f>
        <v>12500000</v>
      </c>
      <c r="G515" s="5" t="s">
        <v>1497</v>
      </c>
      <c r="H515" s="5" t="s">
        <v>73</v>
      </c>
      <c r="I515" s="5" t="s">
        <v>1642</v>
      </c>
      <c r="J515" s="5">
        <v>2012</v>
      </c>
      <c r="K515" s="5" t="s">
        <v>33</v>
      </c>
    </row>
    <row r="516" spans="1:11">
      <c r="A516" s="5" t="s">
        <v>2530</v>
      </c>
      <c r="B516" s="9">
        <v>42933</v>
      </c>
      <c r="C516" s="5">
        <v>2017</v>
      </c>
      <c r="D516" s="5" t="s">
        <v>753</v>
      </c>
      <c r="E516" s="5" t="str">
        <f>VLOOKUP(D516, 'TechIndex Startups'!$A$1:$E$700,2,FALSE)</f>
        <v>FIRM0678</v>
      </c>
      <c r="F516" s="15">
        <f>1000000*1.4</f>
        <v>1400000</v>
      </c>
      <c r="G516" s="5" t="s">
        <v>1497</v>
      </c>
      <c r="H516" s="5" t="s">
        <v>50</v>
      </c>
      <c r="I516" s="5" t="s">
        <v>1478</v>
      </c>
      <c r="J516" s="5">
        <v>2016</v>
      </c>
      <c r="K516" s="5" t="s">
        <v>44</v>
      </c>
    </row>
    <row r="517" spans="1:11">
      <c r="A517" s="5" t="s">
        <v>2531</v>
      </c>
      <c r="B517" s="9">
        <v>42941</v>
      </c>
      <c r="C517" s="5">
        <v>2017</v>
      </c>
      <c r="D517" s="5" t="s">
        <v>503</v>
      </c>
      <c r="E517" s="5" t="str">
        <f>VLOOKUP(D517, 'TechIndex Startups'!$A$1:$E$700,2,FALSE)</f>
        <v>FIRM0436</v>
      </c>
      <c r="F517" s="15">
        <v>1800000</v>
      </c>
      <c r="G517" s="5" t="s">
        <v>1596</v>
      </c>
      <c r="H517" s="5" t="s">
        <v>30</v>
      </c>
      <c r="I517" s="5" t="s">
        <v>1773</v>
      </c>
      <c r="J517" s="5">
        <v>2014</v>
      </c>
      <c r="K517" s="5" t="s">
        <v>44</v>
      </c>
    </row>
    <row r="518" spans="1:11">
      <c r="A518" s="5" t="s">
        <v>2532</v>
      </c>
      <c r="B518" s="9">
        <v>42949</v>
      </c>
      <c r="C518" s="5">
        <v>2017</v>
      </c>
      <c r="D518" s="5" t="s">
        <v>511</v>
      </c>
      <c r="E518" s="5" t="str">
        <f>VLOOKUP(D518, 'TechIndex Startups'!$A$1:$E$700,2,FALSE)</f>
        <v>FIRM0442</v>
      </c>
      <c r="F518" s="15">
        <v>8000000</v>
      </c>
      <c r="G518" s="5" t="s">
        <v>1477</v>
      </c>
      <c r="H518" s="5" t="s">
        <v>30</v>
      </c>
      <c r="I518" s="5" t="s">
        <v>1482</v>
      </c>
      <c r="J518" s="5">
        <v>2014</v>
      </c>
      <c r="K518" s="5" t="s">
        <v>33</v>
      </c>
    </row>
    <row r="519" spans="1:11">
      <c r="A519" s="5" t="s">
        <v>2533</v>
      </c>
      <c r="B519" s="9">
        <v>42951</v>
      </c>
      <c r="C519" s="5">
        <v>2017</v>
      </c>
      <c r="D519" s="5" t="s">
        <v>722</v>
      </c>
      <c r="E519" s="5" t="str">
        <f>VLOOKUP(D519, 'TechIndex Startups'!$A$1:$E$700,2,FALSE)</f>
        <v>FIRM0647</v>
      </c>
      <c r="F519" s="15">
        <v>543200</v>
      </c>
      <c r="G519" s="5" t="s">
        <v>1469</v>
      </c>
      <c r="H519" s="5" t="s">
        <v>30</v>
      </c>
      <c r="I519" s="5" t="s">
        <v>1845</v>
      </c>
      <c r="J519" s="5">
        <v>2016</v>
      </c>
      <c r="K519" s="5" t="s">
        <v>44</v>
      </c>
    </row>
    <row r="520" spans="1:11">
      <c r="A520" s="5" t="s">
        <v>2534</v>
      </c>
      <c r="B520" s="9">
        <v>43004</v>
      </c>
      <c r="C520" s="5">
        <v>2017</v>
      </c>
      <c r="D520" s="5" t="s">
        <v>701</v>
      </c>
      <c r="E520" s="5" t="str">
        <f>VLOOKUP(D520, 'TechIndex Startups'!$A$1:$E$700,2,FALSE)</f>
        <v>FIRM0628</v>
      </c>
      <c r="F520" s="15">
        <v>75000</v>
      </c>
      <c r="G520" s="5" t="s">
        <v>1481</v>
      </c>
      <c r="H520" s="5" t="s">
        <v>702</v>
      </c>
      <c r="I520" s="5" t="s">
        <v>1964</v>
      </c>
      <c r="J520" s="5">
        <v>2016</v>
      </c>
      <c r="K520" s="5" t="s">
        <v>47</v>
      </c>
    </row>
    <row r="521" spans="1:11">
      <c r="A521" s="5" t="s">
        <v>2535</v>
      </c>
      <c r="B521" s="9">
        <v>43006</v>
      </c>
      <c r="C521" s="5">
        <v>2017</v>
      </c>
      <c r="D521" s="5" t="s">
        <v>703</v>
      </c>
      <c r="E521" s="5" t="str">
        <f>VLOOKUP(D521, 'TechIndex Startups'!$A$1:$E$700,2,FALSE)</f>
        <v>FIRM0629</v>
      </c>
      <c r="F521" s="15">
        <v>1000000</v>
      </c>
      <c r="G521" s="5" t="s">
        <v>1481</v>
      </c>
      <c r="H521" s="5" t="s">
        <v>50</v>
      </c>
      <c r="I521" s="5" t="s">
        <v>1478</v>
      </c>
      <c r="J521" s="5">
        <v>2016</v>
      </c>
      <c r="K521" s="5" t="s">
        <v>544</v>
      </c>
    </row>
    <row r="522" spans="1:11">
      <c r="A522" s="5" t="s">
        <v>2536</v>
      </c>
      <c r="B522" s="9">
        <v>43011</v>
      </c>
      <c r="C522" s="5">
        <v>2017</v>
      </c>
      <c r="D522" s="5" t="s">
        <v>343</v>
      </c>
      <c r="E522" s="5" t="str">
        <f>VLOOKUP(D522, 'TechIndex Startups'!$A$1:$E$700,2,FALSE)</f>
        <v>FIRM0285</v>
      </c>
      <c r="F522" s="15">
        <f>2000000*1.25</f>
        <v>2500000</v>
      </c>
      <c r="G522" s="5" t="s">
        <v>1513</v>
      </c>
      <c r="H522" s="5" t="s">
        <v>30</v>
      </c>
      <c r="I522" s="5" t="s">
        <v>1470</v>
      </c>
      <c r="J522" s="5">
        <v>2016</v>
      </c>
      <c r="K522" s="5" t="s">
        <v>33</v>
      </c>
    </row>
    <row r="523" spans="1:11">
      <c r="A523" s="5" t="s">
        <v>2536</v>
      </c>
      <c r="B523" s="9">
        <v>43011</v>
      </c>
      <c r="C523" s="5">
        <v>2017</v>
      </c>
      <c r="D523" s="5" t="s">
        <v>343</v>
      </c>
      <c r="E523" s="5" t="str">
        <f>VLOOKUP(D523, 'TechIndex Startups'!$A$1:$E$700,2,FALSE)</f>
        <v>FIRM0285</v>
      </c>
      <c r="F523" s="15">
        <f>3000000*1.25</f>
        <v>3750000</v>
      </c>
      <c r="G523" s="5" t="s">
        <v>1494</v>
      </c>
      <c r="H523" s="5" t="s">
        <v>30</v>
      </c>
      <c r="I523" s="5" t="s">
        <v>1470</v>
      </c>
      <c r="J523" s="5">
        <v>2012</v>
      </c>
      <c r="K523" s="5" t="s">
        <v>33</v>
      </c>
    </row>
    <row r="524" spans="1:11">
      <c r="A524" s="5" t="s">
        <v>2537</v>
      </c>
      <c r="B524" s="9">
        <v>43012</v>
      </c>
      <c r="C524" s="5">
        <v>2017</v>
      </c>
      <c r="D524" s="5" t="s">
        <v>747</v>
      </c>
      <c r="E524" s="5" t="str">
        <f>VLOOKUP(D524, 'TechIndex Startups'!$A$1:$E$700,2,FALSE)</f>
        <v>FIRM0672</v>
      </c>
      <c r="F524" s="15">
        <v>1000000</v>
      </c>
      <c r="G524" s="5" t="s">
        <v>1481</v>
      </c>
      <c r="H524" s="5" t="s">
        <v>30</v>
      </c>
      <c r="I524" s="5" t="s">
        <v>1482</v>
      </c>
      <c r="J524" s="5">
        <v>2016</v>
      </c>
      <c r="K524" s="5" t="s">
        <v>47</v>
      </c>
    </row>
    <row r="525" spans="1:11">
      <c r="A525" s="5" t="s">
        <v>2538</v>
      </c>
      <c r="B525" s="9">
        <v>43019</v>
      </c>
      <c r="C525" s="5">
        <v>2017</v>
      </c>
      <c r="D525" s="5" t="s">
        <v>277</v>
      </c>
      <c r="E525" s="5" t="str">
        <f>VLOOKUP(D525, 'TechIndex Startups'!$A$1:$E$700,2,FALSE)</f>
        <v>FIRM0223</v>
      </c>
      <c r="F525" s="15">
        <v>42000000</v>
      </c>
      <c r="G525" s="5" t="s">
        <v>1546</v>
      </c>
      <c r="H525" s="5" t="s">
        <v>30</v>
      </c>
      <c r="I525" s="5" t="s">
        <v>1489</v>
      </c>
      <c r="J525" s="5">
        <v>2012</v>
      </c>
      <c r="K525" s="5" t="s">
        <v>33</v>
      </c>
    </row>
    <row r="526" spans="1:11">
      <c r="A526" s="5" t="s">
        <v>2539</v>
      </c>
      <c r="B526" s="9">
        <v>43019</v>
      </c>
      <c r="C526" s="5">
        <v>2017</v>
      </c>
      <c r="D526" s="5" t="s">
        <v>558</v>
      </c>
      <c r="E526" s="5" t="str">
        <f>VLOOKUP(D526, 'TechIndex Startups'!$A$1:$E$700,2,FALSE)</f>
        <v>FIRM0487</v>
      </c>
      <c r="F526" s="15">
        <v>8700000</v>
      </c>
      <c r="G526" s="5" t="s">
        <v>1477</v>
      </c>
      <c r="H526" s="5" t="s">
        <v>30</v>
      </c>
      <c r="I526" s="5" t="s">
        <v>1482</v>
      </c>
      <c r="J526" s="5">
        <v>2014</v>
      </c>
      <c r="K526" s="5" t="s">
        <v>29</v>
      </c>
    </row>
    <row r="527" spans="1:11">
      <c r="A527" s="5" t="s">
        <v>2540</v>
      </c>
      <c r="B527" s="9">
        <v>43026</v>
      </c>
      <c r="C527" s="5">
        <v>2017</v>
      </c>
      <c r="D527" s="5" t="s">
        <v>693</v>
      </c>
      <c r="E527" s="5" t="str">
        <f>VLOOKUP(D527, 'TechIndex Startups'!$A$1:$E$700,2,FALSE)</f>
        <v>FIRM0620</v>
      </c>
      <c r="F527" s="15">
        <f>1000000*1.25</f>
        <v>1250000</v>
      </c>
      <c r="G527" s="5" t="s">
        <v>1481</v>
      </c>
      <c r="H527" s="5" t="s">
        <v>73</v>
      </c>
      <c r="I527" s="5" t="s">
        <v>1642</v>
      </c>
      <c r="J527" s="5">
        <v>2015</v>
      </c>
      <c r="K527" s="5" t="s">
        <v>44</v>
      </c>
    </row>
    <row r="528" spans="1:11">
      <c r="A528" s="5" t="s">
        <v>2541</v>
      </c>
      <c r="B528" s="9">
        <v>43028</v>
      </c>
      <c r="C528" s="5">
        <v>2017</v>
      </c>
      <c r="D528" s="5" t="s">
        <v>348</v>
      </c>
      <c r="E528" s="5" t="str">
        <f>VLOOKUP(D528, 'TechIndex Startups'!$A$1:$E$700,2,FALSE)</f>
        <v>FIRM0290</v>
      </c>
      <c r="F528" s="16" t="s">
        <v>1479</v>
      </c>
      <c r="G528" s="5" t="s">
        <v>1469</v>
      </c>
      <c r="H528" s="5" t="s">
        <v>30</v>
      </c>
      <c r="I528" s="5" t="s">
        <v>1470</v>
      </c>
      <c r="J528" s="5">
        <v>2015</v>
      </c>
      <c r="K528" s="5" t="s">
        <v>33</v>
      </c>
    </row>
    <row r="529" spans="1:11">
      <c r="A529" s="5" t="s">
        <v>2542</v>
      </c>
      <c r="B529" s="9">
        <v>43039</v>
      </c>
      <c r="C529" s="5">
        <v>2017</v>
      </c>
      <c r="D529" s="5" t="s">
        <v>230</v>
      </c>
      <c r="E529" s="5" t="str">
        <f>VLOOKUP(D529, 'TechIndex Startups'!$A$1:$E$700,2,FALSE)</f>
        <v>FIRM0178</v>
      </c>
      <c r="F529" s="15">
        <v>403000</v>
      </c>
      <c r="G529" s="5" t="s">
        <v>2033</v>
      </c>
      <c r="H529" s="5" t="s">
        <v>50</v>
      </c>
      <c r="I529" s="5" t="s">
        <v>1478</v>
      </c>
      <c r="J529" s="5">
        <v>2003</v>
      </c>
      <c r="K529" s="5" t="s">
        <v>58</v>
      </c>
    </row>
    <row r="530" spans="1:11">
      <c r="A530" s="5" t="s">
        <v>2543</v>
      </c>
      <c r="B530" s="9">
        <v>43046</v>
      </c>
      <c r="C530" s="5">
        <v>2017</v>
      </c>
      <c r="D530" s="5" t="s">
        <v>687</v>
      </c>
      <c r="E530" s="5" t="str">
        <f>VLOOKUP(D530, 'TechIndex Startups'!$A$1:$E$700,2,FALSE)</f>
        <v>FIRM0614</v>
      </c>
      <c r="F530" s="15">
        <v>3000000</v>
      </c>
      <c r="G530" s="5" t="s">
        <v>1477</v>
      </c>
      <c r="H530" s="5" t="s">
        <v>30</v>
      </c>
      <c r="I530" s="5" t="s">
        <v>1770</v>
      </c>
      <c r="J530" s="5">
        <v>2015</v>
      </c>
      <c r="K530" s="5" t="s">
        <v>69</v>
      </c>
    </row>
    <row r="531" spans="1:11">
      <c r="A531" s="5" t="s">
        <v>2544</v>
      </c>
      <c r="B531" s="9">
        <v>43047</v>
      </c>
      <c r="C531" s="5">
        <v>2017</v>
      </c>
      <c r="D531" s="5" t="s">
        <v>320</v>
      </c>
      <c r="E531" s="5" t="str">
        <f>VLOOKUP(D531, 'TechIndex Startups'!$A$1:$E$700,2,FALSE)</f>
        <v>FIRM0262</v>
      </c>
      <c r="F531" s="15">
        <f>24700*1.4</f>
        <v>34580</v>
      </c>
      <c r="G531" s="5" t="s">
        <v>2035</v>
      </c>
      <c r="H531" s="5" t="s">
        <v>50</v>
      </c>
      <c r="I531" s="5" t="s">
        <v>1478</v>
      </c>
      <c r="J531" s="5">
        <v>2012</v>
      </c>
      <c r="K531" s="5" t="s">
        <v>29</v>
      </c>
    </row>
    <row r="532" spans="1:11">
      <c r="A532" s="5" t="s">
        <v>2545</v>
      </c>
      <c r="B532" s="9">
        <v>43052</v>
      </c>
      <c r="C532" s="5">
        <v>2017</v>
      </c>
      <c r="D532" s="5" t="s">
        <v>444</v>
      </c>
      <c r="E532" s="5" t="str">
        <f>VLOOKUP(D532, 'TechIndex Startups'!$A$1:$E$700,2,FALSE)</f>
        <v>FIRM0380</v>
      </c>
      <c r="F532" s="15">
        <v>10000000</v>
      </c>
      <c r="G532" s="5" t="s">
        <v>1469</v>
      </c>
      <c r="H532" s="5" t="s">
        <v>30</v>
      </c>
      <c r="I532" s="5" t="s">
        <v>1483</v>
      </c>
      <c r="J532" s="5">
        <v>2013</v>
      </c>
      <c r="K532" s="5" t="s">
        <v>33</v>
      </c>
    </row>
    <row r="533" spans="1:11">
      <c r="A533" s="5" t="s">
        <v>2546</v>
      </c>
      <c r="B533" s="9">
        <v>43053</v>
      </c>
      <c r="C533" s="5">
        <v>2017</v>
      </c>
      <c r="D533" s="5" t="s">
        <v>671</v>
      </c>
      <c r="E533" s="5" t="str">
        <f>VLOOKUP(D533, 'TechIndex Startups'!$A$1:$E$700,2,FALSE)</f>
        <v>FIRM0599</v>
      </c>
      <c r="F533" s="15">
        <v>1400000</v>
      </c>
      <c r="G533" s="5" t="s">
        <v>1596</v>
      </c>
      <c r="H533" s="5" t="s">
        <v>30</v>
      </c>
      <c r="I533" s="5" t="s">
        <v>1831</v>
      </c>
      <c r="J533" s="5">
        <v>2015</v>
      </c>
      <c r="K533" s="5" t="s">
        <v>33</v>
      </c>
    </row>
    <row r="534" spans="1:11">
      <c r="A534" s="5" t="s">
        <v>2547</v>
      </c>
      <c r="B534" s="9">
        <v>43068</v>
      </c>
      <c r="C534" s="5">
        <v>2017</v>
      </c>
      <c r="D534" s="5" t="s">
        <v>704</v>
      </c>
      <c r="E534" s="5" t="str">
        <f>VLOOKUP(D534, 'TechIndex Startups'!$A$1:$E$700,2,FALSE)</f>
        <v>FIRM0630</v>
      </c>
      <c r="F534" s="15">
        <v>10000000</v>
      </c>
      <c r="G534" s="5" t="s">
        <v>1477</v>
      </c>
      <c r="H534" s="5" t="s">
        <v>50</v>
      </c>
      <c r="I534" s="5" t="s">
        <v>1478</v>
      </c>
      <c r="J534" s="5">
        <v>2013</v>
      </c>
      <c r="K534" s="5" t="s">
        <v>29</v>
      </c>
    </row>
    <row r="535" spans="1:11">
      <c r="A535" s="5" t="s">
        <v>2548</v>
      </c>
      <c r="B535" s="9">
        <v>43070</v>
      </c>
      <c r="C535" s="5">
        <v>2017</v>
      </c>
      <c r="D535" s="5" t="s">
        <v>418</v>
      </c>
      <c r="E535" s="5" t="str">
        <f>VLOOKUP(D535, 'TechIndex Startups'!$A$1:$E$700,2,FALSE)</f>
        <v>FIRM0354</v>
      </c>
      <c r="F535" s="15">
        <v>1900000</v>
      </c>
      <c r="G535" s="5" t="s">
        <v>1469</v>
      </c>
      <c r="H535" s="5" t="s">
        <v>30</v>
      </c>
      <c r="I535" s="5" t="s">
        <v>1902</v>
      </c>
      <c r="J535" s="5">
        <v>2013</v>
      </c>
      <c r="K535" s="5" t="s">
        <v>69</v>
      </c>
    </row>
    <row r="536" spans="1:11">
      <c r="A536" s="5" t="s">
        <v>2549</v>
      </c>
      <c r="B536" s="9">
        <v>43074</v>
      </c>
      <c r="C536" s="5">
        <v>2017</v>
      </c>
      <c r="D536" s="5" t="s">
        <v>359</v>
      </c>
      <c r="E536" s="5" t="str">
        <f>VLOOKUP(D536, 'TechIndex Startups'!$A$1:$E$700,2,FALSE)</f>
        <v>FIRM0300</v>
      </c>
      <c r="F536" s="15">
        <f>4000000*1.25</f>
        <v>5000000</v>
      </c>
      <c r="G536" s="5" t="s">
        <v>1477</v>
      </c>
      <c r="H536" s="5" t="s">
        <v>167</v>
      </c>
      <c r="I536" s="5" t="s">
        <v>1751</v>
      </c>
      <c r="J536" s="5">
        <v>2013</v>
      </c>
      <c r="K536" s="5" t="s">
        <v>33</v>
      </c>
    </row>
    <row r="537" spans="1:11">
      <c r="A537" s="5" t="s">
        <v>2550</v>
      </c>
      <c r="B537" s="9">
        <v>43105</v>
      </c>
      <c r="C537" s="5">
        <v>2018</v>
      </c>
      <c r="D537" s="5" t="s">
        <v>700</v>
      </c>
      <c r="E537" s="5" t="str">
        <f>VLOOKUP(D537, 'TechIndex Startups'!$A$1:$E$700,2,FALSE)</f>
        <v>FIRM0627</v>
      </c>
      <c r="F537" s="15">
        <v>10000000</v>
      </c>
      <c r="G537" s="5" t="s">
        <v>1477</v>
      </c>
      <c r="H537" s="5" t="s">
        <v>30</v>
      </c>
      <c r="I537" s="5" t="s">
        <v>1482</v>
      </c>
      <c r="J537" s="5">
        <v>2015</v>
      </c>
      <c r="K537" s="5" t="s">
        <v>33</v>
      </c>
    </row>
    <row r="538" spans="1:11">
      <c r="A538" s="5" t="s">
        <v>2551</v>
      </c>
      <c r="B538" s="9">
        <v>43116</v>
      </c>
      <c r="C538" s="5">
        <v>2018</v>
      </c>
      <c r="D538" s="5" t="s">
        <v>195</v>
      </c>
      <c r="E538" s="5" t="str">
        <f>VLOOKUP(D538, 'TechIndex Startups'!$A$1:$E$700,2,FALSE)</f>
        <v>FIRM0146</v>
      </c>
      <c r="F538" s="16" t="s">
        <v>1479</v>
      </c>
      <c r="G538" s="5" t="s">
        <v>1517</v>
      </c>
      <c r="H538" s="5" t="s">
        <v>30</v>
      </c>
      <c r="I538" s="5" t="s">
        <v>1470</v>
      </c>
      <c r="J538" s="5">
        <v>2010</v>
      </c>
      <c r="K538" s="5" t="s">
        <v>47</v>
      </c>
    </row>
    <row r="539" spans="1:11">
      <c r="A539" s="5" t="s">
        <v>2552</v>
      </c>
      <c r="B539" s="9">
        <v>43123</v>
      </c>
      <c r="C539" s="5">
        <v>2018</v>
      </c>
      <c r="D539" s="5" t="s">
        <v>706</v>
      </c>
      <c r="E539" s="5" t="str">
        <f>VLOOKUP(D539, 'TechIndex Startups'!$A$1:$E$700,2,FALSE)</f>
        <v>FIRM0632</v>
      </c>
      <c r="F539" s="15">
        <v>5000000</v>
      </c>
      <c r="G539" s="5" t="s">
        <v>1469</v>
      </c>
      <c r="H539" s="5" t="s">
        <v>62</v>
      </c>
      <c r="I539" s="5" t="s">
        <v>1581</v>
      </c>
      <c r="J539" s="5">
        <v>2012</v>
      </c>
      <c r="K539" s="5" t="s">
        <v>44</v>
      </c>
    </row>
    <row r="540" spans="1:11">
      <c r="A540" s="5" t="s">
        <v>2553</v>
      </c>
      <c r="B540" s="9">
        <v>43129</v>
      </c>
      <c r="C540" s="5">
        <v>2018</v>
      </c>
      <c r="D540" s="5" t="s">
        <v>104</v>
      </c>
      <c r="E540" s="5" t="str">
        <f>VLOOKUP(D540, 'TechIndex Startups'!$A$1:$E$700,2,FALSE)</f>
        <v>FIRM0057</v>
      </c>
      <c r="F540" s="15">
        <v>25000000</v>
      </c>
      <c r="G540" s="5" t="s">
        <v>1494</v>
      </c>
      <c r="H540" s="5" t="s">
        <v>30</v>
      </c>
      <c r="I540" s="5" t="s">
        <v>1482</v>
      </c>
      <c r="J540" s="5">
        <v>2004</v>
      </c>
      <c r="K540" s="5" t="s">
        <v>44</v>
      </c>
    </row>
    <row r="541" spans="1:11">
      <c r="A541" s="5" t="s">
        <v>2554</v>
      </c>
      <c r="B541" s="9">
        <v>43130</v>
      </c>
      <c r="C541" s="5">
        <v>2018</v>
      </c>
      <c r="D541" s="5" t="s">
        <v>271</v>
      </c>
      <c r="E541" s="5" t="str">
        <f>VLOOKUP(D541, 'TechIndex Startups'!$A$1:$E$700,2,FALSE)</f>
        <v>FIRM0217</v>
      </c>
      <c r="F541" s="15">
        <v>20000000</v>
      </c>
      <c r="G541" s="5" t="s">
        <v>1522</v>
      </c>
      <c r="H541" s="5" t="s">
        <v>30</v>
      </c>
      <c r="I541" s="5" t="s">
        <v>1714</v>
      </c>
      <c r="J541" s="5">
        <v>2012</v>
      </c>
      <c r="K541" s="5" t="s">
        <v>44</v>
      </c>
    </row>
    <row r="542" spans="1:11">
      <c r="A542" s="5" t="s">
        <v>2555</v>
      </c>
      <c r="B542" s="9">
        <v>43145</v>
      </c>
      <c r="C542" s="5">
        <v>2018</v>
      </c>
      <c r="D542" s="5" t="s">
        <v>145</v>
      </c>
      <c r="E542" s="5" t="str">
        <f>VLOOKUP(D542, 'TechIndex Startups'!$A$1:$E$700,2,FALSE)</f>
        <v>FIRM0097</v>
      </c>
      <c r="F542" s="15">
        <v>3250000</v>
      </c>
      <c r="G542" s="5" t="s">
        <v>1469</v>
      </c>
      <c r="H542" s="5" t="s">
        <v>30</v>
      </c>
      <c r="I542" s="5" t="s">
        <v>1491</v>
      </c>
      <c r="J542" s="5">
        <v>2008</v>
      </c>
      <c r="K542" s="5" t="s">
        <v>44</v>
      </c>
    </row>
  </sheetData>
  <autoFilter ref="A1:K542"/>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sheetPr>
    <tabColor rgb="FFFF0000"/>
  </sheetPr>
  <dimension ref="A3:C1594"/>
  <sheetViews>
    <sheetView workbookViewId="0">
      <selection activeCell="B6" sqref="B6"/>
    </sheetView>
  </sheetViews>
  <sheetFormatPr defaultRowHeight="15"/>
  <cols>
    <col min="1" max="1" width="21.42578125" customWidth="1"/>
    <col min="2" max="2" width="16.85546875" style="55" bestFit="1" customWidth="1"/>
    <col min="3" max="3" width="5.42578125" style="54" bestFit="1" customWidth="1"/>
    <col min="4" max="5" width="14.5703125" bestFit="1" customWidth="1"/>
    <col min="6" max="6" width="6.28515625" bestFit="1" customWidth="1"/>
    <col min="7" max="7" width="20.85546875" customWidth="1"/>
    <col min="8" max="8" width="14.85546875" bestFit="1" customWidth="1"/>
    <col min="9" max="9" width="15.5703125" bestFit="1" customWidth="1"/>
    <col min="10" max="10" width="17.28515625" bestFit="1" customWidth="1"/>
    <col min="11" max="11" width="15.5703125" bestFit="1" customWidth="1"/>
    <col min="12" max="18" width="20.85546875" customWidth="1"/>
    <col min="19" max="19" width="17.28515625" customWidth="1"/>
    <col min="20" max="35" width="21.42578125" bestFit="1" customWidth="1"/>
    <col min="36" max="36" width="20.42578125" bestFit="1" customWidth="1"/>
    <col min="37" max="37" width="26.42578125" bestFit="1" customWidth="1"/>
  </cols>
  <sheetData>
    <row r="3" spans="1:3">
      <c r="A3" s="18" t="s">
        <v>3878</v>
      </c>
    </row>
    <row r="4" spans="1:3">
      <c r="A4" s="18" t="s">
        <v>2046</v>
      </c>
      <c r="B4" s="56" t="s">
        <v>2048</v>
      </c>
      <c r="C4" t="s">
        <v>3876</v>
      </c>
    </row>
    <row r="5" spans="1:3">
      <c r="A5" t="s">
        <v>2047</v>
      </c>
      <c r="B5" s="55">
        <v>30000000</v>
      </c>
      <c r="C5" s="53">
        <v>1</v>
      </c>
    </row>
    <row r="6" spans="1:3">
      <c r="B6" s="55" t="s">
        <v>1471</v>
      </c>
      <c r="C6" s="53">
        <v>4</v>
      </c>
    </row>
    <row r="7" spans="1:3">
      <c r="A7" t="s">
        <v>2051</v>
      </c>
      <c r="B7" s="55">
        <v>4500000</v>
      </c>
      <c r="C7" s="53">
        <v>1</v>
      </c>
    </row>
    <row r="8" spans="1:3">
      <c r="A8" t="s">
        <v>2052</v>
      </c>
      <c r="B8" s="55" t="s">
        <v>1479</v>
      </c>
      <c r="C8" s="53">
        <v>1</v>
      </c>
    </row>
    <row r="9" spans="1:3">
      <c r="A9" t="s">
        <v>2053</v>
      </c>
      <c r="B9" s="55">
        <v>150000</v>
      </c>
      <c r="C9" s="53">
        <v>1</v>
      </c>
    </row>
    <row r="10" spans="1:3">
      <c r="A10" t="s">
        <v>2054</v>
      </c>
      <c r="B10" s="55" t="s">
        <v>1479</v>
      </c>
      <c r="C10" s="53">
        <v>1</v>
      </c>
    </row>
    <row r="11" spans="1:3">
      <c r="A11" t="s">
        <v>2055</v>
      </c>
      <c r="B11" s="55">
        <v>4600000</v>
      </c>
      <c r="C11" s="53">
        <v>1</v>
      </c>
    </row>
    <row r="12" spans="1:3">
      <c r="B12" s="55" t="s">
        <v>1471</v>
      </c>
      <c r="C12" s="53">
        <v>1</v>
      </c>
    </row>
    <row r="13" spans="1:3">
      <c r="A13" t="s">
        <v>2056</v>
      </c>
      <c r="B13" s="55">
        <v>1000000</v>
      </c>
      <c r="C13" s="53">
        <v>1</v>
      </c>
    </row>
    <row r="14" spans="1:3">
      <c r="A14" t="s">
        <v>2057</v>
      </c>
      <c r="B14" s="55">
        <v>1500000</v>
      </c>
      <c r="C14" s="53">
        <v>1</v>
      </c>
    </row>
    <row r="15" spans="1:3">
      <c r="B15" s="55" t="s">
        <v>1471</v>
      </c>
      <c r="C15" s="53">
        <v>1</v>
      </c>
    </row>
    <row r="16" spans="1:3">
      <c r="A16" t="s">
        <v>2058</v>
      </c>
      <c r="B16" s="55">
        <v>2500000</v>
      </c>
      <c r="C16" s="53">
        <v>1</v>
      </c>
    </row>
    <row r="17" spans="1:3">
      <c r="A17" t="s">
        <v>2059</v>
      </c>
      <c r="B17" s="55">
        <v>3000000</v>
      </c>
      <c r="C17" s="53">
        <v>1</v>
      </c>
    </row>
    <row r="18" spans="1:3">
      <c r="A18" t="s">
        <v>2060</v>
      </c>
      <c r="B18" s="55">
        <v>150000</v>
      </c>
      <c r="C18" s="53">
        <v>1</v>
      </c>
    </row>
    <row r="19" spans="1:3">
      <c r="A19" t="s">
        <v>2061</v>
      </c>
      <c r="B19" s="55">
        <v>10000000</v>
      </c>
      <c r="C19" s="53">
        <v>1</v>
      </c>
    </row>
    <row r="20" spans="1:3">
      <c r="B20" s="55" t="s">
        <v>1471</v>
      </c>
      <c r="C20" s="53">
        <v>2</v>
      </c>
    </row>
    <row r="21" spans="1:3">
      <c r="A21" t="s">
        <v>2062</v>
      </c>
      <c r="B21" s="55">
        <v>350000</v>
      </c>
      <c r="C21" s="53">
        <v>1</v>
      </c>
    </row>
    <row r="22" spans="1:3">
      <c r="A22" t="s">
        <v>2063</v>
      </c>
      <c r="B22" s="55">
        <v>4000000</v>
      </c>
      <c r="C22" s="53">
        <v>1</v>
      </c>
    </row>
    <row r="23" spans="1:3">
      <c r="B23" s="55" t="s">
        <v>1471</v>
      </c>
      <c r="C23" s="53">
        <v>2</v>
      </c>
    </row>
    <row r="24" spans="1:3">
      <c r="A24" t="s">
        <v>2064</v>
      </c>
      <c r="B24" s="55">
        <v>100000</v>
      </c>
      <c r="C24" s="53">
        <v>1</v>
      </c>
    </row>
    <row r="25" spans="1:3">
      <c r="A25" t="s">
        <v>2065</v>
      </c>
      <c r="B25" s="55">
        <v>23000000</v>
      </c>
      <c r="C25" s="53">
        <v>1</v>
      </c>
    </row>
    <row r="26" spans="1:3">
      <c r="B26" s="55" t="s">
        <v>1471</v>
      </c>
      <c r="C26" s="53">
        <v>3</v>
      </c>
    </row>
    <row r="27" spans="1:3">
      <c r="A27" t="s">
        <v>2066</v>
      </c>
      <c r="B27" s="55">
        <v>2100000</v>
      </c>
      <c r="C27" s="53">
        <v>1</v>
      </c>
    </row>
    <row r="28" spans="1:3">
      <c r="B28" s="55" t="s">
        <v>1471</v>
      </c>
      <c r="C28" s="53">
        <v>1</v>
      </c>
    </row>
    <row r="29" spans="1:3">
      <c r="A29" t="s">
        <v>2067</v>
      </c>
      <c r="B29" s="55">
        <v>4000000</v>
      </c>
      <c r="C29" s="53">
        <v>1</v>
      </c>
    </row>
    <row r="30" spans="1:3">
      <c r="B30" s="55" t="s">
        <v>1471</v>
      </c>
      <c r="C30" s="53">
        <v>3</v>
      </c>
    </row>
    <row r="31" spans="1:3">
      <c r="A31" t="s">
        <v>2068</v>
      </c>
      <c r="B31" s="55">
        <v>5000000</v>
      </c>
      <c r="C31" s="53">
        <v>1</v>
      </c>
    </row>
    <row r="32" spans="1:3">
      <c r="A32" t="s">
        <v>2069</v>
      </c>
      <c r="B32" s="55">
        <v>45000000</v>
      </c>
      <c r="C32" s="53">
        <v>1</v>
      </c>
    </row>
    <row r="33" spans="1:3">
      <c r="A33" t="s">
        <v>2070</v>
      </c>
      <c r="B33" s="55">
        <v>10000000</v>
      </c>
      <c r="C33" s="53">
        <v>1</v>
      </c>
    </row>
    <row r="34" spans="1:3">
      <c r="B34" s="55" t="s">
        <v>1471</v>
      </c>
      <c r="C34" s="53">
        <v>1</v>
      </c>
    </row>
    <row r="35" spans="1:3">
      <c r="A35" t="s">
        <v>2071</v>
      </c>
      <c r="B35" s="55">
        <v>950000</v>
      </c>
      <c r="C35" s="53">
        <v>1</v>
      </c>
    </row>
    <row r="36" spans="1:3">
      <c r="A36" t="s">
        <v>2072</v>
      </c>
      <c r="B36" s="55" t="s">
        <v>1479</v>
      </c>
      <c r="C36" s="53">
        <v>1</v>
      </c>
    </row>
    <row r="37" spans="1:3">
      <c r="A37" t="s">
        <v>2073</v>
      </c>
      <c r="B37" s="55">
        <v>12400000</v>
      </c>
      <c r="C37" s="53">
        <v>1</v>
      </c>
    </row>
    <row r="38" spans="1:3">
      <c r="B38" s="55" t="s">
        <v>1471</v>
      </c>
      <c r="C38" s="53">
        <v>3</v>
      </c>
    </row>
    <row r="39" spans="1:3">
      <c r="A39" t="s">
        <v>2074</v>
      </c>
      <c r="B39" s="55">
        <v>250000</v>
      </c>
      <c r="C39" s="53">
        <v>1</v>
      </c>
    </row>
    <row r="40" spans="1:3">
      <c r="B40" s="55">
        <v>6000000</v>
      </c>
      <c r="C40" s="53">
        <v>1</v>
      </c>
    </row>
    <row r="41" spans="1:3">
      <c r="A41" t="s">
        <v>2075</v>
      </c>
      <c r="B41" s="55">
        <v>500000</v>
      </c>
      <c r="C41" s="53">
        <v>1</v>
      </c>
    </row>
    <row r="42" spans="1:3">
      <c r="A42" t="s">
        <v>2076</v>
      </c>
      <c r="B42" s="55">
        <v>10000000</v>
      </c>
      <c r="C42" s="53">
        <v>1</v>
      </c>
    </row>
    <row r="43" spans="1:3">
      <c r="A43" t="s">
        <v>2077</v>
      </c>
      <c r="B43" s="55">
        <v>3500000</v>
      </c>
      <c r="C43" s="53">
        <v>1</v>
      </c>
    </row>
    <row r="44" spans="1:3">
      <c r="A44" t="s">
        <v>2078</v>
      </c>
      <c r="B44" s="55">
        <v>3500000</v>
      </c>
      <c r="C44" s="53">
        <v>1</v>
      </c>
    </row>
    <row r="45" spans="1:3">
      <c r="B45" s="55" t="s">
        <v>1471</v>
      </c>
      <c r="C45" s="53">
        <v>1</v>
      </c>
    </row>
    <row r="46" spans="1:3">
      <c r="A46" t="s">
        <v>2079</v>
      </c>
      <c r="B46" s="55">
        <v>18000000</v>
      </c>
      <c r="C46" s="53">
        <v>1</v>
      </c>
    </row>
    <row r="47" spans="1:3">
      <c r="B47" s="55" t="s">
        <v>1471</v>
      </c>
      <c r="C47" s="53">
        <v>4</v>
      </c>
    </row>
    <row r="48" spans="1:3">
      <c r="A48" t="s">
        <v>2080</v>
      </c>
      <c r="B48" s="55">
        <v>100000</v>
      </c>
      <c r="C48" s="53">
        <v>1</v>
      </c>
    </row>
    <row r="49" spans="1:3">
      <c r="A49" t="s">
        <v>2081</v>
      </c>
      <c r="B49" s="55">
        <v>6500000</v>
      </c>
      <c r="C49" s="53">
        <v>1</v>
      </c>
    </row>
    <row r="50" spans="1:3">
      <c r="B50" s="55" t="s">
        <v>1471</v>
      </c>
      <c r="C50" s="53">
        <v>1</v>
      </c>
    </row>
    <row r="51" spans="1:3">
      <c r="A51" t="s">
        <v>2082</v>
      </c>
      <c r="B51" s="55">
        <v>2800000</v>
      </c>
      <c r="C51" s="53">
        <v>1</v>
      </c>
    </row>
    <row r="52" spans="1:3">
      <c r="A52" t="s">
        <v>2083</v>
      </c>
      <c r="B52" s="55">
        <v>3000000</v>
      </c>
      <c r="C52" s="53">
        <v>1</v>
      </c>
    </row>
    <row r="53" spans="1:3">
      <c r="A53" t="s">
        <v>2084</v>
      </c>
      <c r="B53" s="55" t="s">
        <v>1479</v>
      </c>
      <c r="C53" s="53">
        <v>2</v>
      </c>
    </row>
    <row r="54" spans="1:3">
      <c r="A54" t="s">
        <v>2085</v>
      </c>
      <c r="B54" s="55" t="s">
        <v>1479</v>
      </c>
      <c r="C54" s="53">
        <v>1</v>
      </c>
    </row>
    <row r="55" spans="1:3">
      <c r="A55" t="s">
        <v>2086</v>
      </c>
      <c r="B55" s="55">
        <v>2100000</v>
      </c>
      <c r="C55" s="53">
        <v>1</v>
      </c>
    </row>
    <row r="56" spans="1:3">
      <c r="A56" t="s">
        <v>2087</v>
      </c>
      <c r="B56" s="55">
        <v>100000</v>
      </c>
      <c r="C56" s="53">
        <v>1</v>
      </c>
    </row>
    <row r="57" spans="1:3">
      <c r="A57" t="s">
        <v>2088</v>
      </c>
      <c r="B57" s="55">
        <v>5000000</v>
      </c>
      <c r="C57" s="53">
        <v>1</v>
      </c>
    </row>
    <row r="58" spans="1:3">
      <c r="B58" s="55" t="s">
        <v>1471</v>
      </c>
      <c r="C58" s="53">
        <v>3</v>
      </c>
    </row>
    <row r="59" spans="1:3">
      <c r="A59" t="s">
        <v>2089</v>
      </c>
      <c r="B59" s="55">
        <v>40500</v>
      </c>
      <c r="C59" s="53">
        <v>1</v>
      </c>
    </row>
    <row r="60" spans="1:3">
      <c r="A60" t="s">
        <v>2090</v>
      </c>
      <c r="B60" s="55" t="s">
        <v>1479</v>
      </c>
      <c r="C60" s="53">
        <v>3</v>
      </c>
    </row>
    <row r="61" spans="1:3">
      <c r="A61" t="s">
        <v>2091</v>
      </c>
      <c r="B61" s="55">
        <v>1500000</v>
      </c>
      <c r="C61" s="53">
        <v>1</v>
      </c>
    </row>
    <row r="62" spans="1:3">
      <c r="A62" t="s">
        <v>2092</v>
      </c>
      <c r="B62" s="55" t="s">
        <v>1479</v>
      </c>
      <c r="C62" s="53">
        <v>1</v>
      </c>
    </row>
    <row r="63" spans="1:3">
      <c r="A63" t="s">
        <v>2093</v>
      </c>
      <c r="B63" s="55">
        <v>3000000</v>
      </c>
      <c r="C63" s="53">
        <v>1</v>
      </c>
    </row>
    <row r="64" spans="1:3">
      <c r="A64" t="s">
        <v>2094</v>
      </c>
      <c r="B64" s="55">
        <v>650000</v>
      </c>
      <c r="C64" s="53">
        <v>1</v>
      </c>
    </row>
    <row r="65" spans="1:3">
      <c r="A65" t="s">
        <v>2095</v>
      </c>
      <c r="B65" s="55" t="s">
        <v>1479</v>
      </c>
      <c r="C65" s="53">
        <v>1</v>
      </c>
    </row>
    <row r="66" spans="1:3">
      <c r="A66" t="s">
        <v>2096</v>
      </c>
      <c r="B66" s="55">
        <v>20000</v>
      </c>
      <c r="C66" s="53">
        <v>1</v>
      </c>
    </row>
    <row r="67" spans="1:3">
      <c r="A67" t="s">
        <v>2097</v>
      </c>
      <c r="B67" s="55">
        <v>150000</v>
      </c>
      <c r="C67" s="53">
        <v>1</v>
      </c>
    </row>
    <row r="68" spans="1:3">
      <c r="A68" t="s">
        <v>2098</v>
      </c>
      <c r="B68" s="55">
        <v>21000000</v>
      </c>
      <c r="C68" s="53">
        <v>1</v>
      </c>
    </row>
    <row r="69" spans="1:3">
      <c r="B69" s="55" t="s">
        <v>1471</v>
      </c>
      <c r="C69" s="53">
        <v>1</v>
      </c>
    </row>
    <row r="70" spans="1:3">
      <c r="A70" t="s">
        <v>2099</v>
      </c>
      <c r="B70" s="55">
        <v>1500000</v>
      </c>
      <c r="C70" s="53">
        <v>1</v>
      </c>
    </row>
    <row r="71" spans="1:3">
      <c r="A71" t="s">
        <v>2100</v>
      </c>
      <c r="B71" s="55">
        <v>3000000</v>
      </c>
      <c r="C71" s="53">
        <v>1</v>
      </c>
    </row>
    <row r="72" spans="1:3">
      <c r="B72" s="55" t="s">
        <v>1471</v>
      </c>
      <c r="C72" s="53">
        <v>1</v>
      </c>
    </row>
    <row r="73" spans="1:3">
      <c r="A73" t="s">
        <v>2101</v>
      </c>
      <c r="B73" s="55">
        <v>10000000</v>
      </c>
      <c r="C73" s="53">
        <v>1</v>
      </c>
    </row>
    <row r="74" spans="1:3">
      <c r="B74" s="55" t="s">
        <v>1471</v>
      </c>
      <c r="C74" s="53">
        <v>2</v>
      </c>
    </row>
    <row r="75" spans="1:3">
      <c r="A75" t="s">
        <v>2102</v>
      </c>
      <c r="B75" s="55">
        <v>3000000</v>
      </c>
      <c r="C75" s="53">
        <v>1</v>
      </c>
    </row>
    <row r="76" spans="1:3">
      <c r="A76" t="s">
        <v>2103</v>
      </c>
      <c r="B76" s="55">
        <v>6600000</v>
      </c>
      <c r="C76" s="53">
        <v>1</v>
      </c>
    </row>
    <row r="77" spans="1:3">
      <c r="A77" t="s">
        <v>2104</v>
      </c>
      <c r="B77" s="55">
        <v>2000000</v>
      </c>
      <c r="C77" s="53">
        <v>1</v>
      </c>
    </row>
    <row r="78" spans="1:3">
      <c r="A78" t="s">
        <v>2105</v>
      </c>
      <c r="B78" s="55">
        <v>2100000</v>
      </c>
      <c r="C78" s="53">
        <v>1</v>
      </c>
    </row>
    <row r="79" spans="1:3">
      <c r="A79" t="s">
        <v>2106</v>
      </c>
      <c r="B79" s="55">
        <v>200000</v>
      </c>
      <c r="C79" s="53">
        <v>1</v>
      </c>
    </row>
    <row r="80" spans="1:3">
      <c r="A80" t="s">
        <v>2107</v>
      </c>
      <c r="B80" s="55">
        <v>847000</v>
      </c>
      <c r="C80" s="53">
        <v>1</v>
      </c>
    </row>
    <row r="81" spans="1:3">
      <c r="A81" t="s">
        <v>2108</v>
      </c>
      <c r="B81" s="55" t="s">
        <v>1479</v>
      </c>
      <c r="C81" s="53">
        <v>1</v>
      </c>
    </row>
    <row r="82" spans="1:3">
      <c r="A82" t="s">
        <v>2109</v>
      </c>
      <c r="B82" s="55">
        <v>27000000</v>
      </c>
      <c r="C82" s="53">
        <v>1</v>
      </c>
    </row>
    <row r="83" spans="1:3">
      <c r="B83" s="55" t="s">
        <v>1471</v>
      </c>
      <c r="C83" s="53">
        <v>4</v>
      </c>
    </row>
    <row r="84" spans="1:3">
      <c r="A84" t="s">
        <v>2110</v>
      </c>
      <c r="B84" s="55">
        <v>1100000</v>
      </c>
      <c r="C84" s="53">
        <v>1</v>
      </c>
    </row>
    <row r="85" spans="1:3">
      <c r="A85" t="s">
        <v>2111</v>
      </c>
      <c r="B85" s="55">
        <v>811100</v>
      </c>
      <c r="C85" s="53">
        <v>1</v>
      </c>
    </row>
    <row r="86" spans="1:3">
      <c r="A86" t="s">
        <v>2112</v>
      </c>
      <c r="B86" s="55">
        <v>655000</v>
      </c>
      <c r="C86" s="53">
        <v>1</v>
      </c>
    </row>
    <row r="87" spans="1:3">
      <c r="A87" t="s">
        <v>2113</v>
      </c>
      <c r="B87" s="55">
        <v>1100000</v>
      </c>
      <c r="C87" s="53">
        <v>1</v>
      </c>
    </row>
    <row r="88" spans="1:3">
      <c r="A88" t="s">
        <v>2114</v>
      </c>
      <c r="B88" s="55">
        <v>1000000</v>
      </c>
      <c r="C88" s="53">
        <v>1</v>
      </c>
    </row>
    <row r="89" spans="1:3">
      <c r="B89" s="55">
        <v>1500000</v>
      </c>
      <c r="C89" s="53">
        <v>1</v>
      </c>
    </row>
    <row r="90" spans="1:3">
      <c r="A90" t="s">
        <v>2115</v>
      </c>
      <c r="B90" s="55">
        <v>1900000</v>
      </c>
      <c r="C90" s="53">
        <v>1</v>
      </c>
    </row>
    <row r="91" spans="1:3">
      <c r="A91" t="s">
        <v>2116</v>
      </c>
      <c r="B91" s="55">
        <v>1500000</v>
      </c>
      <c r="C91" s="53">
        <v>1</v>
      </c>
    </row>
    <row r="92" spans="1:3">
      <c r="A92" t="s">
        <v>2117</v>
      </c>
      <c r="B92" s="55">
        <v>150000</v>
      </c>
      <c r="C92" s="53">
        <v>1</v>
      </c>
    </row>
    <row r="93" spans="1:3">
      <c r="A93" t="s">
        <v>2118</v>
      </c>
      <c r="B93" s="55">
        <v>100000</v>
      </c>
      <c r="C93" s="53">
        <v>1</v>
      </c>
    </row>
    <row r="94" spans="1:3">
      <c r="A94" t="s">
        <v>2119</v>
      </c>
      <c r="B94" s="55" t="s">
        <v>1479</v>
      </c>
      <c r="C94" s="53">
        <v>1</v>
      </c>
    </row>
    <row r="95" spans="1:3">
      <c r="A95" t="s">
        <v>2120</v>
      </c>
      <c r="B95" s="55">
        <v>100000</v>
      </c>
      <c r="C95" s="53">
        <v>1</v>
      </c>
    </row>
    <row r="96" spans="1:3">
      <c r="A96" t="s">
        <v>2121</v>
      </c>
      <c r="B96" s="55">
        <v>950000</v>
      </c>
      <c r="C96" s="53">
        <v>1</v>
      </c>
    </row>
    <row r="97" spans="1:3">
      <c r="A97" t="s">
        <v>2122</v>
      </c>
      <c r="B97" s="55">
        <v>250000</v>
      </c>
      <c r="C97" s="53">
        <v>1</v>
      </c>
    </row>
    <row r="98" spans="1:3">
      <c r="A98" t="s">
        <v>2123</v>
      </c>
      <c r="B98" s="55">
        <v>66000000</v>
      </c>
      <c r="C98" s="53">
        <v>1</v>
      </c>
    </row>
    <row r="99" spans="1:3">
      <c r="B99" s="55" t="s">
        <v>1471</v>
      </c>
      <c r="C99" s="53">
        <v>1</v>
      </c>
    </row>
    <row r="100" spans="1:3">
      <c r="A100" t="s">
        <v>2124</v>
      </c>
      <c r="B100" s="55" t="s">
        <v>1479</v>
      </c>
      <c r="C100" s="53">
        <v>1</v>
      </c>
    </row>
    <row r="101" spans="1:3">
      <c r="A101" t="s">
        <v>2125</v>
      </c>
      <c r="B101" s="55" t="s">
        <v>1479</v>
      </c>
      <c r="C101" s="53">
        <v>1</v>
      </c>
    </row>
    <row r="102" spans="1:3">
      <c r="A102" t="s">
        <v>2126</v>
      </c>
      <c r="B102" s="55">
        <v>18500000</v>
      </c>
      <c r="C102" s="53">
        <v>1</v>
      </c>
    </row>
    <row r="103" spans="1:3">
      <c r="B103" s="55" t="s">
        <v>1471</v>
      </c>
      <c r="C103" s="53">
        <v>3</v>
      </c>
    </row>
    <row r="104" spans="1:3">
      <c r="A104" t="s">
        <v>2127</v>
      </c>
      <c r="B104" s="55">
        <v>300000</v>
      </c>
      <c r="C104" s="53">
        <v>1</v>
      </c>
    </row>
    <row r="105" spans="1:3">
      <c r="A105" t="s">
        <v>2128</v>
      </c>
      <c r="B105" s="55">
        <v>2700000</v>
      </c>
      <c r="C105" s="53">
        <v>1</v>
      </c>
    </row>
    <row r="106" spans="1:3">
      <c r="B106" s="55" t="s">
        <v>1471</v>
      </c>
      <c r="C106" s="53">
        <v>3</v>
      </c>
    </row>
    <row r="107" spans="1:3">
      <c r="A107" t="s">
        <v>2129</v>
      </c>
      <c r="B107" s="55">
        <v>650000</v>
      </c>
      <c r="C107" s="53">
        <v>1</v>
      </c>
    </row>
    <row r="108" spans="1:3">
      <c r="B108" s="55" t="s">
        <v>1471</v>
      </c>
      <c r="C108" s="53">
        <v>2</v>
      </c>
    </row>
    <row r="109" spans="1:3">
      <c r="A109" t="s">
        <v>2130</v>
      </c>
      <c r="B109" s="55" t="s">
        <v>1479</v>
      </c>
      <c r="C109" s="53">
        <v>1</v>
      </c>
    </row>
    <row r="110" spans="1:3">
      <c r="A110" t="s">
        <v>2131</v>
      </c>
      <c r="B110" s="55">
        <v>620000</v>
      </c>
      <c r="C110" s="53">
        <v>1</v>
      </c>
    </row>
    <row r="111" spans="1:3">
      <c r="A111" t="s">
        <v>2132</v>
      </c>
      <c r="B111" s="55" t="s">
        <v>1479</v>
      </c>
      <c r="C111" s="53">
        <v>1</v>
      </c>
    </row>
    <row r="112" spans="1:3">
      <c r="A112" t="s">
        <v>2133</v>
      </c>
      <c r="B112" s="55">
        <v>100000</v>
      </c>
      <c r="C112" s="53">
        <v>1</v>
      </c>
    </row>
    <row r="113" spans="1:3">
      <c r="A113" t="s">
        <v>2134</v>
      </c>
      <c r="B113" s="55" t="s">
        <v>1479</v>
      </c>
      <c r="C113" s="53">
        <v>1</v>
      </c>
    </row>
    <row r="114" spans="1:3">
      <c r="A114" t="s">
        <v>2135</v>
      </c>
      <c r="B114" s="55" t="s">
        <v>1479</v>
      </c>
      <c r="C114" s="53">
        <v>1</v>
      </c>
    </row>
    <row r="115" spans="1:3">
      <c r="A115" t="s">
        <v>2136</v>
      </c>
      <c r="B115" s="55">
        <v>10929.3</v>
      </c>
      <c r="C115" s="53">
        <v>1</v>
      </c>
    </row>
    <row r="116" spans="1:3">
      <c r="A116" t="s">
        <v>2137</v>
      </c>
      <c r="B116" s="55">
        <v>25000</v>
      </c>
      <c r="C116" s="53">
        <v>1</v>
      </c>
    </row>
    <row r="117" spans="1:3">
      <c r="A117" t="s">
        <v>2138</v>
      </c>
      <c r="B117" s="55">
        <v>2200000</v>
      </c>
      <c r="C117" s="53">
        <v>1</v>
      </c>
    </row>
    <row r="118" spans="1:3">
      <c r="A118" t="s">
        <v>2139</v>
      </c>
      <c r="B118" s="55">
        <v>6000000</v>
      </c>
      <c r="C118" s="53">
        <v>1</v>
      </c>
    </row>
    <row r="119" spans="1:3">
      <c r="B119" s="55" t="s">
        <v>1471</v>
      </c>
      <c r="C119" s="53">
        <v>1</v>
      </c>
    </row>
    <row r="120" spans="1:3">
      <c r="A120" t="s">
        <v>2140</v>
      </c>
      <c r="B120" s="55">
        <v>5000000</v>
      </c>
      <c r="C120" s="53">
        <v>1</v>
      </c>
    </row>
    <row r="121" spans="1:3">
      <c r="A121" t="s">
        <v>2141</v>
      </c>
      <c r="B121" s="55">
        <v>25000</v>
      </c>
      <c r="C121" s="53">
        <v>1</v>
      </c>
    </row>
    <row r="122" spans="1:3">
      <c r="A122" t="s">
        <v>2142</v>
      </c>
      <c r="B122" s="55">
        <v>2700000</v>
      </c>
      <c r="C122" s="53">
        <v>1</v>
      </c>
    </row>
    <row r="123" spans="1:3">
      <c r="A123" t="s">
        <v>2143</v>
      </c>
      <c r="B123" s="55">
        <v>32000000</v>
      </c>
      <c r="C123" s="53">
        <v>1</v>
      </c>
    </row>
    <row r="124" spans="1:3">
      <c r="A124" t="s">
        <v>2144</v>
      </c>
      <c r="B124" s="55">
        <v>31250</v>
      </c>
      <c r="C124" s="53">
        <v>1</v>
      </c>
    </row>
    <row r="125" spans="1:3">
      <c r="A125" t="s">
        <v>2145</v>
      </c>
      <c r="B125" s="55">
        <v>1000000</v>
      </c>
      <c r="C125" s="53">
        <v>1</v>
      </c>
    </row>
    <row r="126" spans="1:3">
      <c r="A126" t="s">
        <v>2146</v>
      </c>
      <c r="B126" s="55">
        <v>1100000</v>
      </c>
      <c r="C126" s="53">
        <v>1</v>
      </c>
    </row>
    <row r="127" spans="1:3">
      <c r="B127" s="55" t="s">
        <v>1471</v>
      </c>
      <c r="C127" s="53">
        <v>2</v>
      </c>
    </row>
    <row r="128" spans="1:3">
      <c r="A128" t="s">
        <v>2147</v>
      </c>
      <c r="B128" s="55">
        <v>20000</v>
      </c>
      <c r="C128" s="53">
        <v>1</v>
      </c>
    </row>
    <row r="129" spans="1:3">
      <c r="A129" t="s">
        <v>2148</v>
      </c>
      <c r="B129" s="55">
        <v>2000000</v>
      </c>
      <c r="C129" s="53">
        <v>1</v>
      </c>
    </row>
    <row r="130" spans="1:3">
      <c r="B130" s="55" t="s">
        <v>1471</v>
      </c>
      <c r="C130" s="53">
        <v>5</v>
      </c>
    </row>
    <row r="131" spans="1:3">
      <c r="A131" t="s">
        <v>2149</v>
      </c>
      <c r="B131" s="55">
        <v>55700000</v>
      </c>
      <c r="C131" s="53">
        <v>1</v>
      </c>
    </row>
    <row r="132" spans="1:3">
      <c r="B132" s="55" t="s">
        <v>1471</v>
      </c>
      <c r="C132" s="53">
        <v>5</v>
      </c>
    </row>
    <row r="133" spans="1:3">
      <c r="A133" t="s">
        <v>2150</v>
      </c>
      <c r="B133" s="55">
        <v>200000</v>
      </c>
      <c r="C133" s="53">
        <v>1</v>
      </c>
    </row>
    <row r="134" spans="1:3">
      <c r="A134" t="s">
        <v>2151</v>
      </c>
      <c r="B134" s="55" t="s">
        <v>1479</v>
      </c>
      <c r="C134" s="53">
        <v>1</v>
      </c>
    </row>
    <row r="135" spans="1:3">
      <c r="A135" t="s">
        <v>2152</v>
      </c>
      <c r="B135" s="55">
        <v>28000000</v>
      </c>
      <c r="C135" s="53">
        <v>1</v>
      </c>
    </row>
    <row r="136" spans="1:3">
      <c r="B136" s="55" t="s">
        <v>1471</v>
      </c>
      <c r="C136" s="53">
        <v>1</v>
      </c>
    </row>
    <row r="137" spans="1:3">
      <c r="A137" t="s">
        <v>2153</v>
      </c>
      <c r="B137" s="55">
        <v>10000</v>
      </c>
      <c r="C137" s="53">
        <v>1</v>
      </c>
    </row>
    <row r="138" spans="1:3">
      <c r="A138" t="s">
        <v>2154</v>
      </c>
      <c r="B138" s="55" t="s">
        <v>1479</v>
      </c>
      <c r="C138" s="53">
        <v>1</v>
      </c>
    </row>
    <row r="139" spans="1:3">
      <c r="A139" t="s">
        <v>2155</v>
      </c>
      <c r="B139" s="55">
        <v>62000000</v>
      </c>
      <c r="C139" s="53">
        <v>1</v>
      </c>
    </row>
    <row r="140" spans="1:3">
      <c r="B140" s="55" t="s">
        <v>1471</v>
      </c>
      <c r="C140" s="53">
        <v>1</v>
      </c>
    </row>
    <row r="141" spans="1:3">
      <c r="A141" t="s">
        <v>2156</v>
      </c>
      <c r="B141" s="55">
        <v>1000000</v>
      </c>
      <c r="C141" s="53">
        <v>1</v>
      </c>
    </row>
    <row r="142" spans="1:3">
      <c r="A142" t="s">
        <v>2157</v>
      </c>
      <c r="B142" s="55">
        <v>30000</v>
      </c>
      <c r="C142" s="53">
        <v>1</v>
      </c>
    </row>
    <row r="143" spans="1:3">
      <c r="A143" t="s">
        <v>2158</v>
      </c>
      <c r="B143" s="55" t="s">
        <v>1479</v>
      </c>
      <c r="C143" s="53">
        <v>1</v>
      </c>
    </row>
    <row r="144" spans="1:3">
      <c r="A144" t="s">
        <v>2159</v>
      </c>
      <c r="B144" s="55" t="s">
        <v>1479</v>
      </c>
      <c r="C144" s="53">
        <v>1</v>
      </c>
    </row>
    <row r="145" spans="1:3">
      <c r="A145" t="s">
        <v>2160</v>
      </c>
      <c r="B145" s="55">
        <v>1100000</v>
      </c>
      <c r="C145" s="53">
        <v>1</v>
      </c>
    </row>
    <row r="146" spans="1:3">
      <c r="B146" s="55" t="s">
        <v>1471</v>
      </c>
      <c r="C146" s="53">
        <v>1</v>
      </c>
    </row>
    <row r="147" spans="1:3">
      <c r="A147" t="s">
        <v>2161</v>
      </c>
      <c r="B147" s="55">
        <v>100000</v>
      </c>
      <c r="C147" s="53">
        <v>1</v>
      </c>
    </row>
    <row r="148" spans="1:3">
      <c r="B148" s="55" t="s">
        <v>1471</v>
      </c>
      <c r="C148" s="53">
        <v>1</v>
      </c>
    </row>
    <row r="149" spans="1:3">
      <c r="A149" t="s">
        <v>2162</v>
      </c>
      <c r="B149" s="55">
        <v>40000</v>
      </c>
      <c r="C149" s="53">
        <v>1</v>
      </c>
    </row>
    <row r="150" spans="1:3">
      <c r="A150" t="s">
        <v>2163</v>
      </c>
      <c r="B150" s="55">
        <v>100000</v>
      </c>
      <c r="C150" s="53">
        <v>1</v>
      </c>
    </row>
    <row r="151" spans="1:3">
      <c r="B151" s="55" t="s">
        <v>1479</v>
      </c>
      <c r="C151" s="53">
        <v>1</v>
      </c>
    </row>
    <row r="152" spans="1:3">
      <c r="A152" t="s">
        <v>2164</v>
      </c>
      <c r="B152" s="55">
        <v>1300000</v>
      </c>
      <c r="C152" s="53">
        <v>1</v>
      </c>
    </row>
    <row r="153" spans="1:3">
      <c r="B153" s="55" t="s">
        <v>1471</v>
      </c>
      <c r="C153" s="53">
        <v>5</v>
      </c>
    </row>
    <row r="154" spans="1:3">
      <c r="A154" t="s">
        <v>2165</v>
      </c>
      <c r="B154" s="55" t="s">
        <v>1479</v>
      </c>
      <c r="C154" s="53">
        <v>1</v>
      </c>
    </row>
    <row r="155" spans="1:3">
      <c r="A155" t="s">
        <v>2166</v>
      </c>
      <c r="B155" s="55">
        <v>2000000</v>
      </c>
      <c r="C155" s="53">
        <v>1</v>
      </c>
    </row>
    <row r="156" spans="1:3">
      <c r="B156" s="55" t="s">
        <v>1479</v>
      </c>
      <c r="C156" s="53">
        <v>1</v>
      </c>
    </row>
    <row r="157" spans="1:3">
      <c r="A157" t="s">
        <v>2167</v>
      </c>
      <c r="B157" s="55">
        <v>2000000</v>
      </c>
      <c r="C157" s="53">
        <v>1</v>
      </c>
    </row>
    <row r="158" spans="1:3">
      <c r="A158" t="s">
        <v>2168</v>
      </c>
      <c r="B158" s="55" t="s">
        <v>1479</v>
      </c>
      <c r="C158" s="53">
        <v>2</v>
      </c>
    </row>
    <row r="159" spans="1:3">
      <c r="A159" t="s">
        <v>2169</v>
      </c>
      <c r="B159" s="55">
        <v>200000</v>
      </c>
      <c r="C159" s="53">
        <v>1</v>
      </c>
    </row>
    <row r="160" spans="1:3">
      <c r="A160" t="s">
        <v>2170</v>
      </c>
      <c r="B160" s="55">
        <v>850000</v>
      </c>
      <c r="C160" s="53">
        <v>1</v>
      </c>
    </row>
    <row r="161" spans="1:3">
      <c r="B161" s="55" t="s">
        <v>1471</v>
      </c>
      <c r="C161" s="53">
        <v>1</v>
      </c>
    </row>
    <row r="162" spans="1:3">
      <c r="A162" t="s">
        <v>2171</v>
      </c>
      <c r="B162" s="55">
        <v>125000</v>
      </c>
      <c r="C162" s="53">
        <v>1</v>
      </c>
    </row>
    <row r="163" spans="1:3">
      <c r="A163" t="s">
        <v>2172</v>
      </c>
      <c r="B163" s="55">
        <v>37500</v>
      </c>
      <c r="C163" s="53">
        <v>1</v>
      </c>
    </row>
    <row r="164" spans="1:3">
      <c r="A164" t="s">
        <v>2173</v>
      </c>
      <c r="B164" s="55" t="s">
        <v>1479</v>
      </c>
      <c r="C164" s="53">
        <v>1</v>
      </c>
    </row>
    <row r="165" spans="1:3">
      <c r="A165" t="s">
        <v>2174</v>
      </c>
      <c r="B165" s="55">
        <v>25214.399999999998</v>
      </c>
      <c r="C165" s="53">
        <v>1</v>
      </c>
    </row>
    <row r="166" spans="1:3">
      <c r="A166" t="s">
        <v>2175</v>
      </c>
      <c r="B166" s="55">
        <v>28000000</v>
      </c>
      <c r="C166" s="53">
        <v>1</v>
      </c>
    </row>
    <row r="167" spans="1:3">
      <c r="A167" t="s">
        <v>2176</v>
      </c>
      <c r="B167" s="55" t="s">
        <v>1479</v>
      </c>
      <c r="C167" s="53">
        <v>1</v>
      </c>
    </row>
    <row r="168" spans="1:3">
      <c r="A168" t="s">
        <v>2177</v>
      </c>
      <c r="B168" s="55">
        <v>2400000</v>
      </c>
      <c r="C168" s="53">
        <v>1</v>
      </c>
    </row>
    <row r="169" spans="1:3">
      <c r="A169" t="s">
        <v>2178</v>
      </c>
      <c r="B169" s="55">
        <v>425000</v>
      </c>
      <c r="C169" s="53">
        <v>1</v>
      </c>
    </row>
    <row r="170" spans="1:3">
      <c r="A170" t="s">
        <v>2179</v>
      </c>
      <c r="B170" s="55" t="s">
        <v>1479</v>
      </c>
      <c r="C170" s="53">
        <v>6</v>
      </c>
    </row>
    <row r="171" spans="1:3">
      <c r="A171" t="s">
        <v>2180</v>
      </c>
      <c r="B171" s="55">
        <v>10000</v>
      </c>
      <c r="C171" s="53">
        <v>1</v>
      </c>
    </row>
    <row r="172" spans="1:3">
      <c r="A172" t="s">
        <v>2181</v>
      </c>
      <c r="B172" s="55">
        <v>550000</v>
      </c>
      <c r="C172" s="53">
        <v>1</v>
      </c>
    </row>
    <row r="173" spans="1:3">
      <c r="A173" t="s">
        <v>2182</v>
      </c>
      <c r="B173" s="55">
        <v>31250</v>
      </c>
      <c r="C173" s="53">
        <v>1</v>
      </c>
    </row>
    <row r="174" spans="1:3">
      <c r="A174" t="s">
        <v>2183</v>
      </c>
      <c r="B174" s="55">
        <v>3900000</v>
      </c>
      <c r="C174" s="53">
        <v>1</v>
      </c>
    </row>
    <row r="175" spans="1:3">
      <c r="A175" t="s">
        <v>2184</v>
      </c>
      <c r="B175" s="55">
        <v>100000</v>
      </c>
      <c r="C175" s="53">
        <v>1</v>
      </c>
    </row>
    <row r="176" spans="1:3">
      <c r="A176" t="s">
        <v>2185</v>
      </c>
      <c r="B176" s="55">
        <v>100000</v>
      </c>
      <c r="C176" s="53">
        <v>1</v>
      </c>
    </row>
    <row r="177" spans="1:3">
      <c r="A177" t="s">
        <v>2186</v>
      </c>
      <c r="B177" s="55">
        <v>500000</v>
      </c>
      <c r="C177" s="53">
        <v>1</v>
      </c>
    </row>
    <row r="178" spans="1:3">
      <c r="A178" t="s">
        <v>2187</v>
      </c>
      <c r="B178" s="55">
        <v>250000</v>
      </c>
      <c r="C178" s="53">
        <v>1</v>
      </c>
    </row>
    <row r="179" spans="1:3">
      <c r="A179" t="s">
        <v>2188</v>
      </c>
      <c r="B179" s="55" t="s">
        <v>1479</v>
      </c>
      <c r="C179" s="53">
        <v>1</v>
      </c>
    </row>
    <row r="180" spans="1:3">
      <c r="A180" t="s">
        <v>2189</v>
      </c>
      <c r="B180" s="55">
        <v>25000</v>
      </c>
      <c r="C180" s="53">
        <v>1</v>
      </c>
    </row>
    <row r="181" spans="1:3">
      <c r="A181" t="s">
        <v>2190</v>
      </c>
      <c r="B181" s="55">
        <v>4800000</v>
      </c>
      <c r="C181" s="53">
        <v>1</v>
      </c>
    </row>
    <row r="182" spans="1:3">
      <c r="B182" s="55" t="s">
        <v>1471</v>
      </c>
      <c r="C182" s="53">
        <v>2</v>
      </c>
    </row>
    <row r="183" spans="1:3">
      <c r="A183" t="s">
        <v>2191</v>
      </c>
      <c r="B183" s="55">
        <v>75000</v>
      </c>
      <c r="C183" s="53">
        <v>1</v>
      </c>
    </row>
    <row r="184" spans="1:3">
      <c r="A184" t="s">
        <v>2192</v>
      </c>
      <c r="B184" s="55">
        <v>1100000</v>
      </c>
      <c r="C184" s="53">
        <v>1</v>
      </c>
    </row>
    <row r="185" spans="1:3">
      <c r="A185" t="s">
        <v>2193</v>
      </c>
      <c r="B185" s="55" t="s">
        <v>1479</v>
      </c>
      <c r="C185" s="53">
        <v>1</v>
      </c>
    </row>
    <row r="186" spans="1:3">
      <c r="A186" t="s">
        <v>2194</v>
      </c>
      <c r="B186" s="55">
        <v>19000000</v>
      </c>
      <c r="C186" s="53">
        <v>1</v>
      </c>
    </row>
    <row r="187" spans="1:3">
      <c r="B187" s="55" t="s">
        <v>1471</v>
      </c>
      <c r="C187" s="53">
        <v>4</v>
      </c>
    </row>
    <row r="188" spans="1:3">
      <c r="A188" t="s">
        <v>2195</v>
      </c>
      <c r="B188" s="55">
        <v>5800000</v>
      </c>
      <c r="C188" s="53">
        <v>1</v>
      </c>
    </row>
    <row r="189" spans="1:3">
      <c r="B189" s="55" t="s">
        <v>1471</v>
      </c>
      <c r="C189" s="53">
        <v>1</v>
      </c>
    </row>
    <row r="190" spans="1:3">
      <c r="A190" t="s">
        <v>2196</v>
      </c>
      <c r="B190" s="55">
        <v>20000</v>
      </c>
      <c r="C190" s="53">
        <v>1</v>
      </c>
    </row>
    <row r="191" spans="1:3">
      <c r="A191" t="s">
        <v>2197</v>
      </c>
      <c r="B191" s="55">
        <v>1400000</v>
      </c>
      <c r="C191" s="53">
        <v>1</v>
      </c>
    </row>
    <row r="192" spans="1:3">
      <c r="A192" t="s">
        <v>2198</v>
      </c>
      <c r="B192" s="55">
        <v>25000</v>
      </c>
      <c r="C192" s="53">
        <v>1</v>
      </c>
    </row>
    <row r="193" spans="1:3">
      <c r="A193" t="s">
        <v>2199</v>
      </c>
      <c r="B193" s="55">
        <v>37500</v>
      </c>
      <c r="C193" s="53">
        <v>1</v>
      </c>
    </row>
    <row r="194" spans="1:3">
      <c r="A194" t="s">
        <v>2200</v>
      </c>
      <c r="B194" s="55">
        <v>125000</v>
      </c>
      <c r="C194" s="53">
        <v>1</v>
      </c>
    </row>
    <row r="195" spans="1:3">
      <c r="A195" t="s">
        <v>2201</v>
      </c>
      <c r="B195" s="55">
        <v>160000</v>
      </c>
      <c r="C195" s="53">
        <v>1</v>
      </c>
    </row>
    <row r="196" spans="1:3">
      <c r="A196" t="s">
        <v>2202</v>
      </c>
      <c r="B196" s="55">
        <v>6500</v>
      </c>
      <c r="C196" s="53">
        <v>1</v>
      </c>
    </row>
    <row r="197" spans="1:3">
      <c r="A197" t="s">
        <v>2203</v>
      </c>
      <c r="B197" s="55">
        <v>1500000</v>
      </c>
      <c r="C197" s="53">
        <v>1</v>
      </c>
    </row>
    <row r="198" spans="1:3">
      <c r="A198" t="s">
        <v>2204</v>
      </c>
      <c r="B198" s="55">
        <v>50000</v>
      </c>
      <c r="C198" s="53">
        <v>1</v>
      </c>
    </row>
    <row r="199" spans="1:3">
      <c r="A199" t="s">
        <v>2205</v>
      </c>
      <c r="B199" s="55">
        <v>5000000</v>
      </c>
      <c r="C199" s="53">
        <v>1</v>
      </c>
    </row>
    <row r="200" spans="1:3">
      <c r="B200" s="55" t="s">
        <v>1471</v>
      </c>
      <c r="C200" s="53">
        <v>1</v>
      </c>
    </row>
    <row r="201" spans="1:3">
      <c r="A201" t="s">
        <v>2206</v>
      </c>
      <c r="B201" s="55">
        <v>1000000</v>
      </c>
      <c r="C201" s="53">
        <v>1</v>
      </c>
    </row>
    <row r="202" spans="1:3">
      <c r="A202" t="s">
        <v>2207</v>
      </c>
      <c r="B202" s="55">
        <v>200000</v>
      </c>
      <c r="C202" s="53">
        <v>1</v>
      </c>
    </row>
    <row r="203" spans="1:3">
      <c r="A203" t="s">
        <v>2208</v>
      </c>
      <c r="B203" s="55">
        <v>2000000</v>
      </c>
      <c r="C203" s="53">
        <v>1</v>
      </c>
    </row>
    <row r="204" spans="1:3">
      <c r="B204" s="55" t="s">
        <v>1471</v>
      </c>
      <c r="C204" s="53">
        <v>6</v>
      </c>
    </row>
    <row r="205" spans="1:3">
      <c r="A205" t="s">
        <v>2209</v>
      </c>
      <c r="B205" s="55">
        <v>100000000</v>
      </c>
      <c r="C205" s="53">
        <v>1</v>
      </c>
    </row>
    <row r="206" spans="1:3">
      <c r="A206" t="s">
        <v>2210</v>
      </c>
      <c r="B206" s="55">
        <v>850000</v>
      </c>
      <c r="C206" s="53">
        <v>1</v>
      </c>
    </row>
    <row r="207" spans="1:3">
      <c r="A207" t="s">
        <v>2211</v>
      </c>
      <c r="B207" s="55">
        <v>900000</v>
      </c>
      <c r="C207" s="53">
        <v>1</v>
      </c>
    </row>
    <row r="208" spans="1:3">
      <c r="A208" t="s">
        <v>2212</v>
      </c>
      <c r="B208" s="55">
        <v>1800000</v>
      </c>
      <c r="C208" s="53">
        <v>1</v>
      </c>
    </row>
    <row r="209" spans="1:3">
      <c r="B209" s="55" t="s">
        <v>1471</v>
      </c>
      <c r="C209" s="53">
        <v>9</v>
      </c>
    </row>
    <row r="210" spans="1:3">
      <c r="A210" t="s">
        <v>2213</v>
      </c>
      <c r="B210" s="55">
        <v>240000</v>
      </c>
      <c r="C210" s="53">
        <v>1</v>
      </c>
    </row>
    <row r="211" spans="1:3">
      <c r="A211" t="s">
        <v>2214</v>
      </c>
      <c r="B211" s="55" t="s">
        <v>1479</v>
      </c>
      <c r="C211" s="53">
        <v>3</v>
      </c>
    </row>
    <row r="212" spans="1:3">
      <c r="A212" t="s">
        <v>2215</v>
      </c>
      <c r="B212" s="55">
        <v>550000</v>
      </c>
      <c r="C212" s="53">
        <v>1</v>
      </c>
    </row>
    <row r="213" spans="1:3">
      <c r="A213" t="s">
        <v>2216</v>
      </c>
      <c r="B213" s="55">
        <v>100000</v>
      </c>
      <c r="C213" s="53">
        <v>1</v>
      </c>
    </row>
    <row r="214" spans="1:3">
      <c r="A214" t="s">
        <v>2217</v>
      </c>
      <c r="B214" s="55">
        <v>13000</v>
      </c>
      <c r="C214" s="53">
        <v>1</v>
      </c>
    </row>
    <row r="215" spans="1:3">
      <c r="A215" t="s">
        <v>2218</v>
      </c>
      <c r="B215" s="55" t="s">
        <v>1479</v>
      </c>
      <c r="C215" s="53">
        <v>1</v>
      </c>
    </row>
    <row r="216" spans="1:3">
      <c r="A216" t="s">
        <v>2219</v>
      </c>
      <c r="B216" s="55">
        <v>1200000</v>
      </c>
      <c r="C216" s="53">
        <v>1</v>
      </c>
    </row>
    <row r="217" spans="1:3">
      <c r="B217" s="55" t="s">
        <v>1471</v>
      </c>
      <c r="C217" s="53">
        <v>3</v>
      </c>
    </row>
    <row r="218" spans="1:3">
      <c r="A218" t="s">
        <v>2220</v>
      </c>
      <c r="B218" s="55">
        <v>9000000</v>
      </c>
      <c r="C218" s="53">
        <v>1</v>
      </c>
    </row>
    <row r="219" spans="1:3">
      <c r="B219" s="55" t="s">
        <v>1471</v>
      </c>
      <c r="C219" s="53">
        <v>1</v>
      </c>
    </row>
    <row r="220" spans="1:3">
      <c r="A220" t="s">
        <v>2221</v>
      </c>
      <c r="B220" s="55" t="s">
        <v>1479</v>
      </c>
      <c r="C220" s="53">
        <v>1</v>
      </c>
    </row>
    <row r="221" spans="1:3">
      <c r="A221" t="s">
        <v>2222</v>
      </c>
      <c r="B221" s="55">
        <v>20000</v>
      </c>
      <c r="C221" s="53">
        <v>1</v>
      </c>
    </row>
    <row r="222" spans="1:3">
      <c r="A222" t="s">
        <v>2223</v>
      </c>
      <c r="B222" s="55">
        <v>1800000</v>
      </c>
      <c r="C222" s="53">
        <v>1</v>
      </c>
    </row>
    <row r="223" spans="1:3">
      <c r="B223" s="55" t="s">
        <v>1471</v>
      </c>
      <c r="C223" s="53">
        <v>8</v>
      </c>
    </row>
    <row r="224" spans="1:3">
      <c r="A224" t="s">
        <v>2224</v>
      </c>
      <c r="B224" s="55" t="s">
        <v>1479</v>
      </c>
      <c r="C224" s="53">
        <v>1</v>
      </c>
    </row>
    <row r="225" spans="1:3">
      <c r="A225" t="s">
        <v>2225</v>
      </c>
      <c r="B225" s="55">
        <v>87500</v>
      </c>
      <c r="C225" s="53">
        <v>1</v>
      </c>
    </row>
    <row r="226" spans="1:3">
      <c r="B226" s="55" t="s">
        <v>1471</v>
      </c>
      <c r="C226" s="53">
        <v>2</v>
      </c>
    </row>
    <row r="227" spans="1:3">
      <c r="A227" t="s">
        <v>2226</v>
      </c>
      <c r="B227" s="55">
        <v>1500000</v>
      </c>
      <c r="C227" s="53">
        <v>1</v>
      </c>
    </row>
    <row r="228" spans="1:3">
      <c r="B228" s="55" t="s">
        <v>1471</v>
      </c>
      <c r="C228" s="53">
        <v>5</v>
      </c>
    </row>
    <row r="229" spans="1:3">
      <c r="A229" t="s">
        <v>2227</v>
      </c>
      <c r="B229" s="55">
        <v>50000</v>
      </c>
      <c r="C229" s="53">
        <v>1</v>
      </c>
    </row>
    <row r="230" spans="1:3">
      <c r="A230" t="s">
        <v>2228</v>
      </c>
      <c r="B230" s="55">
        <v>150000</v>
      </c>
      <c r="C230" s="53">
        <v>1</v>
      </c>
    </row>
    <row r="231" spans="1:3">
      <c r="A231" t="s">
        <v>2229</v>
      </c>
      <c r="B231" s="55">
        <v>30000</v>
      </c>
      <c r="C231" s="53">
        <v>1</v>
      </c>
    </row>
    <row r="232" spans="1:3">
      <c r="A232" t="s">
        <v>2230</v>
      </c>
      <c r="B232" s="55">
        <v>25000000</v>
      </c>
      <c r="C232" s="53">
        <v>1</v>
      </c>
    </row>
    <row r="233" spans="1:3">
      <c r="A233" t="s">
        <v>2231</v>
      </c>
      <c r="B233" s="55">
        <v>1000000</v>
      </c>
      <c r="C233" s="53">
        <v>1</v>
      </c>
    </row>
    <row r="234" spans="1:3">
      <c r="A234" t="s">
        <v>2232</v>
      </c>
      <c r="B234" s="55">
        <v>690000</v>
      </c>
      <c r="C234" s="53">
        <v>1</v>
      </c>
    </row>
    <row r="235" spans="1:3">
      <c r="B235" s="55" t="s">
        <v>1479</v>
      </c>
      <c r="C235" s="53">
        <v>1</v>
      </c>
    </row>
    <row r="236" spans="1:3">
      <c r="A236" t="s">
        <v>2233</v>
      </c>
      <c r="B236" s="55">
        <v>18750</v>
      </c>
      <c r="C236" s="53">
        <v>1</v>
      </c>
    </row>
    <row r="237" spans="1:3">
      <c r="A237" t="s">
        <v>2234</v>
      </c>
      <c r="B237" s="55">
        <v>900000</v>
      </c>
      <c r="C237" s="53">
        <v>1</v>
      </c>
    </row>
    <row r="238" spans="1:3">
      <c r="A238" t="s">
        <v>2235</v>
      </c>
      <c r="B238" s="55">
        <v>1100000</v>
      </c>
      <c r="C238" s="53">
        <v>1</v>
      </c>
    </row>
    <row r="239" spans="1:3">
      <c r="A239" t="s">
        <v>2236</v>
      </c>
      <c r="B239" s="55">
        <v>1000000</v>
      </c>
      <c r="C239" s="53">
        <v>1</v>
      </c>
    </row>
    <row r="240" spans="1:3">
      <c r="B240" s="55" t="s">
        <v>1471</v>
      </c>
      <c r="C240" s="53">
        <v>5</v>
      </c>
    </row>
    <row r="241" spans="1:3">
      <c r="A241" t="s">
        <v>2237</v>
      </c>
      <c r="B241" s="55">
        <v>1700000</v>
      </c>
      <c r="C241" s="53">
        <v>1</v>
      </c>
    </row>
    <row r="242" spans="1:3">
      <c r="A242" t="s">
        <v>2238</v>
      </c>
      <c r="B242" s="55">
        <v>350000</v>
      </c>
      <c r="C242" s="53">
        <v>1</v>
      </c>
    </row>
    <row r="243" spans="1:3">
      <c r="B243" s="55" t="s">
        <v>1471</v>
      </c>
      <c r="C243" s="53">
        <v>2</v>
      </c>
    </row>
    <row r="244" spans="1:3">
      <c r="A244" t="s">
        <v>2239</v>
      </c>
      <c r="B244" s="55" t="s">
        <v>1479</v>
      </c>
      <c r="C244" s="53">
        <v>1</v>
      </c>
    </row>
    <row r="245" spans="1:3">
      <c r="A245" t="s">
        <v>2240</v>
      </c>
      <c r="B245" s="55">
        <v>100000</v>
      </c>
      <c r="C245" s="53">
        <v>1</v>
      </c>
    </row>
    <row r="246" spans="1:3">
      <c r="A246" t="s">
        <v>2241</v>
      </c>
      <c r="B246" s="55" t="s">
        <v>1479</v>
      </c>
      <c r="C246" s="53">
        <v>1</v>
      </c>
    </row>
    <row r="247" spans="1:3">
      <c r="A247" t="s">
        <v>2242</v>
      </c>
      <c r="B247" s="55">
        <v>71000</v>
      </c>
      <c r="C247" s="53">
        <v>1</v>
      </c>
    </row>
    <row r="248" spans="1:3">
      <c r="A248" t="s">
        <v>2243</v>
      </c>
      <c r="B248" s="55">
        <v>200000000</v>
      </c>
      <c r="C248" s="53">
        <v>1</v>
      </c>
    </row>
    <row r="249" spans="1:3">
      <c r="A249" t="s">
        <v>2244</v>
      </c>
      <c r="B249" s="55">
        <v>565000</v>
      </c>
      <c r="C249" s="53">
        <v>1</v>
      </c>
    </row>
    <row r="250" spans="1:3">
      <c r="A250" t="s">
        <v>2245</v>
      </c>
      <c r="B250" s="55">
        <v>525000</v>
      </c>
      <c r="C250" s="53">
        <v>1</v>
      </c>
    </row>
    <row r="251" spans="1:3">
      <c r="B251" s="55" t="s">
        <v>1471</v>
      </c>
      <c r="C251" s="53">
        <v>1</v>
      </c>
    </row>
    <row r="252" spans="1:3">
      <c r="A252" t="s">
        <v>2246</v>
      </c>
      <c r="B252" s="55">
        <v>2000000</v>
      </c>
      <c r="C252" s="53">
        <v>1</v>
      </c>
    </row>
    <row r="253" spans="1:3">
      <c r="A253" t="s">
        <v>2247</v>
      </c>
      <c r="B253" s="55" t="s">
        <v>1479</v>
      </c>
      <c r="C253" s="53">
        <v>1</v>
      </c>
    </row>
    <row r="254" spans="1:3">
      <c r="A254" t="s">
        <v>2248</v>
      </c>
      <c r="B254" s="55">
        <v>3500000</v>
      </c>
      <c r="C254" s="53">
        <v>2</v>
      </c>
    </row>
    <row r="255" spans="1:3">
      <c r="B255" s="55" t="s">
        <v>1471</v>
      </c>
      <c r="C255" s="53">
        <v>1</v>
      </c>
    </row>
    <row r="256" spans="1:3">
      <c r="A256" t="s">
        <v>2249</v>
      </c>
      <c r="B256" s="55">
        <v>3800000</v>
      </c>
      <c r="C256" s="53">
        <v>1</v>
      </c>
    </row>
    <row r="257" spans="1:3">
      <c r="A257" t="s">
        <v>2250</v>
      </c>
      <c r="B257" s="55">
        <v>68750</v>
      </c>
      <c r="C257" s="53">
        <v>1</v>
      </c>
    </row>
    <row r="258" spans="1:3">
      <c r="A258" t="s">
        <v>2251</v>
      </c>
      <c r="B258" s="55">
        <v>375000</v>
      </c>
      <c r="C258" s="53">
        <v>1</v>
      </c>
    </row>
    <row r="259" spans="1:3">
      <c r="A259" t="s">
        <v>2252</v>
      </c>
      <c r="B259" s="55" t="s">
        <v>1479</v>
      </c>
      <c r="C259" s="53">
        <v>1</v>
      </c>
    </row>
    <row r="260" spans="1:3">
      <c r="A260" t="s">
        <v>2253</v>
      </c>
      <c r="B260" s="55">
        <v>8100000</v>
      </c>
      <c r="C260" s="53">
        <v>1</v>
      </c>
    </row>
    <row r="261" spans="1:3">
      <c r="B261" s="55" t="s">
        <v>1471</v>
      </c>
      <c r="C261" s="53">
        <v>3</v>
      </c>
    </row>
    <row r="262" spans="1:3">
      <c r="A262" t="s">
        <v>2254</v>
      </c>
      <c r="B262" s="55">
        <v>400000</v>
      </c>
      <c r="C262" s="53">
        <v>1</v>
      </c>
    </row>
    <row r="263" spans="1:3">
      <c r="A263" t="s">
        <v>2255</v>
      </c>
      <c r="B263" s="55">
        <v>750000</v>
      </c>
      <c r="C263" s="53">
        <v>1</v>
      </c>
    </row>
    <row r="264" spans="1:3">
      <c r="B264" s="55" t="s">
        <v>1471</v>
      </c>
      <c r="C264" s="53">
        <v>2</v>
      </c>
    </row>
    <row r="265" spans="1:3">
      <c r="A265" t="s">
        <v>2256</v>
      </c>
      <c r="B265" s="55">
        <v>218750</v>
      </c>
      <c r="C265" s="53">
        <v>1</v>
      </c>
    </row>
    <row r="266" spans="1:3">
      <c r="B266" s="55" t="s">
        <v>1471</v>
      </c>
      <c r="C266" s="53">
        <v>1</v>
      </c>
    </row>
    <row r="267" spans="1:3">
      <c r="A267" t="s">
        <v>2257</v>
      </c>
      <c r="B267" s="55">
        <v>28000</v>
      </c>
      <c r="C267" s="53">
        <v>1</v>
      </c>
    </row>
    <row r="268" spans="1:3">
      <c r="A268" t="s">
        <v>2258</v>
      </c>
      <c r="B268" s="55">
        <v>62500</v>
      </c>
      <c r="C268" s="53">
        <v>1</v>
      </c>
    </row>
    <row r="269" spans="1:3">
      <c r="A269" t="s">
        <v>2259</v>
      </c>
      <c r="B269" s="55">
        <v>62500</v>
      </c>
      <c r="C269" s="53">
        <v>1</v>
      </c>
    </row>
    <row r="270" spans="1:3">
      <c r="A270" t="s">
        <v>2260</v>
      </c>
      <c r="B270" s="55">
        <v>85000000</v>
      </c>
      <c r="C270" s="53">
        <v>1</v>
      </c>
    </row>
    <row r="271" spans="1:3">
      <c r="B271" s="55" t="s">
        <v>1471</v>
      </c>
      <c r="C271" s="53">
        <v>13</v>
      </c>
    </row>
    <row r="272" spans="1:3">
      <c r="A272" t="s">
        <v>2261</v>
      </c>
      <c r="B272" s="55">
        <v>1300000</v>
      </c>
      <c r="C272" s="53">
        <v>1</v>
      </c>
    </row>
    <row r="273" spans="1:3">
      <c r="A273" t="s">
        <v>2262</v>
      </c>
      <c r="B273" s="55" t="s">
        <v>1479</v>
      </c>
      <c r="C273" s="53">
        <v>1</v>
      </c>
    </row>
    <row r="274" spans="1:3">
      <c r="A274" t="s">
        <v>2263</v>
      </c>
      <c r="B274" s="55">
        <v>219700</v>
      </c>
      <c r="C274" s="53">
        <v>1</v>
      </c>
    </row>
    <row r="275" spans="1:3">
      <c r="A275" t="s">
        <v>2264</v>
      </c>
      <c r="B275" s="55">
        <v>221000</v>
      </c>
      <c r="C275" s="53">
        <v>1</v>
      </c>
    </row>
    <row r="276" spans="1:3">
      <c r="B276" s="55" t="s">
        <v>1471</v>
      </c>
      <c r="C276" s="53">
        <v>3</v>
      </c>
    </row>
    <row r="277" spans="1:3">
      <c r="A277" t="s">
        <v>2265</v>
      </c>
      <c r="B277" s="55">
        <v>20000000</v>
      </c>
      <c r="C277" s="53">
        <v>1</v>
      </c>
    </row>
    <row r="278" spans="1:3">
      <c r="B278" s="55" t="s">
        <v>1471</v>
      </c>
      <c r="C278" s="53">
        <v>3</v>
      </c>
    </row>
    <row r="279" spans="1:3">
      <c r="A279" t="s">
        <v>2266</v>
      </c>
      <c r="B279" s="55">
        <v>800000</v>
      </c>
      <c r="C279" s="53">
        <v>1</v>
      </c>
    </row>
    <row r="280" spans="1:3">
      <c r="B280" s="55" t="s">
        <v>1471</v>
      </c>
      <c r="C280" s="53">
        <v>1</v>
      </c>
    </row>
    <row r="281" spans="1:3">
      <c r="A281" t="s">
        <v>2267</v>
      </c>
      <c r="B281" s="55">
        <v>100000</v>
      </c>
      <c r="C281" s="53">
        <v>1</v>
      </c>
    </row>
    <row r="282" spans="1:3">
      <c r="A282" t="s">
        <v>2268</v>
      </c>
      <c r="B282" s="55" t="s">
        <v>1479</v>
      </c>
      <c r="C282" s="53">
        <v>1</v>
      </c>
    </row>
    <row r="283" spans="1:3">
      <c r="A283" t="s">
        <v>2269</v>
      </c>
      <c r="B283" s="55">
        <v>375000</v>
      </c>
      <c r="C283" s="53">
        <v>1</v>
      </c>
    </row>
    <row r="284" spans="1:3">
      <c r="B284" s="55" t="s">
        <v>1471</v>
      </c>
      <c r="C284" s="53">
        <v>1</v>
      </c>
    </row>
    <row r="285" spans="1:3">
      <c r="A285" t="s">
        <v>2270</v>
      </c>
      <c r="B285" s="55">
        <v>62500</v>
      </c>
      <c r="C285" s="53">
        <v>1</v>
      </c>
    </row>
    <row r="286" spans="1:3">
      <c r="A286" t="s">
        <v>2271</v>
      </c>
      <c r="B286" s="55">
        <v>421100</v>
      </c>
      <c r="C286" s="53">
        <v>1</v>
      </c>
    </row>
    <row r="287" spans="1:3">
      <c r="B287" s="55">
        <v>1800000</v>
      </c>
      <c r="C287" s="53">
        <v>1</v>
      </c>
    </row>
    <row r="288" spans="1:3">
      <c r="A288" t="s">
        <v>2272</v>
      </c>
      <c r="B288" s="55">
        <v>350000</v>
      </c>
      <c r="C288" s="53">
        <v>1</v>
      </c>
    </row>
    <row r="289" spans="1:3">
      <c r="A289" t="s">
        <v>2273</v>
      </c>
      <c r="B289" s="55">
        <v>750000</v>
      </c>
      <c r="C289" s="53">
        <v>1</v>
      </c>
    </row>
    <row r="290" spans="1:3">
      <c r="A290" t="s">
        <v>2274</v>
      </c>
      <c r="B290" s="55">
        <v>10000</v>
      </c>
      <c r="C290" s="53">
        <v>1</v>
      </c>
    </row>
    <row r="291" spans="1:3">
      <c r="A291" t="s">
        <v>2275</v>
      </c>
      <c r="B291" s="55">
        <v>3300000</v>
      </c>
      <c r="C291" s="53">
        <v>1</v>
      </c>
    </row>
    <row r="292" spans="1:3">
      <c r="A292" t="s">
        <v>2276</v>
      </c>
      <c r="B292" s="55">
        <v>100000</v>
      </c>
      <c r="C292" s="53">
        <v>1</v>
      </c>
    </row>
    <row r="293" spans="1:3">
      <c r="A293" t="s">
        <v>2277</v>
      </c>
      <c r="B293" s="55">
        <v>37500000</v>
      </c>
      <c r="C293" s="53">
        <v>1</v>
      </c>
    </row>
    <row r="294" spans="1:3">
      <c r="B294" s="55" t="s">
        <v>1471</v>
      </c>
      <c r="C294" s="53">
        <v>3</v>
      </c>
    </row>
    <row r="295" spans="1:3">
      <c r="A295" t="s">
        <v>2278</v>
      </c>
      <c r="B295" s="55">
        <v>2100000</v>
      </c>
      <c r="C295" s="53">
        <v>1</v>
      </c>
    </row>
    <row r="296" spans="1:3">
      <c r="A296" t="s">
        <v>2279</v>
      </c>
      <c r="B296" s="55">
        <v>500000</v>
      </c>
      <c r="C296" s="53">
        <v>1</v>
      </c>
    </row>
    <row r="297" spans="1:3">
      <c r="A297" t="s">
        <v>2280</v>
      </c>
      <c r="B297" s="55">
        <v>62500</v>
      </c>
      <c r="C297" s="53">
        <v>1</v>
      </c>
    </row>
    <row r="298" spans="1:3">
      <c r="A298" t="s">
        <v>2281</v>
      </c>
      <c r="B298" s="55" t="s">
        <v>1479</v>
      </c>
      <c r="C298" s="53">
        <v>1</v>
      </c>
    </row>
    <row r="299" spans="1:3">
      <c r="A299" t="s">
        <v>2282</v>
      </c>
      <c r="B299" s="55">
        <v>1100000</v>
      </c>
      <c r="C299" s="53">
        <v>1</v>
      </c>
    </row>
    <row r="300" spans="1:3">
      <c r="B300" s="55" t="s">
        <v>1471</v>
      </c>
      <c r="C300" s="53">
        <v>6</v>
      </c>
    </row>
    <row r="301" spans="1:3">
      <c r="A301" t="s">
        <v>2283</v>
      </c>
      <c r="B301" s="55">
        <v>3500000</v>
      </c>
      <c r="C301" s="53">
        <v>1</v>
      </c>
    </row>
    <row r="302" spans="1:3">
      <c r="B302" s="55" t="s">
        <v>1471</v>
      </c>
      <c r="C302" s="53">
        <v>1</v>
      </c>
    </row>
    <row r="303" spans="1:3">
      <c r="A303" t="s">
        <v>2284</v>
      </c>
      <c r="B303" s="55">
        <v>8400000</v>
      </c>
      <c r="C303" s="53">
        <v>1</v>
      </c>
    </row>
    <row r="304" spans="1:3">
      <c r="A304" t="s">
        <v>2285</v>
      </c>
      <c r="B304" s="55">
        <v>600000</v>
      </c>
      <c r="C304" s="53">
        <v>1</v>
      </c>
    </row>
    <row r="305" spans="1:3">
      <c r="A305" t="s">
        <v>2286</v>
      </c>
      <c r="B305" s="55">
        <v>320000</v>
      </c>
      <c r="C305" s="53">
        <v>1</v>
      </c>
    </row>
    <row r="306" spans="1:3">
      <c r="A306" t="s">
        <v>2287</v>
      </c>
      <c r="B306" s="55">
        <v>1400000</v>
      </c>
      <c r="C306" s="53">
        <v>1</v>
      </c>
    </row>
    <row r="307" spans="1:3">
      <c r="A307" t="s">
        <v>2288</v>
      </c>
      <c r="B307" s="55">
        <v>100000</v>
      </c>
      <c r="C307" s="53">
        <v>1</v>
      </c>
    </row>
    <row r="308" spans="1:3">
      <c r="B308" s="55" t="s">
        <v>1471</v>
      </c>
      <c r="C308" s="53">
        <v>1</v>
      </c>
    </row>
    <row r="309" spans="1:3">
      <c r="A309" t="s">
        <v>2289</v>
      </c>
      <c r="B309" s="55" t="s">
        <v>1479</v>
      </c>
      <c r="C309" s="53">
        <v>1</v>
      </c>
    </row>
    <row r="310" spans="1:3">
      <c r="A310" t="s">
        <v>2290</v>
      </c>
      <c r="B310" s="55" t="s">
        <v>1479</v>
      </c>
      <c r="C310" s="53">
        <v>1</v>
      </c>
    </row>
    <row r="311" spans="1:3">
      <c r="A311" t="s">
        <v>2291</v>
      </c>
      <c r="B311" s="55">
        <v>40000</v>
      </c>
      <c r="C311" s="53">
        <v>1</v>
      </c>
    </row>
    <row r="312" spans="1:3">
      <c r="A312" t="s">
        <v>2292</v>
      </c>
      <c r="B312" s="55">
        <v>40000</v>
      </c>
      <c r="C312" s="53">
        <v>1</v>
      </c>
    </row>
    <row r="313" spans="1:3">
      <c r="A313" t="s">
        <v>2293</v>
      </c>
      <c r="B313" s="55">
        <v>413200</v>
      </c>
      <c r="C313" s="53">
        <v>1</v>
      </c>
    </row>
    <row r="314" spans="1:3">
      <c r="A314" t="s">
        <v>2294</v>
      </c>
      <c r="B314" s="55" t="s">
        <v>1479</v>
      </c>
      <c r="C314" s="53">
        <v>1</v>
      </c>
    </row>
    <row r="315" spans="1:3">
      <c r="A315" t="s">
        <v>2295</v>
      </c>
      <c r="B315" s="55">
        <v>4000000</v>
      </c>
      <c r="C315" s="53">
        <v>1</v>
      </c>
    </row>
    <row r="316" spans="1:3">
      <c r="A316" t="s">
        <v>2296</v>
      </c>
      <c r="B316" s="55" t="s">
        <v>1479</v>
      </c>
      <c r="C316" s="53">
        <v>1</v>
      </c>
    </row>
    <row r="317" spans="1:3">
      <c r="A317" t="s">
        <v>2297</v>
      </c>
      <c r="B317" s="55">
        <v>41300</v>
      </c>
      <c r="C317" s="53">
        <v>1</v>
      </c>
    </row>
    <row r="318" spans="1:3">
      <c r="A318" t="s">
        <v>2298</v>
      </c>
      <c r="B318" s="55">
        <v>120000</v>
      </c>
      <c r="C318" s="53">
        <v>1</v>
      </c>
    </row>
    <row r="319" spans="1:3">
      <c r="B319" s="55" t="s">
        <v>1471</v>
      </c>
      <c r="C319" s="53">
        <v>1</v>
      </c>
    </row>
    <row r="320" spans="1:3">
      <c r="A320" t="s">
        <v>2299</v>
      </c>
      <c r="B320" s="55">
        <v>1300000</v>
      </c>
      <c r="C320" s="53">
        <v>1</v>
      </c>
    </row>
    <row r="321" spans="1:3">
      <c r="A321" t="s">
        <v>2300</v>
      </c>
      <c r="B321" s="55">
        <v>257000</v>
      </c>
      <c r="C321" s="53">
        <v>1</v>
      </c>
    </row>
    <row r="322" spans="1:3">
      <c r="A322" t="s">
        <v>2301</v>
      </c>
      <c r="B322" s="55">
        <v>1200000</v>
      </c>
      <c r="C322" s="53">
        <v>1</v>
      </c>
    </row>
    <row r="323" spans="1:3">
      <c r="B323" s="55" t="s">
        <v>1471</v>
      </c>
      <c r="C323" s="53">
        <v>4</v>
      </c>
    </row>
    <row r="324" spans="1:3">
      <c r="A324" t="s">
        <v>2302</v>
      </c>
      <c r="B324" s="55" t="s">
        <v>1479</v>
      </c>
      <c r="C324" s="53">
        <v>1</v>
      </c>
    </row>
    <row r="325" spans="1:3">
      <c r="A325" t="s">
        <v>2303</v>
      </c>
      <c r="B325" s="55">
        <v>150000</v>
      </c>
      <c r="C325" s="53">
        <v>1</v>
      </c>
    </row>
    <row r="326" spans="1:3">
      <c r="A326" t="s">
        <v>2304</v>
      </c>
      <c r="B326" s="55">
        <v>1700000</v>
      </c>
      <c r="C326" s="53">
        <v>1</v>
      </c>
    </row>
    <row r="327" spans="1:3">
      <c r="A327" t="s">
        <v>2305</v>
      </c>
      <c r="B327" s="55" t="s">
        <v>1479</v>
      </c>
      <c r="C327" s="53">
        <v>1</v>
      </c>
    </row>
    <row r="328" spans="1:3">
      <c r="A328" t="s">
        <v>2306</v>
      </c>
      <c r="B328" s="55">
        <v>1200000</v>
      </c>
      <c r="C328" s="53">
        <v>1</v>
      </c>
    </row>
    <row r="329" spans="1:3">
      <c r="B329" s="55" t="s">
        <v>1471</v>
      </c>
      <c r="C329" s="53">
        <v>2</v>
      </c>
    </row>
    <row r="330" spans="1:3">
      <c r="A330" t="s">
        <v>2307</v>
      </c>
      <c r="B330" s="55">
        <v>560000</v>
      </c>
      <c r="C330" s="53">
        <v>1</v>
      </c>
    </row>
    <row r="331" spans="1:3">
      <c r="A331" t="s">
        <v>2308</v>
      </c>
      <c r="B331" s="55">
        <v>178750</v>
      </c>
      <c r="C331" s="53">
        <v>1</v>
      </c>
    </row>
    <row r="332" spans="1:3">
      <c r="A332" t="s">
        <v>2309</v>
      </c>
      <c r="B332" s="55">
        <v>172200</v>
      </c>
      <c r="C332" s="53">
        <v>1</v>
      </c>
    </row>
    <row r="333" spans="1:3">
      <c r="A333" t="s">
        <v>2310</v>
      </c>
      <c r="B333" s="55">
        <v>715000</v>
      </c>
      <c r="C333" s="53">
        <v>1</v>
      </c>
    </row>
    <row r="334" spans="1:3">
      <c r="A334" t="s">
        <v>2311</v>
      </c>
      <c r="B334" s="55" t="s">
        <v>1479</v>
      </c>
      <c r="C334" s="53">
        <v>1</v>
      </c>
    </row>
    <row r="335" spans="1:3">
      <c r="A335" t="s">
        <v>2312</v>
      </c>
      <c r="B335" s="55">
        <v>500000</v>
      </c>
      <c r="C335" s="53">
        <v>1</v>
      </c>
    </row>
    <row r="336" spans="1:3">
      <c r="A336" t="s">
        <v>2313</v>
      </c>
      <c r="B336" s="55">
        <v>62000</v>
      </c>
      <c r="C336" s="53">
        <v>1</v>
      </c>
    </row>
    <row r="337" spans="1:3">
      <c r="A337" t="s">
        <v>2314</v>
      </c>
      <c r="B337" s="55">
        <v>200000</v>
      </c>
      <c r="C337" s="53">
        <v>1</v>
      </c>
    </row>
    <row r="338" spans="1:3">
      <c r="A338" t="s">
        <v>2315</v>
      </c>
      <c r="B338" s="55">
        <v>250000</v>
      </c>
      <c r="C338" s="53">
        <v>1</v>
      </c>
    </row>
    <row r="339" spans="1:3">
      <c r="A339" t="s">
        <v>2316</v>
      </c>
      <c r="B339" s="55">
        <v>30000000</v>
      </c>
      <c r="C339" s="53">
        <v>1</v>
      </c>
    </row>
    <row r="340" spans="1:3">
      <c r="B340" s="55" t="s">
        <v>1471</v>
      </c>
      <c r="C340" s="53">
        <v>7</v>
      </c>
    </row>
    <row r="341" spans="1:3">
      <c r="A341" t="s">
        <v>2317</v>
      </c>
      <c r="B341" s="55" t="s">
        <v>1479</v>
      </c>
      <c r="C341" s="53">
        <v>1</v>
      </c>
    </row>
    <row r="342" spans="1:3">
      <c r="A342" t="s">
        <v>2318</v>
      </c>
      <c r="B342" s="55">
        <v>9000000</v>
      </c>
      <c r="C342" s="53">
        <v>1</v>
      </c>
    </row>
    <row r="343" spans="1:3">
      <c r="B343" s="55" t="s">
        <v>1471</v>
      </c>
      <c r="C343" s="53">
        <v>5</v>
      </c>
    </row>
    <row r="344" spans="1:3">
      <c r="A344" t="s">
        <v>2319</v>
      </c>
      <c r="B344" s="55">
        <v>400000</v>
      </c>
      <c r="C344" s="53">
        <v>1</v>
      </c>
    </row>
    <row r="345" spans="1:3">
      <c r="A345" t="s">
        <v>2320</v>
      </c>
      <c r="B345" s="55">
        <v>3200000</v>
      </c>
      <c r="C345" s="53">
        <v>1</v>
      </c>
    </row>
    <row r="346" spans="1:3">
      <c r="A346" t="s">
        <v>2321</v>
      </c>
      <c r="B346" s="55" t="s">
        <v>1479</v>
      </c>
      <c r="C346" s="53">
        <v>1</v>
      </c>
    </row>
    <row r="347" spans="1:3">
      <c r="A347" t="s">
        <v>2322</v>
      </c>
      <c r="B347" s="55" t="s">
        <v>1479</v>
      </c>
      <c r="C347" s="53">
        <v>1</v>
      </c>
    </row>
    <row r="348" spans="1:3">
      <c r="A348" t="s">
        <v>2323</v>
      </c>
      <c r="B348" s="55">
        <v>7000000</v>
      </c>
      <c r="C348" s="53">
        <v>1</v>
      </c>
    </row>
    <row r="349" spans="1:3">
      <c r="B349" s="55" t="s">
        <v>1471</v>
      </c>
      <c r="C349" s="53">
        <v>9</v>
      </c>
    </row>
    <row r="350" spans="1:3">
      <c r="A350" t="s">
        <v>2324</v>
      </c>
      <c r="B350" s="55">
        <v>10000000</v>
      </c>
      <c r="C350" s="53">
        <v>1</v>
      </c>
    </row>
    <row r="351" spans="1:3">
      <c r="B351" s="55" t="s">
        <v>1471</v>
      </c>
      <c r="C351" s="53">
        <v>1</v>
      </c>
    </row>
    <row r="352" spans="1:3">
      <c r="A352" t="s">
        <v>2325</v>
      </c>
      <c r="B352" s="55">
        <v>1500000</v>
      </c>
      <c r="C352" s="53">
        <v>1</v>
      </c>
    </row>
    <row r="353" spans="1:3">
      <c r="A353" t="s">
        <v>2326</v>
      </c>
      <c r="B353" s="55" t="s">
        <v>1479</v>
      </c>
      <c r="C353" s="53">
        <v>1</v>
      </c>
    </row>
    <row r="354" spans="1:3">
      <c r="A354" t="s">
        <v>2327</v>
      </c>
      <c r="B354" s="55" t="s">
        <v>1479</v>
      </c>
      <c r="C354" s="53">
        <v>1</v>
      </c>
    </row>
    <row r="355" spans="1:3">
      <c r="A355" t="s">
        <v>2328</v>
      </c>
      <c r="B355" s="55">
        <v>2400000</v>
      </c>
      <c r="C355" s="53">
        <v>1</v>
      </c>
    </row>
    <row r="356" spans="1:3">
      <c r="B356" s="55" t="s">
        <v>1471</v>
      </c>
      <c r="C356" s="53">
        <v>5</v>
      </c>
    </row>
    <row r="357" spans="1:3">
      <c r="A357" t="s">
        <v>2329</v>
      </c>
      <c r="B357" s="55">
        <v>200000</v>
      </c>
      <c r="C357" s="53">
        <v>1</v>
      </c>
    </row>
    <row r="358" spans="1:3">
      <c r="A358" t="s">
        <v>2330</v>
      </c>
      <c r="B358" s="55">
        <v>2500000</v>
      </c>
      <c r="C358" s="53">
        <v>1</v>
      </c>
    </row>
    <row r="359" spans="1:3">
      <c r="A359" t="s">
        <v>2331</v>
      </c>
      <c r="B359" s="55">
        <v>1500</v>
      </c>
      <c r="C359" s="53">
        <v>1</v>
      </c>
    </row>
    <row r="360" spans="1:3">
      <c r="A360" t="s">
        <v>2332</v>
      </c>
      <c r="B360" s="55">
        <v>125000</v>
      </c>
      <c r="C360" s="53">
        <v>1</v>
      </c>
    </row>
    <row r="361" spans="1:3">
      <c r="A361" t="s">
        <v>2333</v>
      </c>
      <c r="B361" s="55">
        <v>20000</v>
      </c>
      <c r="C361" s="53">
        <v>1</v>
      </c>
    </row>
    <row r="362" spans="1:3">
      <c r="A362" t="s">
        <v>2334</v>
      </c>
      <c r="B362" s="55">
        <v>100000</v>
      </c>
      <c r="C362" s="53">
        <v>1</v>
      </c>
    </row>
    <row r="363" spans="1:3">
      <c r="A363" t="s">
        <v>2335</v>
      </c>
      <c r="B363" s="55">
        <v>750000</v>
      </c>
      <c r="C363" s="53">
        <v>1</v>
      </c>
    </row>
    <row r="364" spans="1:3">
      <c r="A364" t="s">
        <v>2336</v>
      </c>
      <c r="B364" s="55">
        <v>7000000</v>
      </c>
      <c r="C364" s="53">
        <v>1</v>
      </c>
    </row>
    <row r="365" spans="1:3">
      <c r="B365" s="55" t="s">
        <v>1471</v>
      </c>
      <c r="C365" s="53">
        <v>6</v>
      </c>
    </row>
    <row r="366" spans="1:3">
      <c r="A366" t="s">
        <v>2337</v>
      </c>
      <c r="B366" s="55">
        <v>940000</v>
      </c>
      <c r="C366" s="53">
        <v>1</v>
      </c>
    </row>
    <row r="367" spans="1:3">
      <c r="A367" t="s">
        <v>2338</v>
      </c>
      <c r="B367" s="55">
        <v>1200000</v>
      </c>
      <c r="C367" s="53">
        <v>1</v>
      </c>
    </row>
    <row r="368" spans="1:3">
      <c r="A368" t="s">
        <v>2339</v>
      </c>
      <c r="B368" s="55">
        <v>366800</v>
      </c>
      <c r="C368" s="53">
        <v>1</v>
      </c>
    </row>
    <row r="369" spans="1:3">
      <c r="A369" t="s">
        <v>2340</v>
      </c>
      <c r="B369" s="55">
        <v>100000</v>
      </c>
      <c r="C369" s="53">
        <v>1</v>
      </c>
    </row>
    <row r="370" spans="1:3">
      <c r="A370" t="s">
        <v>2341</v>
      </c>
      <c r="B370" s="55">
        <v>10000000</v>
      </c>
      <c r="C370" s="53">
        <v>1</v>
      </c>
    </row>
    <row r="371" spans="1:3">
      <c r="B371" s="55" t="s">
        <v>1471</v>
      </c>
      <c r="C371" s="53">
        <v>1</v>
      </c>
    </row>
    <row r="372" spans="1:3">
      <c r="A372" t="s">
        <v>2342</v>
      </c>
      <c r="B372" s="55">
        <v>15000000</v>
      </c>
      <c r="C372" s="53">
        <v>1</v>
      </c>
    </row>
    <row r="373" spans="1:3">
      <c r="A373" t="s">
        <v>2343</v>
      </c>
      <c r="B373" s="55">
        <v>7000000</v>
      </c>
      <c r="C373" s="53">
        <v>1</v>
      </c>
    </row>
    <row r="374" spans="1:3">
      <c r="B374" s="55" t="s">
        <v>1471</v>
      </c>
      <c r="C374" s="53">
        <v>6</v>
      </c>
    </row>
    <row r="375" spans="1:3">
      <c r="A375" t="s">
        <v>2344</v>
      </c>
      <c r="B375" s="55">
        <v>650000</v>
      </c>
      <c r="C375" s="53">
        <v>1</v>
      </c>
    </row>
    <row r="376" spans="1:3">
      <c r="B376" s="55" t="s">
        <v>1471</v>
      </c>
      <c r="C376" s="53">
        <v>3</v>
      </c>
    </row>
    <row r="377" spans="1:3">
      <c r="A377" t="s">
        <v>2345</v>
      </c>
      <c r="B377" s="55">
        <v>125000000</v>
      </c>
      <c r="C377" s="53">
        <v>1</v>
      </c>
    </row>
    <row r="378" spans="1:3">
      <c r="A378" t="s">
        <v>2346</v>
      </c>
      <c r="B378" s="55" t="s">
        <v>1479</v>
      </c>
      <c r="C378" s="53">
        <v>1</v>
      </c>
    </row>
    <row r="379" spans="1:3">
      <c r="A379" t="s">
        <v>2347</v>
      </c>
      <c r="B379" s="55">
        <v>750000</v>
      </c>
      <c r="C379" s="53">
        <v>1</v>
      </c>
    </row>
    <row r="380" spans="1:3">
      <c r="A380" t="s">
        <v>2348</v>
      </c>
      <c r="B380" s="55">
        <v>100000</v>
      </c>
      <c r="C380" s="53">
        <v>1</v>
      </c>
    </row>
    <row r="381" spans="1:3">
      <c r="A381" t="s">
        <v>2349</v>
      </c>
      <c r="B381" s="55">
        <v>300000</v>
      </c>
      <c r="C381" s="53">
        <v>1</v>
      </c>
    </row>
    <row r="382" spans="1:3">
      <c r="B382" s="55" t="s">
        <v>1471</v>
      </c>
      <c r="C382" s="53">
        <v>1</v>
      </c>
    </row>
    <row r="383" spans="1:3">
      <c r="B383" s="55" t="s">
        <v>1479</v>
      </c>
      <c r="C383" s="53">
        <v>1</v>
      </c>
    </row>
    <row r="384" spans="1:3">
      <c r="A384" t="s">
        <v>2350</v>
      </c>
      <c r="B384" s="55">
        <v>150000</v>
      </c>
      <c r="C384" s="53">
        <v>1</v>
      </c>
    </row>
    <row r="385" spans="1:3">
      <c r="A385" t="s">
        <v>2351</v>
      </c>
      <c r="B385" s="55">
        <v>100000</v>
      </c>
      <c r="C385" s="53">
        <v>1</v>
      </c>
    </row>
    <row r="386" spans="1:3">
      <c r="A386" t="s">
        <v>2352</v>
      </c>
      <c r="B386" s="55">
        <v>4000000</v>
      </c>
      <c r="C386" s="53">
        <v>1</v>
      </c>
    </row>
    <row r="387" spans="1:3">
      <c r="A387" t="s">
        <v>2353</v>
      </c>
      <c r="B387" s="55">
        <v>2000000</v>
      </c>
      <c r="C387" s="53">
        <v>1</v>
      </c>
    </row>
    <row r="388" spans="1:3">
      <c r="B388" s="55" t="s">
        <v>1471</v>
      </c>
      <c r="C388" s="53">
        <v>2</v>
      </c>
    </row>
    <row r="389" spans="1:3">
      <c r="A389" t="s">
        <v>2354</v>
      </c>
      <c r="B389" s="55">
        <v>276000</v>
      </c>
      <c r="C389" s="53">
        <v>1</v>
      </c>
    </row>
    <row r="390" spans="1:3">
      <c r="A390" t="s">
        <v>2355</v>
      </c>
      <c r="B390" s="55">
        <v>435000</v>
      </c>
      <c r="C390" s="53">
        <v>1</v>
      </c>
    </row>
    <row r="391" spans="1:3">
      <c r="A391" t="s">
        <v>2356</v>
      </c>
      <c r="B391" s="55" t="s">
        <v>1479</v>
      </c>
      <c r="C391" s="53">
        <v>1</v>
      </c>
    </row>
    <row r="392" spans="1:3">
      <c r="A392" t="s">
        <v>2357</v>
      </c>
      <c r="B392" s="55">
        <v>750000</v>
      </c>
      <c r="C392" s="53">
        <v>1</v>
      </c>
    </row>
    <row r="393" spans="1:3">
      <c r="A393" t="s">
        <v>2358</v>
      </c>
      <c r="B393" s="55">
        <v>224000</v>
      </c>
      <c r="C393" s="53">
        <v>1</v>
      </c>
    </row>
    <row r="394" spans="1:3">
      <c r="A394" t="s">
        <v>2359</v>
      </c>
      <c r="B394" s="55">
        <v>40000</v>
      </c>
      <c r="C394" s="53">
        <v>1</v>
      </c>
    </row>
    <row r="395" spans="1:3">
      <c r="A395" t="s">
        <v>2360</v>
      </c>
      <c r="B395" s="55">
        <v>150000</v>
      </c>
      <c r="C395" s="53">
        <v>1</v>
      </c>
    </row>
    <row r="396" spans="1:3">
      <c r="A396" t="s">
        <v>2361</v>
      </c>
      <c r="B396" s="55">
        <v>25000</v>
      </c>
      <c r="C396" s="53">
        <v>1</v>
      </c>
    </row>
    <row r="397" spans="1:3">
      <c r="A397" t="s">
        <v>2362</v>
      </c>
      <c r="B397" s="55" t="s">
        <v>1479</v>
      </c>
      <c r="C397" s="53">
        <v>1</v>
      </c>
    </row>
    <row r="398" spans="1:3">
      <c r="A398" t="s">
        <v>2363</v>
      </c>
      <c r="B398" s="55">
        <v>18750</v>
      </c>
      <c r="C398" s="53">
        <v>1</v>
      </c>
    </row>
    <row r="399" spans="1:3">
      <c r="A399" t="s">
        <v>2364</v>
      </c>
      <c r="B399" s="55" t="s">
        <v>1479</v>
      </c>
      <c r="C399" s="53">
        <v>1</v>
      </c>
    </row>
    <row r="400" spans="1:3">
      <c r="A400" t="s">
        <v>2365</v>
      </c>
      <c r="B400" s="55" t="s">
        <v>1479</v>
      </c>
      <c r="C400" s="53">
        <v>1</v>
      </c>
    </row>
    <row r="401" spans="1:3">
      <c r="A401" t="s">
        <v>2366</v>
      </c>
      <c r="B401" s="55">
        <v>100000</v>
      </c>
      <c r="C401" s="53">
        <v>1</v>
      </c>
    </row>
    <row r="402" spans="1:3">
      <c r="A402" t="s">
        <v>2367</v>
      </c>
      <c r="B402" s="55">
        <v>45000000</v>
      </c>
      <c r="C402" s="53">
        <v>1</v>
      </c>
    </row>
    <row r="403" spans="1:3">
      <c r="B403" s="55">
        <v>233000000</v>
      </c>
      <c r="C403" s="53">
        <v>1</v>
      </c>
    </row>
    <row r="404" spans="1:3">
      <c r="B404" s="55" t="s">
        <v>1471</v>
      </c>
      <c r="C404" s="53">
        <v>13</v>
      </c>
    </row>
    <row r="405" spans="1:3">
      <c r="A405" t="s">
        <v>2368</v>
      </c>
      <c r="B405" s="55">
        <v>625000</v>
      </c>
      <c r="C405" s="53">
        <v>1</v>
      </c>
    </row>
    <row r="406" spans="1:3">
      <c r="A406" t="s">
        <v>2369</v>
      </c>
      <c r="B406" s="55" t="s">
        <v>1479</v>
      </c>
      <c r="C406" s="53">
        <v>1</v>
      </c>
    </row>
    <row r="407" spans="1:3">
      <c r="A407" t="s">
        <v>2370</v>
      </c>
      <c r="B407" s="55" t="s">
        <v>1479</v>
      </c>
      <c r="C407" s="53">
        <v>1</v>
      </c>
    </row>
    <row r="408" spans="1:3">
      <c r="A408" t="s">
        <v>2371</v>
      </c>
      <c r="B408" s="55">
        <v>58099.999999999993</v>
      </c>
      <c r="C408" s="53">
        <v>1</v>
      </c>
    </row>
    <row r="409" spans="1:3">
      <c r="A409" t="s">
        <v>2372</v>
      </c>
      <c r="B409" s="55">
        <v>1500000</v>
      </c>
      <c r="C409" s="53">
        <v>1</v>
      </c>
    </row>
    <row r="410" spans="1:3">
      <c r="B410" s="55" t="s">
        <v>1471</v>
      </c>
      <c r="C410" s="53">
        <v>2</v>
      </c>
    </row>
    <row r="411" spans="1:3">
      <c r="A411" t="s">
        <v>2373</v>
      </c>
      <c r="B411" s="55">
        <v>150000</v>
      </c>
      <c r="C411" s="53">
        <v>1</v>
      </c>
    </row>
    <row r="412" spans="1:3">
      <c r="A412" t="s">
        <v>2374</v>
      </c>
      <c r="B412" s="55">
        <v>6250000</v>
      </c>
      <c r="C412" s="53">
        <v>1</v>
      </c>
    </row>
    <row r="413" spans="1:3">
      <c r="A413" t="s">
        <v>2375</v>
      </c>
      <c r="B413" s="55">
        <v>500000</v>
      </c>
      <c r="C413" s="53">
        <v>1</v>
      </c>
    </row>
    <row r="414" spans="1:3">
      <c r="A414" t="s">
        <v>2376</v>
      </c>
      <c r="B414" s="55">
        <v>627750</v>
      </c>
      <c r="C414" s="53">
        <v>1</v>
      </c>
    </row>
    <row r="415" spans="1:3">
      <c r="A415" t="s">
        <v>2377</v>
      </c>
      <c r="B415" s="55">
        <v>125000</v>
      </c>
      <c r="C415" s="53">
        <v>1</v>
      </c>
    </row>
    <row r="416" spans="1:3">
      <c r="A416" t="s">
        <v>2378</v>
      </c>
      <c r="B416" s="55" t="s">
        <v>1479</v>
      </c>
      <c r="C416" s="53">
        <v>2</v>
      </c>
    </row>
    <row r="417" spans="1:3">
      <c r="A417" t="s">
        <v>2379</v>
      </c>
      <c r="B417" s="55" t="s">
        <v>1479</v>
      </c>
      <c r="C417" s="53">
        <v>1</v>
      </c>
    </row>
    <row r="418" spans="1:3">
      <c r="A418" t="s">
        <v>2380</v>
      </c>
      <c r="B418" s="55">
        <v>1500000</v>
      </c>
      <c r="C418" s="53">
        <v>1</v>
      </c>
    </row>
    <row r="419" spans="1:3">
      <c r="B419" s="55" t="s">
        <v>1471</v>
      </c>
      <c r="C419" s="53">
        <v>3</v>
      </c>
    </row>
    <row r="420" spans="1:3">
      <c r="A420" t="s">
        <v>2381</v>
      </c>
      <c r="B420" s="55">
        <v>5800000</v>
      </c>
      <c r="C420" s="53">
        <v>1</v>
      </c>
    </row>
    <row r="421" spans="1:3">
      <c r="A421" t="s">
        <v>2382</v>
      </c>
      <c r="B421" s="55">
        <v>880000</v>
      </c>
      <c r="C421" s="53">
        <v>1</v>
      </c>
    </row>
    <row r="422" spans="1:3">
      <c r="B422" s="55" t="s">
        <v>1471</v>
      </c>
      <c r="C422" s="53">
        <v>2</v>
      </c>
    </row>
    <row r="423" spans="1:3">
      <c r="A423" t="s">
        <v>2383</v>
      </c>
      <c r="B423" s="55">
        <v>71500000</v>
      </c>
      <c r="C423" s="53">
        <v>1</v>
      </c>
    </row>
    <row r="424" spans="1:3">
      <c r="B424" s="55" t="s">
        <v>1471</v>
      </c>
      <c r="C424" s="53">
        <v>2</v>
      </c>
    </row>
    <row r="425" spans="1:3">
      <c r="A425" t="s">
        <v>2384</v>
      </c>
      <c r="B425" s="55">
        <v>10000000</v>
      </c>
      <c r="C425" s="53">
        <v>1</v>
      </c>
    </row>
    <row r="426" spans="1:3">
      <c r="B426" s="55" t="s">
        <v>1471</v>
      </c>
      <c r="C426" s="53">
        <v>3</v>
      </c>
    </row>
    <row r="427" spans="1:3">
      <c r="A427" t="s">
        <v>2385</v>
      </c>
      <c r="B427" s="55">
        <v>245000</v>
      </c>
      <c r="C427" s="53">
        <v>1</v>
      </c>
    </row>
    <row r="428" spans="1:3">
      <c r="A428" t="s">
        <v>2386</v>
      </c>
      <c r="B428" s="55">
        <v>925000</v>
      </c>
      <c r="C428" s="53">
        <v>1</v>
      </c>
    </row>
    <row r="429" spans="1:3">
      <c r="A429" t="s">
        <v>2387</v>
      </c>
      <c r="B429" s="55">
        <v>10800000</v>
      </c>
      <c r="C429" s="53">
        <v>1</v>
      </c>
    </row>
    <row r="430" spans="1:3">
      <c r="B430" s="55" t="s">
        <v>1471</v>
      </c>
      <c r="C430" s="53">
        <v>5</v>
      </c>
    </row>
    <row r="431" spans="1:3">
      <c r="A431" t="s">
        <v>2388</v>
      </c>
      <c r="B431" s="55">
        <v>2000000</v>
      </c>
      <c r="C431" s="53">
        <v>1</v>
      </c>
    </row>
    <row r="432" spans="1:3">
      <c r="A432" t="s">
        <v>2389</v>
      </c>
      <c r="B432" s="55">
        <v>17000000</v>
      </c>
      <c r="C432" s="53">
        <v>1</v>
      </c>
    </row>
    <row r="433" spans="1:3">
      <c r="B433" s="55" t="s">
        <v>1471</v>
      </c>
      <c r="C433" s="53">
        <v>7</v>
      </c>
    </row>
    <row r="434" spans="1:3">
      <c r="A434" t="s">
        <v>2390</v>
      </c>
      <c r="B434" s="55" t="s">
        <v>1479</v>
      </c>
      <c r="C434" s="53">
        <v>1</v>
      </c>
    </row>
    <row r="435" spans="1:3">
      <c r="A435" t="s">
        <v>2391</v>
      </c>
      <c r="B435" s="55" t="s">
        <v>1479</v>
      </c>
      <c r="C435" s="53">
        <v>1</v>
      </c>
    </row>
    <row r="436" spans="1:3">
      <c r="A436" t="s">
        <v>2392</v>
      </c>
      <c r="B436" s="55">
        <v>600000</v>
      </c>
      <c r="C436" s="53">
        <v>1</v>
      </c>
    </row>
    <row r="437" spans="1:3">
      <c r="A437" t="s">
        <v>2393</v>
      </c>
      <c r="B437" s="55">
        <v>3000000</v>
      </c>
      <c r="C437" s="53">
        <v>1</v>
      </c>
    </row>
    <row r="438" spans="1:3">
      <c r="B438" s="55" t="s">
        <v>1471</v>
      </c>
      <c r="C438" s="53">
        <v>2</v>
      </c>
    </row>
    <row r="439" spans="1:3">
      <c r="A439" t="s">
        <v>2394</v>
      </c>
      <c r="B439" s="55">
        <v>120000</v>
      </c>
      <c r="C439" s="53">
        <v>1</v>
      </c>
    </row>
    <row r="440" spans="1:3">
      <c r="A440" t="s">
        <v>2395</v>
      </c>
      <c r="B440" s="55">
        <v>120000</v>
      </c>
      <c r="C440" s="53">
        <v>1</v>
      </c>
    </row>
    <row r="441" spans="1:3">
      <c r="A441" t="s">
        <v>2396</v>
      </c>
      <c r="B441" s="55" t="s">
        <v>1479</v>
      </c>
      <c r="C441" s="53">
        <v>2</v>
      </c>
    </row>
    <row r="442" spans="1:3">
      <c r="A442" t="s">
        <v>2397</v>
      </c>
      <c r="B442" s="55">
        <v>660000</v>
      </c>
      <c r="C442" s="53">
        <v>1</v>
      </c>
    </row>
    <row r="443" spans="1:3">
      <c r="A443" t="s">
        <v>2398</v>
      </c>
      <c r="B443" s="55" t="s">
        <v>1479</v>
      </c>
      <c r="C443" s="53">
        <v>2</v>
      </c>
    </row>
    <row r="444" spans="1:3">
      <c r="A444" t="s">
        <v>2399</v>
      </c>
      <c r="B444" s="55">
        <v>210000</v>
      </c>
      <c r="C444" s="53">
        <v>1</v>
      </c>
    </row>
    <row r="445" spans="1:3">
      <c r="A445" t="s">
        <v>2400</v>
      </c>
      <c r="B445" s="55">
        <v>3000000</v>
      </c>
      <c r="C445" s="53">
        <v>1</v>
      </c>
    </row>
    <row r="446" spans="1:3">
      <c r="A446" t="s">
        <v>2401</v>
      </c>
      <c r="B446" s="55" t="s">
        <v>1479</v>
      </c>
      <c r="C446" s="53">
        <v>1</v>
      </c>
    </row>
    <row r="447" spans="1:3">
      <c r="A447" t="s">
        <v>2402</v>
      </c>
      <c r="B447" s="55">
        <v>250000</v>
      </c>
      <c r="C447" s="53">
        <v>1</v>
      </c>
    </row>
    <row r="448" spans="1:3">
      <c r="A448" t="s">
        <v>2403</v>
      </c>
      <c r="B448" s="55">
        <v>350000</v>
      </c>
      <c r="C448" s="53">
        <v>1</v>
      </c>
    </row>
    <row r="449" spans="1:3">
      <c r="A449" t="s">
        <v>2404</v>
      </c>
      <c r="B449" s="55" t="s">
        <v>1479</v>
      </c>
      <c r="C449" s="53">
        <v>2</v>
      </c>
    </row>
    <row r="450" spans="1:3">
      <c r="A450" t="s">
        <v>2405</v>
      </c>
      <c r="B450" s="55">
        <v>2700000</v>
      </c>
      <c r="C450" s="53">
        <v>1</v>
      </c>
    </row>
    <row r="451" spans="1:3">
      <c r="B451" s="55" t="s">
        <v>1471</v>
      </c>
      <c r="C451" s="53">
        <v>5</v>
      </c>
    </row>
    <row r="452" spans="1:3">
      <c r="A452" t="s">
        <v>2406</v>
      </c>
      <c r="B452" s="55">
        <v>250000</v>
      </c>
      <c r="C452" s="53">
        <v>1</v>
      </c>
    </row>
    <row r="453" spans="1:3">
      <c r="A453" t="s">
        <v>2407</v>
      </c>
      <c r="B453" s="55">
        <v>1300000</v>
      </c>
      <c r="C453" s="53">
        <v>1</v>
      </c>
    </row>
    <row r="454" spans="1:3">
      <c r="B454" s="55" t="s">
        <v>1471</v>
      </c>
      <c r="C454" s="53">
        <v>1</v>
      </c>
    </row>
    <row r="455" spans="1:3">
      <c r="A455" t="s">
        <v>2408</v>
      </c>
      <c r="B455" s="55">
        <v>1190000</v>
      </c>
      <c r="C455" s="53">
        <v>1</v>
      </c>
    </row>
    <row r="456" spans="1:3">
      <c r="B456" s="55" t="s">
        <v>1471</v>
      </c>
      <c r="C456" s="53">
        <v>4</v>
      </c>
    </row>
    <row r="457" spans="1:3">
      <c r="A457" t="s">
        <v>2409</v>
      </c>
      <c r="B457" s="55">
        <v>2000000</v>
      </c>
      <c r="C457" s="53">
        <v>1</v>
      </c>
    </row>
    <row r="458" spans="1:3">
      <c r="A458" t="s">
        <v>2410</v>
      </c>
      <c r="B458" s="55">
        <v>320000</v>
      </c>
      <c r="C458" s="53">
        <v>1</v>
      </c>
    </row>
    <row r="459" spans="1:3">
      <c r="A459" t="s">
        <v>2411</v>
      </c>
      <c r="B459" s="55">
        <v>9000000</v>
      </c>
      <c r="C459" s="53">
        <v>1</v>
      </c>
    </row>
    <row r="460" spans="1:3">
      <c r="A460" t="s">
        <v>2412</v>
      </c>
      <c r="B460" s="55">
        <v>600000</v>
      </c>
      <c r="C460" s="53">
        <v>1</v>
      </c>
    </row>
    <row r="461" spans="1:3">
      <c r="B461" s="55" t="s">
        <v>1471</v>
      </c>
      <c r="C461" s="53">
        <v>2</v>
      </c>
    </row>
    <row r="462" spans="1:3">
      <c r="A462" t="s">
        <v>2413</v>
      </c>
      <c r="B462" s="55">
        <v>1000000</v>
      </c>
      <c r="C462" s="53">
        <v>1</v>
      </c>
    </row>
    <row r="463" spans="1:3">
      <c r="A463" t="s">
        <v>2414</v>
      </c>
      <c r="B463" s="55">
        <v>10000000</v>
      </c>
      <c r="C463" s="53">
        <v>1</v>
      </c>
    </row>
    <row r="464" spans="1:3">
      <c r="B464" s="55" t="s">
        <v>1471</v>
      </c>
      <c r="C464" s="53">
        <v>2</v>
      </c>
    </row>
    <row r="465" spans="1:3">
      <c r="B465" s="55" t="s">
        <v>1479</v>
      </c>
      <c r="C465" s="53">
        <v>1</v>
      </c>
    </row>
    <row r="466" spans="1:3">
      <c r="A466" t="s">
        <v>2415</v>
      </c>
      <c r="B466" s="55" t="s">
        <v>1479</v>
      </c>
      <c r="C466" s="53">
        <v>1</v>
      </c>
    </row>
    <row r="467" spans="1:3">
      <c r="A467" t="s">
        <v>2416</v>
      </c>
      <c r="B467" s="55">
        <v>500000</v>
      </c>
      <c r="C467" s="53">
        <v>1</v>
      </c>
    </row>
    <row r="468" spans="1:3">
      <c r="B468" s="55" t="s">
        <v>1471</v>
      </c>
      <c r="C468" s="53">
        <v>2</v>
      </c>
    </row>
    <row r="469" spans="1:3">
      <c r="A469" t="s">
        <v>2417</v>
      </c>
      <c r="B469" s="55">
        <v>750000</v>
      </c>
      <c r="C469" s="53">
        <v>1</v>
      </c>
    </row>
    <row r="470" spans="1:3">
      <c r="A470" t="s">
        <v>2418</v>
      </c>
      <c r="B470" s="55">
        <v>500000</v>
      </c>
      <c r="C470" s="53">
        <v>1</v>
      </c>
    </row>
    <row r="471" spans="1:3">
      <c r="A471" t="s">
        <v>2419</v>
      </c>
      <c r="B471" s="55">
        <v>150000</v>
      </c>
      <c r="C471" s="53">
        <v>1</v>
      </c>
    </row>
    <row r="472" spans="1:3">
      <c r="A472" t="s">
        <v>2420</v>
      </c>
      <c r="B472" s="55">
        <v>4300000</v>
      </c>
      <c r="C472" s="53">
        <v>1</v>
      </c>
    </row>
    <row r="473" spans="1:3">
      <c r="B473" s="55" t="s">
        <v>1471</v>
      </c>
      <c r="C473" s="53">
        <v>1</v>
      </c>
    </row>
    <row r="474" spans="1:3">
      <c r="A474" t="s">
        <v>2421</v>
      </c>
      <c r="B474" s="55">
        <v>550000</v>
      </c>
      <c r="C474" s="53">
        <v>1</v>
      </c>
    </row>
    <row r="475" spans="1:3">
      <c r="A475" t="s">
        <v>2422</v>
      </c>
      <c r="B475" s="55">
        <v>8100000</v>
      </c>
      <c r="C475" s="53">
        <v>1</v>
      </c>
    </row>
    <row r="476" spans="1:3">
      <c r="B476" s="55" t="s">
        <v>1471</v>
      </c>
      <c r="C476" s="53">
        <v>1</v>
      </c>
    </row>
    <row r="477" spans="1:3">
      <c r="A477" t="s">
        <v>2423</v>
      </c>
      <c r="B477" s="55">
        <v>923000</v>
      </c>
      <c r="C477" s="53">
        <v>1</v>
      </c>
    </row>
    <row r="478" spans="1:3">
      <c r="A478" t="s">
        <v>2424</v>
      </c>
      <c r="B478" s="55">
        <v>700000</v>
      </c>
      <c r="C478" s="53">
        <v>1</v>
      </c>
    </row>
    <row r="479" spans="1:3">
      <c r="A479" t="s">
        <v>2425</v>
      </c>
      <c r="B479" s="55">
        <v>1800000</v>
      </c>
      <c r="C479" s="53">
        <v>1</v>
      </c>
    </row>
    <row r="480" spans="1:3">
      <c r="A480" t="s">
        <v>2426</v>
      </c>
      <c r="B480" s="55">
        <v>3100000</v>
      </c>
      <c r="C480" s="53">
        <v>1</v>
      </c>
    </row>
    <row r="481" spans="1:3">
      <c r="B481" s="55" t="s">
        <v>1471</v>
      </c>
      <c r="C481" s="53">
        <v>2</v>
      </c>
    </row>
    <row r="482" spans="1:3">
      <c r="A482" t="s">
        <v>2427</v>
      </c>
      <c r="B482" s="55" t="s">
        <v>1479</v>
      </c>
      <c r="C482" s="53">
        <v>2</v>
      </c>
    </row>
    <row r="483" spans="1:3">
      <c r="A483" t="s">
        <v>2428</v>
      </c>
      <c r="B483" s="55">
        <v>150000</v>
      </c>
      <c r="C483" s="53">
        <v>1</v>
      </c>
    </row>
    <row r="484" spans="1:3">
      <c r="A484" t="s">
        <v>2429</v>
      </c>
      <c r="B484" s="55">
        <v>1000000</v>
      </c>
      <c r="C484" s="53">
        <v>1</v>
      </c>
    </row>
    <row r="485" spans="1:3">
      <c r="A485" t="s">
        <v>2430</v>
      </c>
      <c r="B485" s="55">
        <v>10000000</v>
      </c>
      <c r="C485" s="53">
        <v>1</v>
      </c>
    </row>
    <row r="486" spans="1:3">
      <c r="B486" s="55" t="s">
        <v>1471</v>
      </c>
      <c r="C486" s="53">
        <v>12</v>
      </c>
    </row>
    <row r="487" spans="1:3">
      <c r="A487" t="s">
        <v>2431</v>
      </c>
      <c r="B487" s="55" t="s">
        <v>1479</v>
      </c>
      <c r="C487" s="53">
        <v>2</v>
      </c>
    </row>
    <row r="488" spans="1:3">
      <c r="A488" t="s">
        <v>2432</v>
      </c>
      <c r="B488" s="55" t="s">
        <v>1479</v>
      </c>
      <c r="C488" s="53">
        <v>1</v>
      </c>
    </row>
    <row r="489" spans="1:3">
      <c r="A489" t="s">
        <v>2433</v>
      </c>
      <c r="B489" s="55">
        <v>210000</v>
      </c>
      <c r="C489" s="53">
        <v>1</v>
      </c>
    </row>
    <row r="490" spans="1:3">
      <c r="A490" t="s">
        <v>2434</v>
      </c>
      <c r="B490" s="55" t="s">
        <v>1479</v>
      </c>
      <c r="C490" s="53">
        <v>1</v>
      </c>
    </row>
    <row r="491" spans="1:3">
      <c r="A491" t="s">
        <v>2435</v>
      </c>
      <c r="B491" s="55" t="s">
        <v>1479</v>
      </c>
      <c r="C491" s="53">
        <v>1</v>
      </c>
    </row>
    <row r="492" spans="1:3">
      <c r="A492" t="s">
        <v>2436</v>
      </c>
      <c r="B492" s="55">
        <v>2200000</v>
      </c>
      <c r="C492" s="53">
        <v>1</v>
      </c>
    </row>
    <row r="493" spans="1:3">
      <c r="A493" t="s">
        <v>2437</v>
      </c>
      <c r="B493" s="55">
        <v>1600000</v>
      </c>
      <c r="C493" s="53">
        <v>1</v>
      </c>
    </row>
    <row r="494" spans="1:3">
      <c r="A494" t="s">
        <v>2438</v>
      </c>
      <c r="B494" s="55">
        <v>2380000</v>
      </c>
      <c r="C494" s="53">
        <v>1</v>
      </c>
    </row>
    <row r="495" spans="1:3">
      <c r="B495" s="55" t="s">
        <v>1471</v>
      </c>
      <c r="C495" s="53">
        <v>2</v>
      </c>
    </row>
    <row r="496" spans="1:3">
      <c r="A496" t="s">
        <v>2439</v>
      </c>
      <c r="B496" s="55">
        <v>40000000</v>
      </c>
      <c r="C496" s="53">
        <v>1</v>
      </c>
    </row>
    <row r="497" spans="1:3">
      <c r="B497" s="55" t="s">
        <v>1471</v>
      </c>
      <c r="C497" s="53">
        <v>3</v>
      </c>
    </row>
    <row r="498" spans="1:3">
      <c r="A498" t="s">
        <v>2440</v>
      </c>
      <c r="B498" s="55">
        <v>70000000</v>
      </c>
      <c r="C498" s="53">
        <v>1</v>
      </c>
    </row>
    <row r="499" spans="1:3">
      <c r="A499" t="s">
        <v>2441</v>
      </c>
      <c r="B499" s="55" t="s">
        <v>1479</v>
      </c>
      <c r="C499" s="53">
        <v>1</v>
      </c>
    </row>
    <row r="500" spans="1:3">
      <c r="A500" t="s">
        <v>2442</v>
      </c>
      <c r="B500" s="55">
        <v>27000000</v>
      </c>
      <c r="C500" s="53">
        <v>1</v>
      </c>
    </row>
    <row r="501" spans="1:3">
      <c r="B501" s="55" t="s">
        <v>1471</v>
      </c>
      <c r="C501" s="53">
        <v>7</v>
      </c>
    </row>
    <row r="502" spans="1:3">
      <c r="A502" t="s">
        <v>2443</v>
      </c>
      <c r="B502" s="55">
        <v>20000</v>
      </c>
      <c r="C502" s="53">
        <v>1</v>
      </c>
    </row>
    <row r="503" spans="1:3">
      <c r="B503" s="55" t="s">
        <v>1471</v>
      </c>
      <c r="C503" s="53">
        <v>1</v>
      </c>
    </row>
    <row r="504" spans="1:3">
      <c r="A504" t="s">
        <v>2444</v>
      </c>
      <c r="B504" s="55">
        <v>1250000</v>
      </c>
      <c r="C504" s="53">
        <v>1</v>
      </c>
    </row>
    <row r="505" spans="1:3">
      <c r="B505" s="55" t="s">
        <v>1471</v>
      </c>
      <c r="C505" s="53">
        <v>1</v>
      </c>
    </row>
    <row r="506" spans="1:3">
      <c r="A506" t="s">
        <v>2445</v>
      </c>
      <c r="B506" s="55">
        <v>3200000</v>
      </c>
      <c r="C506" s="53">
        <v>1</v>
      </c>
    </row>
    <row r="507" spans="1:3">
      <c r="A507" t="s">
        <v>2446</v>
      </c>
      <c r="B507" s="55" t="s">
        <v>1479</v>
      </c>
      <c r="C507" s="53">
        <v>2</v>
      </c>
    </row>
    <row r="508" spans="1:3">
      <c r="A508" t="s">
        <v>2447</v>
      </c>
      <c r="B508" s="55">
        <v>785000</v>
      </c>
      <c r="C508" s="53">
        <v>1</v>
      </c>
    </row>
    <row r="509" spans="1:3">
      <c r="A509" t="s">
        <v>2448</v>
      </c>
      <c r="B509" s="55">
        <v>75000</v>
      </c>
      <c r="C509" s="53">
        <v>1</v>
      </c>
    </row>
    <row r="510" spans="1:3">
      <c r="A510" t="s">
        <v>2449</v>
      </c>
      <c r="B510" s="55">
        <v>250000</v>
      </c>
      <c r="C510" s="53">
        <v>1</v>
      </c>
    </row>
    <row r="511" spans="1:3">
      <c r="A511" t="s">
        <v>2450</v>
      </c>
      <c r="B511" s="55">
        <v>6400000</v>
      </c>
      <c r="C511" s="53">
        <v>1</v>
      </c>
    </row>
    <row r="512" spans="1:3">
      <c r="B512" s="55" t="s">
        <v>1471</v>
      </c>
      <c r="C512" s="53">
        <v>3</v>
      </c>
    </row>
    <row r="513" spans="1:3">
      <c r="A513" t="s">
        <v>2451</v>
      </c>
      <c r="B513" s="55" t="s">
        <v>1479</v>
      </c>
      <c r="C513" s="53">
        <v>1</v>
      </c>
    </row>
    <row r="514" spans="1:3">
      <c r="A514" t="s">
        <v>2452</v>
      </c>
      <c r="B514" s="55">
        <v>500000</v>
      </c>
      <c r="C514" s="53">
        <v>1</v>
      </c>
    </row>
    <row r="515" spans="1:3">
      <c r="A515" t="s">
        <v>2453</v>
      </c>
      <c r="B515" s="55" t="s">
        <v>1479</v>
      </c>
      <c r="C515" s="53">
        <v>1</v>
      </c>
    </row>
    <row r="516" spans="1:3">
      <c r="A516" t="s">
        <v>2454</v>
      </c>
      <c r="B516" s="55">
        <v>125000</v>
      </c>
      <c r="C516" s="53">
        <v>1</v>
      </c>
    </row>
    <row r="517" spans="1:3">
      <c r="B517" s="55" t="s">
        <v>1471</v>
      </c>
      <c r="C517" s="53">
        <v>2</v>
      </c>
    </row>
    <row r="518" spans="1:3">
      <c r="B518" s="55" t="s">
        <v>1479</v>
      </c>
      <c r="C518" s="53">
        <v>1</v>
      </c>
    </row>
    <row r="519" spans="1:3">
      <c r="A519" t="s">
        <v>2455</v>
      </c>
      <c r="B519" s="55" t="s">
        <v>1479</v>
      </c>
      <c r="C519" s="53">
        <v>1</v>
      </c>
    </row>
    <row r="520" spans="1:3">
      <c r="A520" t="s">
        <v>2456</v>
      </c>
      <c r="B520" s="55">
        <v>18600000</v>
      </c>
      <c r="C520" s="53">
        <v>1</v>
      </c>
    </row>
    <row r="521" spans="1:3">
      <c r="B521" s="55" t="s">
        <v>1471</v>
      </c>
      <c r="C521" s="53">
        <v>2</v>
      </c>
    </row>
    <row r="522" spans="1:3">
      <c r="A522" t="s">
        <v>2457</v>
      </c>
      <c r="B522" s="55">
        <v>12000000</v>
      </c>
      <c r="C522" s="53">
        <v>1</v>
      </c>
    </row>
    <row r="523" spans="1:3">
      <c r="B523" s="55" t="s">
        <v>1471</v>
      </c>
      <c r="C523" s="53">
        <v>7</v>
      </c>
    </row>
    <row r="524" spans="1:3">
      <c r="A524" t="s">
        <v>2458</v>
      </c>
      <c r="B524" s="55">
        <v>1021250</v>
      </c>
      <c r="C524" s="53">
        <v>1</v>
      </c>
    </row>
    <row r="525" spans="1:3">
      <c r="B525" s="55" t="s">
        <v>1471</v>
      </c>
      <c r="C525" s="53">
        <v>2</v>
      </c>
    </row>
    <row r="526" spans="1:3">
      <c r="A526" t="s">
        <v>2459</v>
      </c>
      <c r="B526" s="55">
        <v>500000</v>
      </c>
      <c r="C526" s="53">
        <v>1</v>
      </c>
    </row>
    <row r="527" spans="1:3">
      <c r="A527" t="s">
        <v>2460</v>
      </c>
      <c r="B527" s="55">
        <v>12500</v>
      </c>
      <c r="C527" s="53">
        <v>1</v>
      </c>
    </row>
    <row r="528" spans="1:3">
      <c r="A528" t="s">
        <v>2461</v>
      </c>
      <c r="B528" s="55">
        <v>10000000</v>
      </c>
      <c r="C528" s="53">
        <v>1</v>
      </c>
    </row>
    <row r="529" spans="1:3">
      <c r="B529" s="55" t="s">
        <v>1471</v>
      </c>
      <c r="C529" s="53">
        <v>1</v>
      </c>
    </row>
    <row r="530" spans="1:3">
      <c r="A530" t="s">
        <v>2462</v>
      </c>
      <c r="B530" s="55">
        <v>120000</v>
      </c>
      <c r="C530" s="53">
        <v>1</v>
      </c>
    </row>
    <row r="531" spans="1:3">
      <c r="A531" t="s">
        <v>2463</v>
      </c>
      <c r="B531" s="55">
        <v>450000</v>
      </c>
      <c r="C531" s="53">
        <v>1</v>
      </c>
    </row>
    <row r="532" spans="1:3">
      <c r="A532" t="s">
        <v>2464</v>
      </c>
      <c r="B532" s="55">
        <v>1200000</v>
      </c>
      <c r="C532" s="53">
        <v>1</v>
      </c>
    </row>
    <row r="533" spans="1:3">
      <c r="A533" t="s">
        <v>2465</v>
      </c>
      <c r="B533" s="55">
        <v>695000</v>
      </c>
      <c r="C533" s="53">
        <v>1</v>
      </c>
    </row>
    <row r="534" spans="1:3">
      <c r="A534" t="s">
        <v>2466</v>
      </c>
      <c r="B534" s="55" t="s">
        <v>1479</v>
      </c>
      <c r="C534" s="53">
        <v>1</v>
      </c>
    </row>
    <row r="535" spans="1:3">
      <c r="A535" t="s">
        <v>2467</v>
      </c>
      <c r="B535" s="55">
        <v>1250000</v>
      </c>
      <c r="C535" s="53">
        <v>1</v>
      </c>
    </row>
    <row r="536" spans="1:3">
      <c r="A536" t="s">
        <v>2468</v>
      </c>
      <c r="B536" s="55" t="s">
        <v>1479</v>
      </c>
      <c r="C536" s="53">
        <v>1</v>
      </c>
    </row>
    <row r="537" spans="1:3">
      <c r="A537" t="s">
        <v>2469</v>
      </c>
      <c r="B537" s="55">
        <v>370000</v>
      </c>
      <c r="C537" s="53">
        <v>1</v>
      </c>
    </row>
    <row r="538" spans="1:3">
      <c r="A538" t="s">
        <v>2470</v>
      </c>
      <c r="B538" s="55">
        <v>3000000</v>
      </c>
      <c r="C538" s="53">
        <v>1</v>
      </c>
    </row>
    <row r="539" spans="1:3">
      <c r="A539" t="s">
        <v>2471</v>
      </c>
      <c r="B539" s="55">
        <v>6000000</v>
      </c>
      <c r="C539" s="53">
        <v>1</v>
      </c>
    </row>
    <row r="540" spans="1:3">
      <c r="B540" s="55" t="s">
        <v>1471</v>
      </c>
      <c r="C540" s="53">
        <v>3</v>
      </c>
    </row>
    <row r="541" spans="1:3">
      <c r="A541" t="s">
        <v>2472</v>
      </c>
      <c r="B541" s="55">
        <v>2300000</v>
      </c>
      <c r="C541" s="53">
        <v>1</v>
      </c>
    </row>
    <row r="542" spans="1:3">
      <c r="B542" s="55" t="s">
        <v>1471</v>
      </c>
      <c r="C542" s="53">
        <v>2</v>
      </c>
    </row>
    <row r="543" spans="1:3">
      <c r="A543" t="s">
        <v>2473</v>
      </c>
      <c r="B543" s="55">
        <v>21000</v>
      </c>
      <c r="C543" s="53">
        <v>1</v>
      </c>
    </row>
    <row r="544" spans="1:3">
      <c r="A544" t="s">
        <v>2474</v>
      </c>
      <c r="B544" s="55">
        <v>2800000</v>
      </c>
      <c r="C544" s="53">
        <v>1</v>
      </c>
    </row>
    <row r="545" spans="1:3">
      <c r="A545" t="s">
        <v>2475</v>
      </c>
      <c r="B545" s="55">
        <v>370000</v>
      </c>
      <c r="C545" s="53">
        <v>1</v>
      </c>
    </row>
    <row r="546" spans="1:3">
      <c r="A546" t="s">
        <v>2476</v>
      </c>
      <c r="B546" s="55">
        <v>1800000</v>
      </c>
      <c r="C546" s="53">
        <v>1</v>
      </c>
    </row>
    <row r="547" spans="1:3">
      <c r="A547" t="s">
        <v>2477</v>
      </c>
      <c r="B547" s="55">
        <v>2500000</v>
      </c>
      <c r="C547" s="53">
        <v>1</v>
      </c>
    </row>
    <row r="548" spans="1:3">
      <c r="B548" s="55" t="s">
        <v>1471</v>
      </c>
      <c r="C548" s="53">
        <v>2</v>
      </c>
    </row>
    <row r="549" spans="1:3">
      <c r="A549" t="s">
        <v>2478</v>
      </c>
      <c r="B549" s="55" t="s">
        <v>1479</v>
      </c>
      <c r="C549" s="53">
        <v>2</v>
      </c>
    </row>
    <row r="550" spans="1:3">
      <c r="A550" t="s">
        <v>2479</v>
      </c>
      <c r="B550" s="55" t="s">
        <v>1479</v>
      </c>
      <c r="C550" s="53">
        <v>2</v>
      </c>
    </row>
    <row r="551" spans="1:3">
      <c r="A551" t="s">
        <v>2480</v>
      </c>
      <c r="B551" s="55">
        <v>65000</v>
      </c>
      <c r="C551" s="53">
        <v>1</v>
      </c>
    </row>
    <row r="552" spans="1:3">
      <c r="B552" s="55" t="s">
        <v>1471</v>
      </c>
      <c r="C552" s="53">
        <v>1</v>
      </c>
    </row>
    <row r="553" spans="1:3">
      <c r="A553" t="s">
        <v>2481</v>
      </c>
      <c r="B553" s="55" t="s">
        <v>1479</v>
      </c>
      <c r="C553" s="53">
        <v>1</v>
      </c>
    </row>
    <row r="554" spans="1:3">
      <c r="A554" t="s">
        <v>2482</v>
      </c>
      <c r="B554" s="55">
        <v>228000</v>
      </c>
      <c r="C554" s="53">
        <v>1</v>
      </c>
    </row>
    <row r="555" spans="1:3">
      <c r="A555" t="s">
        <v>2483</v>
      </c>
      <c r="B555" s="55">
        <v>200000</v>
      </c>
      <c r="C555" s="53">
        <v>1</v>
      </c>
    </row>
    <row r="556" spans="1:3">
      <c r="A556" t="s">
        <v>2484</v>
      </c>
      <c r="B556" s="55" t="s">
        <v>1479</v>
      </c>
      <c r="C556" s="53">
        <v>2</v>
      </c>
    </row>
    <row r="557" spans="1:3">
      <c r="A557" t="s">
        <v>2485</v>
      </c>
      <c r="B557" s="55">
        <v>2500000</v>
      </c>
      <c r="C557" s="53">
        <v>1</v>
      </c>
    </row>
    <row r="558" spans="1:3">
      <c r="B558" s="55" t="s">
        <v>1471</v>
      </c>
      <c r="C558" s="53">
        <v>2</v>
      </c>
    </row>
    <row r="559" spans="1:3">
      <c r="A559" t="s">
        <v>2486</v>
      </c>
      <c r="B559" s="55" t="s">
        <v>1479</v>
      </c>
      <c r="C559" s="53">
        <v>1</v>
      </c>
    </row>
    <row r="560" spans="1:3">
      <c r="A560" t="s">
        <v>2487</v>
      </c>
      <c r="B560" s="55" t="s">
        <v>1479</v>
      </c>
      <c r="C560" s="53">
        <v>1</v>
      </c>
    </row>
    <row r="561" spans="1:3">
      <c r="A561" t="s">
        <v>2488</v>
      </c>
      <c r="B561" s="55">
        <v>4100000</v>
      </c>
      <c r="C561" s="53">
        <v>1</v>
      </c>
    </row>
    <row r="562" spans="1:3">
      <c r="B562" s="55" t="s">
        <v>1471</v>
      </c>
      <c r="C562" s="53">
        <v>2</v>
      </c>
    </row>
    <row r="563" spans="1:3">
      <c r="A563" t="s">
        <v>2489</v>
      </c>
      <c r="B563" s="55">
        <v>2700000</v>
      </c>
      <c r="C563" s="53">
        <v>1</v>
      </c>
    </row>
    <row r="564" spans="1:3">
      <c r="B564" s="55" t="s">
        <v>1471</v>
      </c>
      <c r="C564" s="53">
        <v>4</v>
      </c>
    </row>
    <row r="565" spans="1:3">
      <c r="A565" t="s">
        <v>2490</v>
      </c>
      <c r="B565" s="55" t="s">
        <v>1479</v>
      </c>
      <c r="C565" s="53">
        <v>1</v>
      </c>
    </row>
    <row r="566" spans="1:3">
      <c r="A566" t="s">
        <v>2491</v>
      </c>
      <c r="B566" s="55" t="s">
        <v>1479</v>
      </c>
      <c r="C566" s="53">
        <v>1</v>
      </c>
    </row>
    <row r="567" spans="1:3">
      <c r="A567" t="s">
        <v>2492</v>
      </c>
      <c r="B567" s="55">
        <v>25000</v>
      </c>
      <c r="C567" s="53">
        <v>1</v>
      </c>
    </row>
    <row r="568" spans="1:3">
      <c r="A568" t="s">
        <v>2493</v>
      </c>
      <c r="B568" s="55">
        <v>450000</v>
      </c>
      <c r="C568" s="53">
        <v>1</v>
      </c>
    </row>
    <row r="569" spans="1:3">
      <c r="A569" t="s">
        <v>2494</v>
      </c>
      <c r="B569" s="55">
        <v>513000</v>
      </c>
      <c r="C569" s="53">
        <v>1</v>
      </c>
    </row>
    <row r="570" spans="1:3">
      <c r="B570" s="55" t="s">
        <v>1471</v>
      </c>
      <c r="C570" s="53">
        <v>1</v>
      </c>
    </row>
    <row r="571" spans="1:3">
      <c r="A571" t="s">
        <v>2495</v>
      </c>
      <c r="B571" s="55">
        <v>750000</v>
      </c>
      <c r="C571" s="53">
        <v>1</v>
      </c>
    </row>
    <row r="572" spans="1:3">
      <c r="B572" s="55" t="s">
        <v>1471</v>
      </c>
      <c r="C572" s="53">
        <v>3</v>
      </c>
    </row>
    <row r="573" spans="1:3">
      <c r="A573" t="s">
        <v>2496</v>
      </c>
      <c r="B573" s="55">
        <v>5000000</v>
      </c>
      <c r="C573" s="53">
        <v>1</v>
      </c>
    </row>
    <row r="574" spans="1:3">
      <c r="A574" t="s">
        <v>2497</v>
      </c>
      <c r="B574" s="55">
        <v>1122145</v>
      </c>
      <c r="C574" s="53">
        <v>1</v>
      </c>
    </row>
    <row r="575" spans="1:3">
      <c r="A575" t="s">
        <v>2498</v>
      </c>
      <c r="B575" s="55">
        <v>5000000</v>
      </c>
      <c r="C575" s="53">
        <v>1</v>
      </c>
    </row>
    <row r="576" spans="1:3">
      <c r="A576" t="s">
        <v>2499</v>
      </c>
      <c r="B576" s="55">
        <v>8000000</v>
      </c>
      <c r="C576" s="53">
        <v>1</v>
      </c>
    </row>
    <row r="577" spans="1:3">
      <c r="B577" s="55" t="s">
        <v>1479</v>
      </c>
      <c r="C577" s="53">
        <v>2</v>
      </c>
    </row>
    <row r="578" spans="1:3">
      <c r="A578" t="s">
        <v>2500</v>
      </c>
      <c r="B578" s="55">
        <v>2300000</v>
      </c>
      <c r="C578" s="53">
        <v>1</v>
      </c>
    </row>
    <row r="579" spans="1:3">
      <c r="B579" s="55" t="s">
        <v>1471</v>
      </c>
      <c r="C579" s="53">
        <v>2</v>
      </c>
    </row>
    <row r="580" spans="1:3">
      <c r="A580" t="s">
        <v>2501</v>
      </c>
      <c r="B580" s="55">
        <v>2000000</v>
      </c>
      <c r="C580" s="53">
        <v>1</v>
      </c>
    </row>
    <row r="581" spans="1:3">
      <c r="A581" t="s">
        <v>2502</v>
      </c>
      <c r="B581" s="55" t="s">
        <v>1479</v>
      </c>
      <c r="C581" s="53">
        <v>1</v>
      </c>
    </row>
    <row r="582" spans="1:3">
      <c r="A582" t="s">
        <v>2503</v>
      </c>
      <c r="B582" s="55" t="s">
        <v>1479</v>
      </c>
      <c r="C582" s="53">
        <v>1</v>
      </c>
    </row>
    <row r="583" spans="1:3">
      <c r="A583" t="s">
        <v>2504</v>
      </c>
      <c r="B583" s="55">
        <v>7000000</v>
      </c>
      <c r="C583" s="53">
        <v>1</v>
      </c>
    </row>
    <row r="584" spans="1:3">
      <c r="B584" s="55" t="s">
        <v>1471</v>
      </c>
      <c r="C584" s="53">
        <v>2</v>
      </c>
    </row>
    <row r="585" spans="1:3">
      <c r="A585" t="s">
        <v>2505</v>
      </c>
      <c r="B585" s="55">
        <v>625000</v>
      </c>
      <c r="C585" s="53">
        <v>1</v>
      </c>
    </row>
    <row r="586" spans="1:3">
      <c r="B586" s="55" t="s">
        <v>1471</v>
      </c>
      <c r="C586" s="53">
        <v>1</v>
      </c>
    </row>
    <row r="587" spans="1:3">
      <c r="A587" t="s">
        <v>2506</v>
      </c>
      <c r="B587" s="55" t="s">
        <v>1479</v>
      </c>
      <c r="C587" s="53">
        <v>1</v>
      </c>
    </row>
    <row r="588" spans="1:3">
      <c r="A588" t="s">
        <v>2507</v>
      </c>
      <c r="B588" s="55">
        <v>12000000</v>
      </c>
      <c r="C588" s="53">
        <v>1</v>
      </c>
    </row>
    <row r="589" spans="1:3">
      <c r="B589" s="55" t="s">
        <v>1471</v>
      </c>
      <c r="C589" s="53">
        <v>2</v>
      </c>
    </row>
    <row r="590" spans="1:3">
      <c r="A590" t="s">
        <v>2508</v>
      </c>
      <c r="B590" s="55">
        <v>644000</v>
      </c>
      <c r="C590" s="53">
        <v>1</v>
      </c>
    </row>
    <row r="591" spans="1:3">
      <c r="B591" s="55" t="s">
        <v>1471</v>
      </c>
      <c r="C591" s="53">
        <v>1</v>
      </c>
    </row>
    <row r="592" spans="1:3">
      <c r="A592" t="s">
        <v>2509</v>
      </c>
      <c r="B592" s="55">
        <v>1500000</v>
      </c>
      <c r="C592" s="53">
        <v>1</v>
      </c>
    </row>
    <row r="593" spans="1:3">
      <c r="A593" t="s">
        <v>2510</v>
      </c>
      <c r="B593" s="55">
        <v>1250000</v>
      </c>
      <c r="C593" s="53">
        <v>1</v>
      </c>
    </row>
    <row r="594" spans="1:3">
      <c r="A594" t="s">
        <v>2511</v>
      </c>
      <c r="B594" s="55">
        <v>793200</v>
      </c>
      <c r="C594" s="53">
        <v>1</v>
      </c>
    </row>
    <row r="595" spans="1:3">
      <c r="A595" t="s">
        <v>2512</v>
      </c>
      <c r="B595" s="55">
        <v>150000</v>
      </c>
      <c r="C595" s="53">
        <v>1</v>
      </c>
    </row>
    <row r="596" spans="1:3">
      <c r="A596" t="s">
        <v>2513</v>
      </c>
      <c r="B596" s="55">
        <v>75000</v>
      </c>
      <c r="C596" s="53">
        <v>1</v>
      </c>
    </row>
    <row r="597" spans="1:3">
      <c r="A597" t="s">
        <v>2514</v>
      </c>
      <c r="B597" s="55" t="s">
        <v>1479</v>
      </c>
      <c r="C597" s="53">
        <v>1</v>
      </c>
    </row>
    <row r="598" spans="1:3">
      <c r="A598" t="s">
        <v>2515</v>
      </c>
      <c r="B598" s="55">
        <v>2000000</v>
      </c>
      <c r="C598" s="53">
        <v>1</v>
      </c>
    </row>
    <row r="599" spans="1:3">
      <c r="B599" s="55" t="s">
        <v>1471</v>
      </c>
      <c r="C599" s="53">
        <v>2</v>
      </c>
    </row>
    <row r="600" spans="1:3">
      <c r="A600" t="s">
        <v>2516</v>
      </c>
      <c r="B600" s="55">
        <v>3700000</v>
      </c>
      <c r="C600" s="53">
        <v>1</v>
      </c>
    </row>
    <row r="601" spans="1:3">
      <c r="B601" s="55" t="s">
        <v>1471</v>
      </c>
      <c r="C601" s="53">
        <v>3</v>
      </c>
    </row>
    <row r="602" spans="1:3">
      <c r="A602" t="s">
        <v>2517</v>
      </c>
      <c r="B602" s="55" t="s">
        <v>1479</v>
      </c>
      <c r="C602" s="53">
        <v>1</v>
      </c>
    </row>
    <row r="603" spans="1:3">
      <c r="A603" t="s">
        <v>2518</v>
      </c>
      <c r="B603" s="55">
        <v>1800000</v>
      </c>
      <c r="C603" s="53">
        <v>1</v>
      </c>
    </row>
    <row r="604" spans="1:3">
      <c r="B604" s="55" t="s">
        <v>1471</v>
      </c>
      <c r="C604" s="53">
        <v>3</v>
      </c>
    </row>
    <row r="605" spans="1:3">
      <c r="A605" t="s">
        <v>2519</v>
      </c>
      <c r="B605" s="55">
        <v>1800000</v>
      </c>
      <c r="C605" s="53">
        <v>1</v>
      </c>
    </row>
    <row r="606" spans="1:3">
      <c r="A606" t="s">
        <v>2520</v>
      </c>
      <c r="B606" s="55">
        <v>1150000</v>
      </c>
      <c r="C606" s="53">
        <v>1</v>
      </c>
    </row>
    <row r="607" spans="1:3">
      <c r="A607" t="s">
        <v>2521</v>
      </c>
      <c r="B607" s="55">
        <v>24000000</v>
      </c>
      <c r="C607" s="53">
        <v>1</v>
      </c>
    </row>
    <row r="608" spans="1:3">
      <c r="A608" t="s">
        <v>2522</v>
      </c>
      <c r="B608" s="55">
        <v>10500000</v>
      </c>
      <c r="C608" s="53">
        <v>1</v>
      </c>
    </row>
    <row r="609" spans="1:3">
      <c r="B609" s="55" t="s">
        <v>1471</v>
      </c>
      <c r="C609" s="53">
        <v>19</v>
      </c>
    </row>
    <row r="610" spans="1:3">
      <c r="A610" t="s">
        <v>2523</v>
      </c>
      <c r="B610" s="55">
        <v>1700000</v>
      </c>
      <c r="C610" s="53">
        <v>1</v>
      </c>
    </row>
    <row r="611" spans="1:3">
      <c r="A611" t="s">
        <v>2524</v>
      </c>
      <c r="B611" s="55">
        <v>1600000</v>
      </c>
      <c r="C611" s="53">
        <v>1</v>
      </c>
    </row>
    <row r="612" spans="1:3">
      <c r="B612" s="55" t="s">
        <v>1471</v>
      </c>
      <c r="C612" s="53">
        <v>2</v>
      </c>
    </row>
    <row r="613" spans="1:3">
      <c r="A613" t="s">
        <v>2525</v>
      </c>
      <c r="B613" s="55">
        <v>10000000</v>
      </c>
      <c r="C613" s="53">
        <v>1</v>
      </c>
    </row>
    <row r="614" spans="1:3">
      <c r="B614" s="55" t="s">
        <v>1471</v>
      </c>
      <c r="C614" s="53">
        <v>2</v>
      </c>
    </row>
    <row r="615" spans="1:3">
      <c r="A615" t="s">
        <v>2526</v>
      </c>
      <c r="B615" s="55">
        <v>115000</v>
      </c>
      <c r="C615" s="53">
        <v>1</v>
      </c>
    </row>
    <row r="616" spans="1:3">
      <c r="B616" s="55" t="s">
        <v>1471</v>
      </c>
      <c r="C616" s="53">
        <v>1</v>
      </c>
    </row>
    <row r="617" spans="1:3">
      <c r="A617" t="s">
        <v>2527</v>
      </c>
      <c r="B617" s="55">
        <v>710000</v>
      </c>
      <c r="C617" s="53">
        <v>1</v>
      </c>
    </row>
    <row r="618" spans="1:3">
      <c r="B618" s="55" t="s">
        <v>1471</v>
      </c>
      <c r="C618" s="53">
        <v>2</v>
      </c>
    </row>
    <row r="619" spans="1:3">
      <c r="A619" t="s">
        <v>2528</v>
      </c>
      <c r="B619" s="55">
        <v>1800000</v>
      </c>
      <c r="C619" s="53">
        <v>1</v>
      </c>
    </row>
    <row r="620" spans="1:3">
      <c r="B620" s="55" t="s">
        <v>1471</v>
      </c>
      <c r="C620" s="53">
        <v>2</v>
      </c>
    </row>
    <row r="621" spans="1:3">
      <c r="A621" t="s">
        <v>2529</v>
      </c>
      <c r="B621" s="55">
        <v>12500000</v>
      </c>
      <c r="C621" s="53">
        <v>1</v>
      </c>
    </row>
    <row r="622" spans="1:3">
      <c r="B622" s="55" t="s">
        <v>1471</v>
      </c>
      <c r="C622" s="53">
        <v>1</v>
      </c>
    </row>
    <row r="623" spans="1:3">
      <c r="A623" t="s">
        <v>2530</v>
      </c>
      <c r="B623" s="55">
        <v>1400000</v>
      </c>
      <c r="C623" s="53">
        <v>1</v>
      </c>
    </row>
    <row r="624" spans="1:3">
      <c r="B624" s="55" t="s">
        <v>1471</v>
      </c>
      <c r="C624" s="53">
        <v>6</v>
      </c>
    </row>
    <row r="625" spans="1:3">
      <c r="A625" t="s">
        <v>2531</v>
      </c>
      <c r="B625" s="55">
        <v>1800000</v>
      </c>
      <c r="C625" s="53">
        <v>1</v>
      </c>
    </row>
    <row r="626" spans="1:3">
      <c r="B626" s="55" t="s">
        <v>1471</v>
      </c>
      <c r="C626" s="53">
        <v>2</v>
      </c>
    </row>
    <row r="627" spans="1:3">
      <c r="A627" t="s">
        <v>2532</v>
      </c>
      <c r="B627" s="55">
        <v>8000000</v>
      </c>
      <c r="C627" s="53">
        <v>1</v>
      </c>
    </row>
    <row r="628" spans="1:3">
      <c r="B628" s="55" t="s">
        <v>1471</v>
      </c>
      <c r="C628" s="53">
        <v>4</v>
      </c>
    </row>
    <row r="629" spans="1:3">
      <c r="A629" t="s">
        <v>2533</v>
      </c>
      <c r="B629" s="55">
        <v>543200</v>
      </c>
      <c r="C629" s="53">
        <v>1</v>
      </c>
    </row>
    <row r="630" spans="1:3">
      <c r="A630" t="s">
        <v>2534</v>
      </c>
      <c r="B630" s="55">
        <v>75000</v>
      </c>
      <c r="C630" s="53">
        <v>1</v>
      </c>
    </row>
    <row r="631" spans="1:3">
      <c r="A631" t="s">
        <v>2535</v>
      </c>
      <c r="B631" s="55">
        <v>1000000</v>
      </c>
      <c r="C631" s="53">
        <v>1</v>
      </c>
    </row>
    <row r="632" spans="1:3">
      <c r="B632" s="55" t="s">
        <v>1471</v>
      </c>
      <c r="C632" s="53">
        <v>3</v>
      </c>
    </row>
    <row r="633" spans="1:3">
      <c r="A633" t="s">
        <v>2536</v>
      </c>
      <c r="B633" s="55">
        <v>2500000</v>
      </c>
      <c r="C633" s="53">
        <v>1</v>
      </c>
    </row>
    <row r="634" spans="1:3">
      <c r="B634" s="55">
        <v>3750000</v>
      </c>
      <c r="C634" s="53">
        <v>1</v>
      </c>
    </row>
    <row r="635" spans="1:3">
      <c r="B635" s="55" t="s">
        <v>1471</v>
      </c>
      <c r="C635" s="53">
        <v>2</v>
      </c>
    </row>
    <row r="636" spans="1:3">
      <c r="A636" t="s">
        <v>2537</v>
      </c>
      <c r="B636" s="55">
        <v>1000000</v>
      </c>
      <c r="C636" s="53">
        <v>1</v>
      </c>
    </row>
    <row r="637" spans="1:3">
      <c r="B637" s="55" t="s">
        <v>1471</v>
      </c>
      <c r="C637" s="53">
        <v>7</v>
      </c>
    </row>
    <row r="638" spans="1:3">
      <c r="A638" t="s">
        <v>2538</v>
      </c>
      <c r="B638" s="55">
        <v>42000000</v>
      </c>
      <c r="C638" s="53">
        <v>1</v>
      </c>
    </row>
    <row r="639" spans="1:3">
      <c r="B639" s="55" t="s">
        <v>1471</v>
      </c>
      <c r="C639" s="53">
        <v>5</v>
      </c>
    </row>
    <row r="640" spans="1:3">
      <c r="A640" t="s">
        <v>2539</v>
      </c>
      <c r="B640" s="55">
        <v>8700000</v>
      </c>
      <c r="C640" s="53">
        <v>1</v>
      </c>
    </row>
    <row r="641" spans="1:3">
      <c r="B641" s="55" t="s">
        <v>1471</v>
      </c>
      <c r="C641" s="53">
        <v>7</v>
      </c>
    </row>
    <row r="642" spans="1:3">
      <c r="A642" t="s">
        <v>2540</v>
      </c>
      <c r="B642" s="55">
        <v>1250000</v>
      </c>
      <c r="C642" s="53">
        <v>1</v>
      </c>
    </row>
    <row r="643" spans="1:3">
      <c r="A643" t="s">
        <v>2541</v>
      </c>
      <c r="B643" s="55" t="s">
        <v>1479</v>
      </c>
      <c r="C643" s="53">
        <v>1</v>
      </c>
    </row>
    <row r="644" spans="1:3">
      <c r="A644" t="s">
        <v>2542</v>
      </c>
      <c r="B644" s="55">
        <v>403000</v>
      </c>
      <c r="C644" s="53">
        <v>1</v>
      </c>
    </row>
    <row r="645" spans="1:3">
      <c r="A645" t="s">
        <v>2543</v>
      </c>
      <c r="B645" s="55">
        <v>3000000</v>
      </c>
      <c r="C645" s="53">
        <v>1</v>
      </c>
    </row>
    <row r="646" spans="1:3">
      <c r="A646" t="s">
        <v>2544</v>
      </c>
      <c r="B646" s="55">
        <v>34580</v>
      </c>
      <c r="C646" s="53">
        <v>1</v>
      </c>
    </row>
    <row r="647" spans="1:3">
      <c r="A647" t="s">
        <v>2545</v>
      </c>
      <c r="B647" s="55">
        <v>10000000</v>
      </c>
      <c r="C647" s="53">
        <v>1</v>
      </c>
    </row>
    <row r="648" spans="1:3">
      <c r="A648" t="s">
        <v>2546</v>
      </c>
      <c r="B648" s="55">
        <v>1400000</v>
      </c>
      <c r="C648" s="53">
        <v>1</v>
      </c>
    </row>
    <row r="649" spans="1:3">
      <c r="B649" s="55" t="s">
        <v>1471</v>
      </c>
      <c r="C649" s="53">
        <v>1</v>
      </c>
    </row>
    <row r="650" spans="1:3">
      <c r="A650" t="s">
        <v>2547</v>
      </c>
      <c r="B650" s="55">
        <v>10000000</v>
      </c>
      <c r="C650" s="53">
        <v>1</v>
      </c>
    </row>
    <row r="651" spans="1:3">
      <c r="A651" t="s">
        <v>2548</v>
      </c>
      <c r="B651" s="55">
        <v>1900000</v>
      </c>
      <c r="C651" s="53">
        <v>1</v>
      </c>
    </row>
    <row r="652" spans="1:3">
      <c r="A652" t="s">
        <v>2549</v>
      </c>
      <c r="B652" s="55">
        <v>5000000</v>
      </c>
      <c r="C652" s="53">
        <v>1</v>
      </c>
    </row>
    <row r="653" spans="1:3">
      <c r="B653" s="55" t="s">
        <v>1471</v>
      </c>
      <c r="C653" s="53">
        <v>1</v>
      </c>
    </row>
    <row r="654" spans="1:3">
      <c r="A654" t="s">
        <v>2550</v>
      </c>
      <c r="B654" s="55">
        <v>10000000</v>
      </c>
      <c r="C654" s="53">
        <v>1</v>
      </c>
    </row>
    <row r="655" spans="1:3">
      <c r="B655" s="55" t="s">
        <v>1471</v>
      </c>
      <c r="C655" s="53">
        <v>1</v>
      </c>
    </row>
    <row r="656" spans="1:3">
      <c r="A656" t="s">
        <v>2551</v>
      </c>
      <c r="B656" s="55" t="s">
        <v>1479</v>
      </c>
      <c r="C656" s="53">
        <v>1</v>
      </c>
    </row>
    <row r="657" spans="1:3">
      <c r="A657" t="s">
        <v>2552</v>
      </c>
      <c r="B657" s="55">
        <v>5000000</v>
      </c>
      <c r="C657" s="53">
        <v>1</v>
      </c>
    </row>
    <row r="658" spans="1:3">
      <c r="A658" t="s">
        <v>2553</v>
      </c>
      <c r="B658" s="55">
        <v>25000000</v>
      </c>
      <c r="C658" s="53">
        <v>1</v>
      </c>
    </row>
    <row r="659" spans="1:3">
      <c r="B659" s="55" t="s">
        <v>1471</v>
      </c>
      <c r="C659" s="53">
        <v>2</v>
      </c>
    </row>
    <row r="660" spans="1:3">
      <c r="A660" t="s">
        <v>2554</v>
      </c>
      <c r="B660" s="55">
        <v>20000000</v>
      </c>
      <c r="C660" s="53">
        <v>1</v>
      </c>
    </row>
    <row r="661" spans="1:3">
      <c r="B661" s="55" t="s">
        <v>1471</v>
      </c>
      <c r="C661" s="53">
        <v>2</v>
      </c>
    </row>
    <row r="662" spans="1:3">
      <c r="A662" t="s">
        <v>2555</v>
      </c>
      <c r="B662" s="55">
        <v>3250000</v>
      </c>
      <c r="C662" s="53">
        <v>1</v>
      </c>
    </row>
    <row r="663" spans="1:3">
      <c r="B663" s="55" t="s">
        <v>1471</v>
      </c>
      <c r="C663" s="53">
        <v>1</v>
      </c>
    </row>
    <row r="664" spans="1:3">
      <c r="A664" t="s">
        <v>2680</v>
      </c>
      <c r="B664" s="55">
        <v>30000000</v>
      </c>
      <c r="C664" s="53">
        <v>1</v>
      </c>
    </row>
    <row r="665" spans="1:3">
      <c r="A665" t="s">
        <v>2718</v>
      </c>
      <c r="B665" s="55">
        <v>5000000</v>
      </c>
      <c r="C665" s="53">
        <v>1</v>
      </c>
    </row>
    <row r="666" spans="1:3">
      <c r="B666" s="55" t="s">
        <v>1471</v>
      </c>
      <c r="C666" s="53">
        <v>2</v>
      </c>
    </row>
    <row r="667" spans="1:3">
      <c r="A667" t="s">
        <v>2736</v>
      </c>
      <c r="B667" s="55">
        <v>38000000</v>
      </c>
      <c r="C667" s="53">
        <v>1</v>
      </c>
    </row>
    <row r="668" spans="1:3">
      <c r="B668" s="55" t="s">
        <v>1471</v>
      </c>
      <c r="C668" s="53">
        <v>6</v>
      </c>
    </row>
    <row r="669" spans="1:3">
      <c r="A669" t="s">
        <v>2745</v>
      </c>
      <c r="B669" s="55" t="s">
        <v>1479</v>
      </c>
      <c r="C669" s="53">
        <v>1</v>
      </c>
    </row>
    <row r="670" spans="1:3">
      <c r="A670" t="s">
        <v>2757</v>
      </c>
      <c r="B670" s="55">
        <v>12000000</v>
      </c>
      <c r="C670" s="53">
        <v>1</v>
      </c>
    </row>
    <row r="671" spans="1:3">
      <c r="A671" t="s">
        <v>2781</v>
      </c>
      <c r="B671" s="55" t="s">
        <v>1479</v>
      </c>
      <c r="C671" s="53">
        <v>1</v>
      </c>
    </row>
    <row r="672" spans="1:3">
      <c r="A672" t="s">
        <v>2806</v>
      </c>
      <c r="B672" s="55">
        <v>1800000</v>
      </c>
      <c r="C672" s="53">
        <v>1</v>
      </c>
    </row>
    <row r="673" spans="1:3">
      <c r="A673" t="s">
        <v>2808</v>
      </c>
      <c r="B673" s="55">
        <v>5500000</v>
      </c>
      <c r="C673" s="53">
        <v>1</v>
      </c>
    </row>
    <row r="674" spans="1:3">
      <c r="B674" s="55" t="s">
        <v>1471</v>
      </c>
      <c r="C674" s="53">
        <v>3</v>
      </c>
    </row>
    <row r="675" spans="1:3">
      <c r="A675" t="s">
        <v>2814</v>
      </c>
      <c r="B675" s="55">
        <v>5625000</v>
      </c>
      <c r="C675" s="53">
        <v>1</v>
      </c>
    </row>
    <row r="676" spans="1:3">
      <c r="A676" t="s">
        <v>2821</v>
      </c>
      <c r="B676" s="55">
        <v>100000000</v>
      </c>
      <c r="C676" s="53">
        <v>1</v>
      </c>
    </row>
    <row r="677" spans="1:3">
      <c r="B677" s="55" t="s">
        <v>1471</v>
      </c>
      <c r="C677" s="53">
        <v>2</v>
      </c>
    </row>
    <row r="678" spans="1:3">
      <c r="A678" t="s">
        <v>2832</v>
      </c>
      <c r="B678" s="55">
        <v>20000000</v>
      </c>
      <c r="C678" s="53">
        <v>1</v>
      </c>
    </row>
    <row r="679" spans="1:3">
      <c r="B679" s="55" t="s">
        <v>1471</v>
      </c>
      <c r="C679" s="53">
        <v>4</v>
      </c>
    </row>
    <row r="680" spans="1:3">
      <c r="A680" t="s">
        <v>2844</v>
      </c>
      <c r="B680" s="55">
        <v>12000000</v>
      </c>
      <c r="C680" s="53">
        <v>1</v>
      </c>
    </row>
    <row r="681" spans="1:3">
      <c r="B681" s="55" t="s">
        <v>1471</v>
      </c>
      <c r="C681" s="53">
        <v>1</v>
      </c>
    </row>
    <row r="682" spans="1:3">
      <c r="A682" t="s">
        <v>2876</v>
      </c>
      <c r="B682" s="55">
        <v>6000000</v>
      </c>
      <c r="C682" s="53">
        <v>1</v>
      </c>
    </row>
    <row r="683" spans="1:3">
      <c r="B683" s="55" t="s">
        <v>1471</v>
      </c>
      <c r="C683" s="53">
        <v>2</v>
      </c>
    </row>
    <row r="684" spans="1:3">
      <c r="A684" t="s">
        <v>2905</v>
      </c>
      <c r="B684" s="55">
        <v>11600000</v>
      </c>
      <c r="C684" s="53">
        <v>1</v>
      </c>
    </row>
    <row r="685" spans="1:3">
      <c r="A685" t="s">
        <v>2912</v>
      </c>
      <c r="B685" s="55">
        <v>2000000</v>
      </c>
      <c r="C685" s="53">
        <v>1</v>
      </c>
    </row>
    <row r="686" spans="1:3">
      <c r="B686" s="55" t="s">
        <v>1471</v>
      </c>
      <c r="C686" s="53">
        <v>1</v>
      </c>
    </row>
    <row r="687" spans="1:3">
      <c r="A687" t="s">
        <v>2973</v>
      </c>
      <c r="B687" s="55">
        <v>1200000</v>
      </c>
      <c r="C687" s="53">
        <v>1</v>
      </c>
    </row>
    <row r="688" spans="1:3">
      <c r="B688" s="55" t="s">
        <v>1471</v>
      </c>
      <c r="C688" s="53">
        <v>1</v>
      </c>
    </row>
    <row r="689" spans="1:3">
      <c r="A689" t="s">
        <v>3031</v>
      </c>
      <c r="B689" s="55">
        <v>3080000</v>
      </c>
      <c r="C689" s="53">
        <v>1</v>
      </c>
    </row>
    <row r="690" spans="1:3">
      <c r="A690" t="s">
        <v>3035</v>
      </c>
      <c r="B690" s="55">
        <v>125000</v>
      </c>
      <c r="C690" s="53">
        <v>1</v>
      </c>
    </row>
    <row r="691" spans="1:3">
      <c r="A691" t="s">
        <v>3045</v>
      </c>
      <c r="B691" s="55">
        <v>182000</v>
      </c>
      <c r="C691" s="53">
        <v>1</v>
      </c>
    </row>
    <row r="692" spans="1:3">
      <c r="A692" t="s">
        <v>3047</v>
      </c>
      <c r="B692" s="55">
        <v>303800</v>
      </c>
      <c r="C692" s="53">
        <v>1</v>
      </c>
    </row>
    <row r="693" spans="1:3">
      <c r="A693" t="s">
        <v>3048</v>
      </c>
      <c r="B693" s="55">
        <v>140000</v>
      </c>
      <c r="C693" s="53">
        <v>1</v>
      </c>
    </row>
    <row r="694" spans="1:3">
      <c r="A694" t="s">
        <v>3050</v>
      </c>
      <c r="B694" s="55">
        <v>21000</v>
      </c>
      <c r="C694" s="53">
        <v>1</v>
      </c>
    </row>
    <row r="695" spans="1:3">
      <c r="A695" t="s">
        <v>3051</v>
      </c>
      <c r="B695" s="55">
        <v>420000</v>
      </c>
      <c r="C695" s="53">
        <v>1</v>
      </c>
    </row>
    <row r="696" spans="1:3">
      <c r="A696" t="s">
        <v>3053</v>
      </c>
      <c r="B696" s="55">
        <v>2700000</v>
      </c>
      <c r="C696" s="53">
        <v>1</v>
      </c>
    </row>
    <row r="697" spans="1:3">
      <c r="B697" s="55" t="s">
        <v>1471</v>
      </c>
      <c r="C697" s="53">
        <v>4</v>
      </c>
    </row>
    <row r="698" spans="1:3">
      <c r="A698" t="s">
        <v>3057</v>
      </c>
      <c r="B698" s="55">
        <v>13000000</v>
      </c>
      <c r="C698" s="53">
        <v>1</v>
      </c>
    </row>
    <row r="699" spans="1:3">
      <c r="B699" s="55" t="s">
        <v>1471</v>
      </c>
      <c r="C699" s="53">
        <v>6</v>
      </c>
    </row>
    <row r="700" spans="1:3">
      <c r="A700" t="s">
        <v>3259</v>
      </c>
      <c r="B700" s="55">
        <v>875000</v>
      </c>
      <c r="C700" s="53">
        <v>1</v>
      </c>
    </row>
    <row r="701" spans="1:3">
      <c r="A701" t="s">
        <v>3260</v>
      </c>
      <c r="B701" s="55">
        <v>1014999.9999999999</v>
      </c>
      <c r="C701" s="53">
        <v>1</v>
      </c>
    </row>
    <row r="702" spans="1:3">
      <c r="A702" t="s">
        <v>3269</v>
      </c>
      <c r="B702" s="55">
        <v>2000000</v>
      </c>
      <c r="C702" s="53">
        <v>1</v>
      </c>
    </row>
    <row r="703" spans="1:3">
      <c r="A703" t="s">
        <v>3271</v>
      </c>
      <c r="B703" s="55">
        <v>5000000</v>
      </c>
      <c r="C703" s="53">
        <v>1</v>
      </c>
    </row>
    <row r="704" spans="1:3">
      <c r="B704" s="55" t="s">
        <v>1471</v>
      </c>
      <c r="C704" s="53">
        <v>4</v>
      </c>
    </row>
    <row r="705" spans="1:3">
      <c r="A705" t="s">
        <v>3277</v>
      </c>
      <c r="B705" s="55">
        <v>8200000</v>
      </c>
      <c r="C705" s="53">
        <v>1</v>
      </c>
    </row>
    <row r="706" spans="1:3">
      <c r="A706" t="s">
        <v>3279</v>
      </c>
      <c r="B706" s="55">
        <v>900000</v>
      </c>
      <c r="C706" s="53">
        <v>1</v>
      </c>
    </row>
    <row r="707" spans="1:3">
      <c r="A707" t="s">
        <v>3284</v>
      </c>
      <c r="B707" s="55">
        <v>125579.99999999999</v>
      </c>
      <c r="C707" s="53">
        <v>1</v>
      </c>
    </row>
    <row r="708" spans="1:3">
      <c r="A708" t="s">
        <v>3285</v>
      </c>
      <c r="B708" s="55">
        <v>557480</v>
      </c>
      <c r="C708" s="53">
        <v>1</v>
      </c>
    </row>
    <row r="709" spans="1:3">
      <c r="A709" t="s">
        <v>3287</v>
      </c>
      <c r="B709" s="55">
        <v>1259580</v>
      </c>
      <c r="C709" s="53">
        <v>1</v>
      </c>
    </row>
    <row r="710" spans="1:3">
      <c r="B710" s="55" t="s">
        <v>1471</v>
      </c>
      <c r="C710" s="53">
        <v>2</v>
      </c>
    </row>
    <row r="711" spans="1:3">
      <c r="A711" t="s">
        <v>3291</v>
      </c>
      <c r="B711" s="55">
        <v>639800</v>
      </c>
      <c r="C711" s="53">
        <v>1</v>
      </c>
    </row>
    <row r="712" spans="1:3">
      <c r="B712" s="55" t="s">
        <v>1471</v>
      </c>
      <c r="C712" s="53">
        <v>1</v>
      </c>
    </row>
    <row r="713" spans="1:3">
      <c r="A713" t="s">
        <v>3292</v>
      </c>
      <c r="B713" s="55">
        <v>4900000</v>
      </c>
      <c r="C713" s="53">
        <v>1</v>
      </c>
    </row>
    <row r="714" spans="1:3">
      <c r="B714" s="55" t="s">
        <v>1471</v>
      </c>
      <c r="C714" s="53">
        <v>1</v>
      </c>
    </row>
    <row r="715" spans="1:3">
      <c r="A715" t="s">
        <v>3302</v>
      </c>
      <c r="B715" s="55">
        <v>3300000</v>
      </c>
      <c r="C715" s="53">
        <v>1</v>
      </c>
    </row>
    <row r="716" spans="1:3">
      <c r="B716" s="55" t="s">
        <v>1471</v>
      </c>
      <c r="C716" s="53">
        <v>1</v>
      </c>
    </row>
    <row r="717" spans="1:3">
      <c r="A717" t="s">
        <v>3309</v>
      </c>
      <c r="B717" s="55">
        <v>1200000</v>
      </c>
      <c r="C717" s="53">
        <v>1</v>
      </c>
    </row>
    <row r="718" spans="1:3">
      <c r="B718" s="55" t="s">
        <v>1471</v>
      </c>
      <c r="C718" s="53">
        <v>1</v>
      </c>
    </row>
    <row r="719" spans="1:3">
      <c r="A719" t="s">
        <v>3311</v>
      </c>
      <c r="B719" s="55">
        <v>1959999.9999999998</v>
      </c>
      <c r="C719" s="53">
        <v>1</v>
      </c>
    </row>
    <row r="720" spans="1:3">
      <c r="B720" s="55" t="s">
        <v>1471</v>
      </c>
      <c r="C720" s="53">
        <v>1</v>
      </c>
    </row>
    <row r="721" spans="1:3">
      <c r="A721" t="s">
        <v>3312</v>
      </c>
      <c r="B721" s="55">
        <v>2100000</v>
      </c>
      <c r="C721" s="53">
        <v>1</v>
      </c>
    </row>
    <row r="722" spans="1:3">
      <c r="B722" s="55" t="s">
        <v>1471</v>
      </c>
      <c r="C722" s="53">
        <v>1</v>
      </c>
    </row>
    <row r="723" spans="1:3">
      <c r="A723" t="s">
        <v>3314</v>
      </c>
      <c r="B723" s="55">
        <v>200000</v>
      </c>
      <c r="C723" s="53">
        <v>1</v>
      </c>
    </row>
    <row r="724" spans="1:3">
      <c r="A724" t="s">
        <v>3315</v>
      </c>
      <c r="B724" s="55">
        <v>300000</v>
      </c>
      <c r="C724" s="53">
        <v>1</v>
      </c>
    </row>
    <row r="725" spans="1:3">
      <c r="A725" t="s">
        <v>3319</v>
      </c>
      <c r="B725" s="55">
        <v>1800000</v>
      </c>
      <c r="C725" s="53">
        <v>1</v>
      </c>
    </row>
    <row r="726" spans="1:3">
      <c r="A726" t="s">
        <v>3320</v>
      </c>
      <c r="B726" s="55">
        <v>1000000</v>
      </c>
      <c r="C726" s="53">
        <v>1</v>
      </c>
    </row>
    <row r="727" spans="1:3">
      <c r="A727" t="s">
        <v>3321</v>
      </c>
      <c r="B727" s="55" t="s">
        <v>1479</v>
      </c>
      <c r="C727" s="53">
        <v>2</v>
      </c>
    </row>
    <row r="728" spans="1:3">
      <c r="A728" t="s">
        <v>3322</v>
      </c>
      <c r="B728" s="55">
        <v>20000000</v>
      </c>
      <c r="C728" s="53">
        <v>1</v>
      </c>
    </row>
    <row r="729" spans="1:3">
      <c r="B729" s="55" t="s">
        <v>1471</v>
      </c>
      <c r="C729" s="53">
        <v>2</v>
      </c>
    </row>
    <row r="730" spans="1:3">
      <c r="A730" t="s">
        <v>3328</v>
      </c>
      <c r="B730" s="55">
        <v>18750</v>
      </c>
      <c r="C730" s="53">
        <v>1</v>
      </c>
    </row>
    <row r="731" spans="1:3">
      <c r="B731" s="55" t="s">
        <v>1471</v>
      </c>
      <c r="C731" s="53">
        <v>1</v>
      </c>
    </row>
    <row r="732" spans="1:3">
      <c r="A732" t="s">
        <v>3332</v>
      </c>
      <c r="B732" s="55">
        <v>6000000</v>
      </c>
      <c r="C732" s="53">
        <v>1</v>
      </c>
    </row>
    <row r="733" spans="1:3">
      <c r="A733" t="s">
        <v>3333</v>
      </c>
      <c r="B733" s="55">
        <v>24000000</v>
      </c>
      <c r="C733" s="53">
        <v>1</v>
      </c>
    </row>
    <row r="734" spans="1:3">
      <c r="A734" t="s">
        <v>3335</v>
      </c>
      <c r="B734" s="55">
        <v>20000000</v>
      </c>
      <c r="C734" s="53">
        <v>1</v>
      </c>
    </row>
    <row r="735" spans="1:3">
      <c r="B735" s="55" t="s">
        <v>1471</v>
      </c>
      <c r="C735" s="53">
        <v>1</v>
      </c>
    </row>
    <row r="736" spans="1:3">
      <c r="A736" t="s">
        <v>3342</v>
      </c>
      <c r="B736" s="55" t="s">
        <v>1479</v>
      </c>
      <c r="C736" s="53">
        <v>2</v>
      </c>
    </row>
    <row r="737" spans="1:3">
      <c r="A737" t="s">
        <v>3343</v>
      </c>
      <c r="B737" s="55" t="s">
        <v>1479</v>
      </c>
      <c r="C737" s="53">
        <v>1</v>
      </c>
    </row>
    <row r="738" spans="1:3">
      <c r="A738" t="s">
        <v>3344</v>
      </c>
      <c r="B738" s="55" t="s">
        <v>1479</v>
      </c>
      <c r="C738" s="53">
        <v>1</v>
      </c>
    </row>
    <row r="739" spans="1:3">
      <c r="A739" t="s">
        <v>3345</v>
      </c>
      <c r="B739" s="55">
        <v>5000000</v>
      </c>
      <c r="C739" s="53">
        <v>1</v>
      </c>
    </row>
    <row r="740" spans="1:3">
      <c r="B740" s="55" t="s">
        <v>1471</v>
      </c>
      <c r="C740" s="53">
        <v>3</v>
      </c>
    </row>
    <row r="741" spans="1:3">
      <c r="A741" t="s">
        <v>3347</v>
      </c>
      <c r="B741" s="55">
        <v>17000000</v>
      </c>
      <c r="C741" s="53">
        <v>1</v>
      </c>
    </row>
    <row r="742" spans="1:3">
      <c r="B742" s="55" t="s">
        <v>1471</v>
      </c>
      <c r="C742" s="53">
        <v>3</v>
      </c>
    </row>
    <row r="743" spans="1:3">
      <c r="A743" t="s">
        <v>3348</v>
      </c>
      <c r="B743" s="55">
        <v>8000000</v>
      </c>
      <c r="C743" s="53">
        <v>1</v>
      </c>
    </row>
    <row r="744" spans="1:3">
      <c r="B744" s="55" t="s">
        <v>1471</v>
      </c>
      <c r="C744" s="53">
        <v>1</v>
      </c>
    </row>
    <row r="745" spans="1:3">
      <c r="A745" t="s">
        <v>3349</v>
      </c>
      <c r="B745" s="55">
        <v>3125000</v>
      </c>
      <c r="C745" s="53">
        <v>1</v>
      </c>
    </row>
    <row r="746" spans="1:3">
      <c r="A746" t="s">
        <v>3356</v>
      </c>
      <c r="B746" s="55">
        <v>3300000</v>
      </c>
      <c r="C746" s="53">
        <v>1</v>
      </c>
    </row>
    <row r="747" spans="1:3">
      <c r="B747" s="55">
        <v>5040000</v>
      </c>
      <c r="C747" s="53">
        <v>1</v>
      </c>
    </row>
    <row r="748" spans="1:3">
      <c r="B748" s="55" t="s">
        <v>1471</v>
      </c>
      <c r="C748" s="53">
        <v>3</v>
      </c>
    </row>
    <row r="749" spans="1:3">
      <c r="A749" t="s">
        <v>3359</v>
      </c>
      <c r="B749" s="55">
        <v>840000</v>
      </c>
      <c r="C749" s="53">
        <v>1</v>
      </c>
    </row>
    <row r="750" spans="1:3">
      <c r="B750" s="55">
        <v>1250000</v>
      </c>
      <c r="C750" s="53">
        <v>1</v>
      </c>
    </row>
    <row r="751" spans="1:3">
      <c r="B751" s="55" t="s">
        <v>1471</v>
      </c>
      <c r="C751" s="53">
        <v>1</v>
      </c>
    </row>
    <row r="752" spans="1:3">
      <c r="A752" t="s">
        <v>3373</v>
      </c>
      <c r="B752" s="55">
        <v>3750000</v>
      </c>
      <c r="C752" s="53">
        <v>1</v>
      </c>
    </row>
    <row r="753" spans="1:3">
      <c r="B753" s="55" t="s">
        <v>1471</v>
      </c>
      <c r="C753" s="53">
        <v>1</v>
      </c>
    </row>
    <row r="754" spans="1:3">
      <c r="A754" t="s">
        <v>3377</v>
      </c>
      <c r="B754" s="55">
        <v>5000000</v>
      </c>
      <c r="C754" s="53">
        <v>1</v>
      </c>
    </row>
    <row r="755" spans="1:3">
      <c r="B755" s="55" t="s">
        <v>1471</v>
      </c>
      <c r="C755" s="53">
        <v>1</v>
      </c>
    </row>
    <row r="756" spans="1:3">
      <c r="A756" t="s">
        <v>3380</v>
      </c>
      <c r="B756" s="55">
        <v>75000000</v>
      </c>
      <c r="C756" s="53">
        <v>1</v>
      </c>
    </row>
    <row r="757" spans="1:3">
      <c r="B757" s="55" t="s">
        <v>1471</v>
      </c>
      <c r="C757" s="53">
        <v>1</v>
      </c>
    </row>
    <row r="758" spans="1:3">
      <c r="A758" t="s">
        <v>3384</v>
      </c>
      <c r="B758" s="55">
        <v>1000000</v>
      </c>
      <c r="C758" s="53">
        <v>1</v>
      </c>
    </row>
    <row r="759" spans="1:3">
      <c r="A759" t="s">
        <v>3387</v>
      </c>
      <c r="B759" s="55">
        <v>506250</v>
      </c>
      <c r="C759" s="53">
        <v>1</v>
      </c>
    </row>
    <row r="760" spans="1:3">
      <c r="A760" t="s">
        <v>3388</v>
      </c>
      <c r="B760" s="55">
        <v>2500000</v>
      </c>
      <c r="C760" s="53">
        <v>1</v>
      </c>
    </row>
    <row r="761" spans="1:3">
      <c r="A761" t="s">
        <v>3390</v>
      </c>
      <c r="B761" s="55" t="s">
        <v>1479</v>
      </c>
      <c r="C761" s="53">
        <v>1</v>
      </c>
    </row>
    <row r="762" spans="1:3">
      <c r="A762" t="s">
        <v>3400</v>
      </c>
      <c r="B762" s="55">
        <v>1485000</v>
      </c>
      <c r="C762" s="53">
        <v>1</v>
      </c>
    </row>
    <row r="763" spans="1:3">
      <c r="A763" t="s">
        <v>3401</v>
      </c>
      <c r="B763" s="55">
        <v>220000</v>
      </c>
      <c r="C763" s="53">
        <v>1</v>
      </c>
    </row>
    <row r="764" spans="1:3">
      <c r="A764" t="s">
        <v>3423</v>
      </c>
      <c r="B764" s="55" t="s">
        <v>1479</v>
      </c>
      <c r="C764" s="53">
        <v>1</v>
      </c>
    </row>
    <row r="765" spans="1:3">
      <c r="A765" t="s">
        <v>3424</v>
      </c>
      <c r="B765" s="55">
        <v>22400000</v>
      </c>
      <c r="C765" s="53">
        <v>1</v>
      </c>
    </row>
    <row r="766" spans="1:3">
      <c r="B766" s="55" t="s">
        <v>1471</v>
      </c>
      <c r="C766" s="53">
        <v>5</v>
      </c>
    </row>
    <row r="767" spans="1:3">
      <c r="A767" t="s">
        <v>3434</v>
      </c>
      <c r="B767" s="55">
        <v>7500000</v>
      </c>
      <c r="C767" s="53">
        <v>1</v>
      </c>
    </row>
    <row r="768" spans="1:3">
      <c r="B768" s="55" t="s">
        <v>1471</v>
      </c>
      <c r="C768" s="53">
        <v>1</v>
      </c>
    </row>
    <row r="769" spans="1:3">
      <c r="A769" t="s">
        <v>3437</v>
      </c>
      <c r="B769" s="55">
        <v>41250000</v>
      </c>
      <c r="C769" s="53">
        <v>1</v>
      </c>
    </row>
    <row r="770" spans="1:3">
      <c r="B770" s="55" t="s">
        <v>1471</v>
      </c>
      <c r="C770" s="53">
        <v>2</v>
      </c>
    </row>
    <row r="771" spans="1:3">
      <c r="A771" t="s">
        <v>3440</v>
      </c>
      <c r="B771" s="55">
        <v>3125000</v>
      </c>
      <c r="C771" s="53">
        <v>1</v>
      </c>
    </row>
    <row r="772" spans="1:3">
      <c r="A772" t="s">
        <v>3444</v>
      </c>
      <c r="B772" s="55">
        <v>1000000</v>
      </c>
      <c r="C772" s="53">
        <v>1</v>
      </c>
    </row>
    <row r="773" spans="1:3">
      <c r="A773" t="s">
        <v>3446</v>
      </c>
      <c r="B773" s="55">
        <v>250000</v>
      </c>
      <c r="C773" s="53">
        <v>1</v>
      </c>
    </row>
    <row r="774" spans="1:3">
      <c r="A774" t="s">
        <v>3449</v>
      </c>
      <c r="B774" s="55">
        <v>500000</v>
      </c>
      <c r="C774" s="53">
        <v>1</v>
      </c>
    </row>
    <row r="775" spans="1:3">
      <c r="A775" t="s">
        <v>3450</v>
      </c>
      <c r="B775" s="55">
        <v>2500000</v>
      </c>
      <c r="C775" s="53">
        <v>1</v>
      </c>
    </row>
    <row r="776" spans="1:3">
      <c r="B776" s="55" t="s">
        <v>1471</v>
      </c>
      <c r="C776" s="53">
        <v>1</v>
      </c>
    </row>
    <row r="777" spans="1:3">
      <c r="A777" t="s">
        <v>3452</v>
      </c>
      <c r="B777" s="55">
        <v>585000</v>
      </c>
      <c r="C777" s="53">
        <v>1</v>
      </c>
    </row>
    <row r="778" spans="1:3">
      <c r="B778" s="55" t="s">
        <v>1471</v>
      </c>
      <c r="C778" s="53">
        <v>4</v>
      </c>
    </row>
    <row r="779" spans="1:3">
      <c r="A779" t="s">
        <v>3455</v>
      </c>
      <c r="B779" s="55">
        <v>520000</v>
      </c>
      <c r="C779" s="53">
        <v>1</v>
      </c>
    </row>
    <row r="780" spans="1:3">
      <c r="A780" t="s">
        <v>3456</v>
      </c>
      <c r="B780" s="55" t="s">
        <v>1479</v>
      </c>
      <c r="C780" s="53">
        <v>1</v>
      </c>
    </row>
    <row r="781" spans="1:3">
      <c r="A781" t="s">
        <v>3460</v>
      </c>
      <c r="B781" s="55">
        <v>500000</v>
      </c>
      <c r="C781" s="53">
        <v>1</v>
      </c>
    </row>
    <row r="782" spans="1:3">
      <c r="A782" t="s">
        <v>3461</v>
      </c>
      <c r="B782" s="55">
        <v>2400000</v>
      </c>
      <c r="C782" s="53">
        <v>1</v>
      </c>
    </row>
    <row r="783" spans="1:3">
      <c r="B783" s="55" t="s">
        <v>1471</v>
      </c>
      <c r="C783" s="53">
        <v>2</v>
      </c>
    </row>
    <row r="784" spans="1:3">
      <c r="A784" t="s">
        <v>3465</v>
      </c>
      <c r="B784" s="55">
        <v>1700000</v>
      </c>
      <c r="C784" s="53">
        <v>1</v>
      </c>
    </row>
    <row r="785" spans="1:3">
      <c r="A785" t="s">
        <v>3467</v>
      </c>
      <c r="B785" s="55">
        <v>1500000</v>
      </c>
      <c r="C785" s="53">
        <v>1</v>
      </c>
    </row>
    <row r="786" spans="1:3">
      <c r="A786" t="s">
        <v>3475</v>
      </c>
      <c r="B786" s="55" t="s">
        <v>1479</v>
      </c>
      <c r="C786" s="53">
        <v>2</v>
      </c>
    </row>
    <row r="787" spans="1:3">
      <c r="A787" t="s">
        <v>3489</v>
      </c>
      <c r="B787" s="55" t="s">
        <v>1479</v>
      </c>
      <c r="C787" s="53">
        <v>1</v>
      </c>
    </row>
    <row r="788" spans="1:3">
      <c r="A788" t="s">
        <v>3493</v>
      </c>
      <c r="B788" s="55" t="s">
        <v>1479</v>
      </c>
      <c r="C788" s="53">
        <v>1</v>
      </c>
    </row>
    <row r="789" spans="1:3">
      <c r="A789" t="s">
        <v>3494</v>
      </c>
      <c r="B789" s="55">
        <v>312500</v>
      </c>
      <c r="C789" s="53">
        <v>1</v>
      </c>
    </row>
    <row r="790" spans="1:3">
      <c r="A790" t="s">
        <v>3495</v>
      </c>
      <c r="B790" s="55">
        <v>62500</v>
      </c>
      <c r="C790" s="53">
        <v>1</v>
      </c>
    </row>
    <row r="791" spans="1:3">
      <c r="A791" t="s">
        <v>3497</v>
      </c>
      <c r="B791" s="55">
        <v>1100000</v>
      </c>
      <c r="C791" s="53">
        <v>1</v>
      </c>
    </row>
    <row r="792" spans="1:3">
      <c r="B792" s="55" t="s">
        <v>1471</v>
      </c>
      <c r="C792" s="53">
        <v>2</v>
      </c>
    </row>
    <row r="793" spans="1:3">
      <c r="A793" t="s">
        <v>3500</v>
      </c>
      <c r="B793" s="55">
        <v>2500000</v>
      </c>
      <c r="C793" s="53">
        <v>1</v>
      </c>
    </row>
    <row r="794" spans="1:3">
      <c r="A794" t="s">
        <v>3501</v>
      </c>
      <c r="B794" s="55">
        <v>3200000</v>
      </c>
      <c r="C794" s="53">
        <v>1</v>
      </c>
    </row>
    <row r="795" spans="1:3">
      <c r="A795" t="s">
        <v>3505</v>
      </c>
      <c r="B795" s="55" t="s">
        <v>1479</v>
      </c>
      <c r="C795" s="53">
        <v>1</v>
      </c>
    </row>
    <row r="796" spans="1:3">
      <c r="A796" t="s">
        <v>3510</v>
      </c>
      <c r="B796" s="55" t="s">
        <v>1479</v>
      </c>
      <c r="C796" s="53">
        <v>1</v>
      </c>
    </row>
    <row r="797" spans="1:3">
      <c r="A797" t="s">
        <v>3514</v>
      </c>
      <c r="B797" s="55">
        <v>2000000</v>
      </c>
      <c r="C797" s="53">
        <v>1</v>
      </c>
    </row>
    <row r="798" spans="1:3">
      <c r="B798" s="55" t="s">
        <v>1471</v>
      </c>
      <c r="C798" s="53">
        <v>1</v>
      </c>
    </row>
    <row r="799" spans="1:3">
      <c r="A799" t="s">
        <v>3504</v>
      </c>
      <c r="B799" s="55">
        <v>3000000</v>
      </c>
      <c r="C799" s="53">
        <v>1</v>
      </c>
    </row>
    <row r="800" spans="1:3">
      <c r="B800" s="55" t="s">
        <v>1471</v>
      </c>
      <c r="C800" s="53">
        <v>1</v>
      </c>
    </row>
    <row r="801" spans="1:3">
      <c r="A801" t="s">
        <v>3520</v>
      </c>
      <c r="B801" s="55" t="s">
        <v>1479</v>
      </c>
      <c r="C801" s="53">
        <v>1</v>
      </c>
    </row>
    <row r="802" spans="1:3">
      <c r="A802" t="s">
        <v>3522</v>
      </c>
      <c r="B802" s="55">
        <v>100000000</v>
      </c>
      <c r="C802" s="53">
        <v>1</v>
      </c>
    </row>
    <row r="803" spans="1:3">
      <c r="A803" t="s">
        <v>3525</v>
      </c>
      <c r="B803" s="55" t="s">
        <v>1479</v>
      </c>
      <c r="C803" s="53">
        <v>1</v>
      </c>
    </row>
    <row r="804" spans="1:3">
      <c r="A804" t="s">
        <v>3526</v>
      </c>
      <c r="B804" s="55">
        <v>3000000</v>
      </c>
      <c r="C804" s="53">
        <v>1</v>
      </c>
    </row>
    <row r="805" spans="1:3">
      <c r="A805" t="s">
        <v>3530</v>
      </c>
      <c r="B805" s="55">
        <v>15000000</v>
      </c>
      <c r="C805" s="53">
        <v>1</v>
      </c>
    </row>
    <row r="806" spans="1:3">
      <c r="B806" s="55" t="s">
        <v>1471</v>
      </c>
      <c r="C806" s="53">
        <v>1</v>
      </c>
    </row>
    <row r="807" spans="1:3">
      <c r="A807" t="s">
        <v>3533</v>
      </c>
      <c r="B807" s="55">
        <v>50000000</v>
      </c>
      <c r="C807" s="53">
        <v>1</v>
      </c>
    </row>
    <row r="808" spans="1:3">
      <c r="A808" t="s">
        <v>3542</v>
      </c>
      <c r="B808" s="55">
        <v>18200000</v>
      </c>
      <c r="C808" s="53">
        <v>1</v>
      </c>
    </row>
    <row r="809" spans="1:3">
      <c r="B809" s="55" t="s">
        <v>1471</v>
      </c>
      <c r="C809" s="53">
        <v>1</v>
      </c>
    </row>
    <row r="810" spans="1:3">
      <c r="A810" t="s">
        <v>3546</v>
      </c>
      <c r="B810" s="55">
        <v>2200000</v>
      </c>
      <c r="C810" s="53">
        <v>1</v>
      </c>
    </row>
    <row r="811" spans="1:3">
      <c r="A811" t="s">
        <v>3552</v>
      </c>
      <c r="B811" s="55">
        <v>62500</v>
      </c>
      <c r="C811" s="53">
        <v>1</v>
      </c>
    </row>
    <row r="812" spans="1:3">
      <c r="A812" t="s">
        <v>3555</v>
      </c>
      <c r="B812" s="55">
        <v>2200000</v>
      </c>
      <c r="C812" s="53">
        <v>1</v>
      </c>
    </row>
    <row r="813" spans="1:3">
      <c r="A813" t="s">
        <v>3556</v>
      </c>
      <c r="B813" s="55">
        <v>6000000</v>
      </c>
      <c r="C813" s="53">
        <v>1</v>
      </c>
    </row>
    <row r="814" spans="1:3">
      <c r="A814" t="s">
        <v>3557</v>
      </c>
      <c r="B814" s="55">
        <v>18000000</v>
      </c>
      <c r="C814" s="53">
        <v>1</v>
      </c>
    </row>
    <row r="815" spans="1:3">
      <c r="B815" s="55" t="s">
        <v>1471</v>
      </c>
      <c r="C815" s="53">
        <v>2</v>
      </c>
    </row>
    <row r="816" spans="1:3">
      <c r="A816" t="s">
        <v>3560</v>
      </c>
      <c r="B816" s="55">
        <v>6000000</v>
      </c>
      <c r="C816" s="53">
        <v>1</v>
      </c>
    </row>
    <row r="817" spans="1:3">
      <c r="A817" t="s">
        <v>3562</v>
      </c>
      <c r="B817" s="55">
        <v>2300000</v>
      </c>
      <c r="C817" s="53">
        <v>1</v>
      </c>
    </row>
    <row r="818" spans="1:3">
      <c r="A818" t="s">
        <v>3563</v>
      </c>
      <c r="B818" s="55">
        <v>2700000</v>
      </c>
      <c r="C818" s="53">
        <v>1</v>
      </c>
    </row>
    <row r="819" spans="1:3">
      <c r="A819" t="s">
        <v>3564</v>
      </c>
      <c r="B819" s="55">
        <v>4600000</v>
      </c>
      <c r="C819" s="53">
        <v>1</v>
      </c>
    </row>
    <row r="820" spans="1:3">
      <c r="A820" t="s">
        <v>3565</v>
      </c>
      <c r="B820" s="55">
        <v>4300000</v>
      </c>
      <c r="C820" s="53">
        <v>1</v>
      </c>
    </row>
    <row r="821" spans="1:3">
      <c r="A821" t="s">
        <v>3568</v>
      </c>
      <c r="B821" s="55">
        <v>17500000</v>
      </c>
      <c r="C821" s="53">
        <v>1</v>
      </c>
    </row>
    <row r="822" spans="1:3">
      <c r="B822" s="55" t="s">
        <v>1471</v>
      </c>
      <c r="C822" s="53">
        <v>5</v>
      </c>
    </row>
    <row r="823" spans="1:3">
      <c r="A823" t="s">
        <v>3569</v>
      </c>
      <c r="B823" s="55">
        <v>25000000</v>
      </c>
      <c r="C823" s="53">
        <v>1</v>
      </c>
    </row>
    <row r="824" spans="1:3">
      <c r="A824" t="s">
        <v>3574</v>
      </c>
      <c r="B824" s="55">
        <v>6000000</v>
      </c>
      <c r="C824" s="53">
        <v>1</v>
      </c>
    </row>
    <row r="825" spans="1:3">
      <c r="B825" s="55" t="s">
        <v>1471</v>
      </c>
      <c r="C825" s="53">
        <v>1</v>
      </c>
    </row>
    <row r="826" spans="1:3">
      <c r="A826" t="s">
        <v>3576</v>
      </c>
      <c r="B826" s="55">
        <v>15000000</v>
      </c>
      <c r="C826" s="53">
        <v>1</v>
      </c>
    </row>
    <row r="827" spans="1:3">
      <c r="B827" s="55" t="s">
        <v>1471</v>
      </c>
      <c r="C827" s="53">
        <v>2</v>
      </c>
    </row>
    <row r="828" spans="1:3">
      <c r="A828" t="s">
        <v>3577</v>
      </c>
      <c r="B828" s="55">
        <v>25000000</v>
      </c>
      <c r="C828" s="53">
        <v>1</v>
      </c>
    </row>
    <row r="829" spans="1:3">
      <c r="B829" s="55" t="s">
        <v>1471</v>
      </c>
      <c r="C829" s="53">
        <v>4</v>
      </c>
    </row>
    <row r="830" spans="1:3">
      <c r="A830" t="s">
        <v>3580</v>
      </c>
      <c r="B830" s="55">
        <v>50000000</v>
      </c>
      <c r="C830" s="53">
        <v>1</v>
      </c>
    </row>
    <row r="831" spans="1:3">
      <c r="B831" s="55" t="s">
        <v>1471</v>
      </c>
      <c r="C831" s="53">
        <v>7</v>
      </c>
    </row>
    <row r="832" spans="1:3">
      <c r="A832" t="s">
        <v>3587</v>
      </c>
      <c r="B832" s="55">
        <v>1600000</v>
      </c>
      <c r="C832" s="53">
        <v>1</v>
      </c>
    </row>
    <row r="833" spans="1:3">
      <c r="A833" t="s">
        <v>3588</v>
      </c>
      <c r="B833" s="55">
        <v>365000</v>
      </c>
      <c r="C833" s="53">
        <v>1</v>
      </c>
    </row>
    <row r="834" spans="1:3">
      <c r="A834" t="s">
        <v>3589</v>
      </c>
      <c r="B834" s="55" t="s">
        <v>1479</v>
      </c>
      <c r="C834" s="53">
        <v>1</v>
      </c>
    </row>
    <row r="835" spans="1:3">
      <c r="A835" t="s">
        <v>3591</v>
      </c>
      <c r="B835" s="55">
        <v>20000000</v>
      </c>
      <c r="C835" s="53">
        <v>1</v>
      </c>
    </row>
    <row r="836" spans="1:3">
      <c r="A836" t="s">
        <v>3596</v>
      </c>
      <c r="B836" s="55">
        <v>2400000</v>
      </c>
      <c r="C836" s="53">
        <v>1</v>
      </c>
    </row>
    <row r="837" spans="1:3">
      <c r="B837" s="55" t="s">
        <v>1471</v>
      </c>
      <c r="C837" s="53">
        <v>3</v>
      </c>
    </row>
    <row r="838" spans="1:3">
      <c r="A838" t="s">
        <v>3619</v>
      </c>
      <c r="B838" s="55">
        <v>880000</v>
      </c>
      <c r="C838" s="53">
        <v>1</v>
      </c>
    </row>
    <row r="839" spans="1:3">
      <c r="A839" t="s">
        <v>3628</v>
      </c>
      <c r="B839" s="55">
        <v>3350000</v>
      </c>
      <c r="C839" s="53">
        <v>1</v>
      </c>
    </row>
    <row r="840" spans="1:3">
      <c r="A840" t="s">
        <v>3633</v>
      </c>
      <c r="B840" s="55" t="s">
        <v>1479</v>
      </c>
      <c r="C840" s="53">
        <v>1</v>
      </c>
    </row>
    <row r="841" spans="1:3">
      <c r="A841" t="s">
        <v>3634</v>
      </c>
      <c r="B841" s="55">
        <v>16000000</v>
      </c>
      <c r="C841" s="53">
        <v>1</v>
      </c>
    </row>
    <row r="842" spans="1:3">
      <c r="B842" s="55" t="s">
        <v>1471</v>
      </c>
      <c r="C842" s="53">
        <v>4</v>
      </c>
    </row>
    <row r="843" spans="1:3">
      <c r="A843" t="s">
        <v>3639</v>
      </c>
      <c r="B843" s="55">
        <v>248000</v>
      </c>
      <c r="C843" s="53">
        <v>1</v>
      </c>
    </row>
    <row r="844" spans="1:3">
      <c r="B844" s="55" t="s">
        <v>1471</v>
      </c>
      <c r="C844" s="53">
        <v>1</v>
      </c>
    </row>
    <row r="845" spans="1:3">
      <c r="A845" t="s">
        <v>3642</v>
      </c>
      <c r="B845" s="55">
        <v>1240000</v>
      </c>
      <c r="C845" s="53">
        <v>1</v>
      </c>
    </row>
    <row r="846" spans="1:3">
      <c r="A846" t="s">
        <v>3645</v>
      </c>
      <c r="B846" s="55">
        <v>800000</v>
      </c>
      <c r="C846" s="53">
        <v>1</v>
      </c>
    </row>
    <row r="847" spans="1:3">
      <c r="B847" s="55" t="s">
        <v>1471</v>
      </c>
      <c r="C847" s="53">
        <v>3</v>
      </c>
    </row>
    <row r="848" spans="1:3">
      <c r="A848" t="s">
        <v>3648</v>
      </c>
      <c r="B848" s="55">
        <v>1100000</v>
      </c>
      <c r="C848" s="53">
        <v>1</v>
      </c>
    </row>
    <row r="849" spans="1:3">
      <c r="A849" t="s">
        <v>3652</v>
      </c>
      <c r="B849" s="55">
        <v>1000000</v>
      </c>
      <c r="C849" s="53">
        <v>1</v>
      </c>
    </row>
    <row r="850" spans="1:3">
      <c r="A850" t="s">
        <v>3653</v>
      </c>
      <c r="B850" s="55">
        <v>5000000</v>
      </c>
      <c r="C850" s="53">
        <v>1</v>
      </c>
    </row>
    <row r="851" spans="1:3">
      <c r="A851" t="s">
        <v>3657</v>
      </c>
      <c r="B851" s="55">
        <v>3700000</v>
      </c>
      <c r="C851" s="53">
        <v>1</v>
      </c>
    </row>
    <row r="852" spans="1:3">
      <c r="A852" t="s">
        <v>3659</v>
      </c>
      <c r="B852" s="55">
        <v>4000000</v>
      </c>
      <c r="C852" s="53">
        <v>1</v>
      </c>
    </row>
    <row r="853" spans="1:3">
      <c r="B853" s="55" t="s">
        <v>1471</v>
      </c>
      <c r="C853" s="53">
        <v>1</v>
      </c>
    </row>
    <row r="854" spans="1:3">
      <c r="A854" t="s">
        <v>3669</v>
      </c>
      <c r="B854" s="55">
        <v>5900000</v>
      </c>
      <c r="C854" s="53">
        <v>1</v>
      </c>
    </row>
    <row r="855" spans="1:3">
      <c r="A855" t="s">
        <v>3670</v>
      </c>
      <c r="B855" s="55">
        <v>2500000</v>
      </c>
      <c r="C855" s="53">
        <v>1</v>
      </c>
    </row>
    <row r="856" spans="1:3">
      <c r="A856" t="s">
        <v>3675</v>
      </c>
      <c r="B856" s="55" t="s">
        <v>1479</v>
      </c>
      <c r="C856" s="53">
        <v>1</v>
      </c>
    </row>
    <row r="857" spans="1:3">
      <c r="A857" t="s">
        <v>3679</v>
      </c>
      <c r="B857" s="55">
        <v>100000000</v>
      </c>
      <c r="C857" s="53">
        <v>1</v>
      </c>
    </row>
    <row r="858" spans="1:3">
      <c r="A858" t="s">
        <v>3687</v>
      </c>
      <c r="B858" s="55">
        <v>585000</v>
      </c>
      <c r="C858" s="53">
        <v>1</v>
      </c>
    </row>
    <row r="859" spans="1:3">
      <c r="B859" s="55" t="s">
        <v>1471</v>
      </c>
      <c r="C859" s="53">
        <v>1</v>
      </c>
    </row>
    <row r="860" spans="1:3">
      <c r="A860" t="s">
        <v>3702</v>
      </c>
      <c r="B860" s="55">
        <v>10000</v>
      </c>
      <c r="C860" s="53">
        <v>1</v>
      </c>
    </row>
    <row r="861" spans="1:3">
      <c r="A861" t="s">
        <v>3703</v>
      </c>
      <c r="B861" s="55">
        <v>1959999.9999999998</v>
      </c>
      <c r="C861" s="53">
        <v>1</v>
      </c>
    </row>
    <row r="862" spans="1:3">
      <c r="B862" s="55" t="s">
        <v>1471</v>
      </c>
      <c r="C862" s="53">
        <v>1</v>
      </c>
    </row>
    <row r="863" spans="1:3">
      <c r="A863" t="s">
        <v>3713</v>
      </c>
      <c r="B863" s="55">
        <v>6100000</v>
      </c>
      <c r="C863" s="53">
        <v>1</v>
      </c>
    </row>
    <row r="864" spans="1:3">
      <c r="A864" t="s">
        <v>3714</v>
      </c>
      <c r="B864" s="55">
        <v>5300000</v>
      </c>
      <c r="C864" s="53">
        <v>1</v>
      </c>
    </row>
    <row r="865" spans="1:3">
      <c r="A865" t="s">
        <v>3724</v>
      </c>
      <c r="B865" s="55" t="s">
        <v>1471</v>
      </c>
      <c r="C865" s="53">
        <v>1</v>
      </c>
    </row>
    <row r="866" spans="1:3">
      <c r="B866" s="55" t="s">
        <v>1479</v>
      </c>
      <c r="C866" s="53">
        <v>1</v>
      </c>
    </row>
    <row r="867" spans="1:3">
      <c r="A867" t="s">
        <v>3728</v>
      </c>
      <c r="B867" s="55">
        <v>2800000</v>
      </c>
      <c r="C867" s="53">
        <v>1</v>
      </c>
    </row>
    <row r="868" spans="1:3">
      <c r="A868" t="s">
        <v>3733</v>
      </c>
      <c r="B868" s="55">
        <v>20000000</v>
      </c>
      <c r="C868" s="53">
        <v>1</v>
      </c>
    </row>
    <row r="869" spans="1:3">
      <c r="B869" s="55" t="s">
        <v>1471</v>
      </c>
      <c r="C869" s="53">
        <v>1</v>
      </c>
    </row>
    <row r="870" spans="1:3">
      <c r="A870" t="s">
        <v>3734</v>
      </c>
      <c r="B870" s="55">
        <v>25000000</v>
      </c>
      <c r="C870" s="53">
        <v>1</v>
      </c>
    </row>
    <row r="871" spans="1:3">
      <c r="A871" t="s">
        <v>3741</v>
      </c>
      <c r="B871" s="55">
        <v>1300000</v>
      </c>
      <c r="C871" s="53">
        <v>1</v>
      </c>
    </row>
    <row r="872" spans="1:3">
      <c r="B872" s="55" t="s">
        <v>1471</v>
      </c>
      <c r="C872" s="53">
        <v>5</v>
      </c>
    </row>
    <row r="873" spans="1:3">
      <c r="A873" t="s">
        <v>3747</v>
      </c>
      <c r="B873" s="55">
        <v>1800000</v>
      </c>
      <c r="C873" s="53">
        <v>1</v>
      </c>
    </row>
    <row r="874" spans="1:3">
      <c r="B874" s="55" t="s">
        <v>1471</v>
      </c>
      <c r="C874" s="53">
        <v>9</v>
      </c>
    </row>
    <row r="875" spans="1:3">
      <c r="A875" t="s">
        <v>3759</v>
      </c>
      <c r="B875" s="55">
        <v>14000000</v>
      </c>
      <c r="C875" s="53">
        <v>1</v>
      </c>
    </row>
    <row r="876" spans="1:3">
      <c r="A876" t="s">
        <v>3764</v>
      </c>
      <c r="B876" s="55">
        <v>240000</v>
      </c>
      <c r="C876" s="53">
        <v>1</v>
      </c>
    </row>
    <row r="877" spans="1:3">
      <c r="B877" s="55" t="s">
        <v>1471</v>
      </c>
      <c r="C877" s="53">
        <v>1</v>
      </c>
    </row>
    <row r="878" spans="1:3">
      <c r="A878" t="s">
        <v>3770</v>
      </c>
      <c r="B878" s="55">
        <v>2400000</v>
      </c>
      <c r="C878" s="53">
        <v>1</v>
      </c>
    </row>
    <row r="879" spans="1:3">
      <c r="B879" s="55" t="s">
        <v>1471</v>
      </c>
      <c r="C879" s="53">
        <v>1</v>
      </c>
    </row>
    <row r="880" spans="1:3">
      <c r="A880" t="s">
        <v>3772</v>
      </c>
      <c r="B880" s="55">
        <v>8000000</v>
      </c>
      <c r="C880" s="53">
        <v>1</v>
      </c>
    </row>
    <row r="881" spans="1:3">
      <c r="B881" s="55" t="s">
        <v>1471</v>
      </c>
      <c r="C881" s="53">
        <v>1</v>
      </c>
    </row>
    <row r="882" spans="1:3">
      <c r="A882" t="s">
        <v>3774</v>
      </c>
      <c r="B882" s="55" t="s">
        <v>1479</v>
      </c>
      <c r="C882" s="53">
        <v>1</v>
      </c>
    </row>
    <row r="883" spans="1:3">
      <c r="A883" t="s">
        <v>3775</v>
      </c>
      <c r="B883" s="55">
        <v>20000000</v>
      </c>
      <c r="C883" s="53">
        <v>1</v>
      </c>
    </row>
    <row r="884" spans="1:3">
      <c r="B884" s="55" t="s">
        <v>1471</v>
      </c>
      <c r="C884" s="53">
        <v>2</v>
      </c>
    </row>
    <row r="885" spans="1:3">
      <c r="A885" t="s">
        <v>3782</v>
      </c>
      <c r="B885" s="55" t="s">
        <v>1479</v>
      </c>
      <c r="C885" s="53">
        <v>1</v>
      </c>
    </row>
    <row r="886" spans="1:3">
      <c r="A886" t="s">
        <v>3788</v>
      </c>
      <c r="B886" s="55" t="s">
        <v>1479</v>
      </c>
      <c r="C886" s="53">
        <v>1</v>
      </c>
    </row>
    <row r="887" spans="1:3">
      <c r="A887" t="s">
        <v>3794</v>
      </c>
      <c r="B887" s="55" t="s">
        <v>1479</v>
      </c>
      <c r="C887" s="53">
        <v>1</v>
      </c>
    </row>
    <row r="888" spans="1:3">
      <c r="A888" t="s">
        <v>3796</v>
      </c>
      <c r="B888" s="55">
        <v>300000</v>
      </c>
      <c r="C888" s="53">
        <v>1</v>
      </c>
    </row>
    <row r="889" spans="1:3">
      <c r="A889" t="s">
        <v>3797</v>
      </c>
      <c r="B889" s="55">
        <v>1200000</v>
      </c>
      <c r="C889" s="53">
        <v>1</v>
      </c>
    </row>
    <row r="890" spans="1:3">
      <c r="A890" t="s">
        <v>3798</v>
      </c>
      <c r="B890" s="55">
        <v>4200000</v>
      </c>
      <c r="C890" s="53">
        <v>1</v>
      </c>
    </row>
    <row r="891" spans="1:3">
      <c r="A891" t="s">
        <v>3803</v>
      </c>
      <c r="B891" s="55">
        <v>1100000</v>
      </c>
      <c r="C891" s="53">
        <v>1</v>
      </c>
    </row>
    <row r="892" spans="1:3">
      <c r="A892" t="s">
        <v>3804</v>
      </c>
      <c r="B892" s="55">
        <v>360000</v>
      </c>
      <c r="C892" s="53">
        <v>1</v>
      </c>
    </row>
    <row r="893" spans="1:3">
      <c r="A893" t="s">
        <v>3805</v>
      </c>
      <c r="B893" s="55">
        <v>550000</v>
      </c>
      <c r="C893" s="53">
        <v>1</v>
      </c>
    </row>
    <row r="894" spans="1:3">
      <c r="A894" t="s">
        <v>3814</v>
      </c>
      <c r="B894" s="55">
        <v>475000</v>
      </c>
      <c r="C894" s="53">
        <v>1</v>
      </c>
    </row>
    <row r="895" spans="1:3">
      <c r="B895" s="55" t="s">
        <v>1471</v>
      </c>
      <c r="C895" s="53">
        <v>1</v>
      </c>
    </row>
    <row r="896" spans="1:3">
      <c r="A896" t="s">
        <v>3815</v>
      </c>
      <c r="B896" s="55" t="s">
        <v>1479</v>
      </c>
      <c r="C896" s="53">
        <v>1</v>
      </c>
    </row>
    <row r="897" spans="1:3">
      <c r="A897" t="s">
        <v>3817</v>
      </c>
      <c r="B897" s="55">
        <v>50000</v>
      </c>
      <c r="C897" s="53">
        <v>1</v>
      </c>
    </row>
    <row r="898" spans="1:3">
      <c r="A898" t="s">
        <v>3825</v>
      </c>
      <c r="B898" s="55">
        <v>120000</v>
      </c>
      <c r="C898" s="53">
        <v>1</v>
      </c>
    </row>
    <row r="899" spans="1:3">
      <c r="A899" t="s">
        <v>3826</v>
      </c>
      <c r="B899" s="55" t="s">
        <v>1479</v>
      </c>
      <c r="C899" s="53">
        <v>1</v>
      </c>
    </row>
    <row r="900" spans="1:3">
      <c r="A900" t="s">
        <v>3827</v>
      </c>
      <c r="B900" s="55" t="s">
        <v>1479</v>
      </c>
      <c r="C900" s="53">
        <v>1</v>
      </c>
    </row>
    <row r="901" spans="1:3">
      <c r="A901" t="s">
        <v>3834</v>
      </c>
      <c r="B901" s="55" t="s">
        <v>1479</v>
      </c>
      <c r="C901" s="53">
        <v>1</v>
      </c>
    </row>
    <row r="902" spans="1:3">
      <c r="A902" t="s">
        <v>3839</v>
      </c>
      <c r="B902" s="55">
        <v>120000</v>
      </c>
      <c r="C902" s="53">
        <v>1</v>
      </c>
    </row>
    <row r="903" spans="1:3">
      <c r="A903" t="s">
        <v>3848</v>
      </c>
      <c r="B903" s="55" t="s">
        <v>1479</v>
      </c>
      <c r="C903" s="53">
        <v>1</v>
      </c>
    </row>
    <row r="904" spans="1:3">
      <c r="A904" t="s">
        <v>3853</v>
      </c>
      <c r="B904" s="55" t="s">
        <v>1479</v>
      </c>
      <c r="C904" s="53">
        <v>1</v>
      </c>
    </row>
    <row r="905" spans="1:3">
      <c r="A905" t="s">
        <v>3859</v>
      </c>
      <c r="B905" s="55">
        <v>1000000</v>
      </c>
      <c r="C905" s="53">
        <v>1</v>
      </c>
    </row>
    <row r="906" spans="1:3">
      <c r="A906" t="s">
        <v>3871</v>
      </c>
      <c r="B906" s="55">
        <v>4000000</v>
      </c>
      <c r="C906" s="53">
        <v>1</v>
      </c>
    </row>
    <row r="907" spans="1:3">
      <c r="B907" s="55" t="s">
        <v>1471</v>
      </c>
      <c r="C907" s="53">
        <v>1</v>
      </c>
    </row>
    <row r="908" spans="1:3">
      <c r="A908" t="s">
        <v>3874</v>
      </c>
      <c r="B908" s="55" t="s">
        <v>1479</v>
      </c>
      <c r="C908" s="53">
        <v>1</v>
      </c>
    </row>
    <row r="909" spans="1:3">
      <c r="A909" t="s">
        <v>2556</v>
      </c>
      <c r="C909" s="53">
        <v>1289</v>
      </c>
    </row>
    <row r="910" spans="1:3">
      <c r="C910"/>
    </row>
    <row r="911" spans="1:3">
      <c r="C911"/>
    </row>
    <row r="912" spans="1:3">
      <c r="C912"/>
    </row>
    <row r="913" spans="3:3">
      <c r="C913"/>
    </row>
    <row r="914" spans="3:3">
      <c r="C914"/>
    </row>
    <row r="915" spans="3:3">
      <c r="C915"/>
    </row>
    <row r="916" spans="3:3">
      <c r="C916"/>
    </row>
    <row r="917" spans="3:3">
      <c r="C917"/>
    </row>
    <row r="918" spans="3:3">
      <c r="C918"/>
    </row>
    <row r="919" spans="3:3">
      <c r="C919"/>
    </row>
    <row r="920" spans="3:3">
      <c r="C920"/>
    </row>
    <row r="921" spans="3:3">
      <c r="C921"/>
    </row>
    <row r="922" spans="3:3">
      <c r="C922"/>
    </row>
    <row r="923" spans="3:3">
      <c r="C923"/>
    </row>
    <row r="924" spans="3:3">
      <c r="C924"/>
    </row>
    <row r="925" spans="3:3">
      <c r="C925"/>
    </row>
    <row r="926" spans="3:3">
      <c r="C926"/>
    </row>
    <row r="927" spans="3:3">
      <c r="C927"/>
    </row>
    <row r="928" spans="3:3">
      <c r="C928"/>
    </row>
    <row r="929" spans="3:3">
      <c r="C929"/>
    </row>
    <row r="930" spans="3:3">
      <c r="C930"/>
    </row>
    <row r="931" spans="3:3">
      <c r="C931"/>
    </row>
    <row r="932" spans="3:3">
      <c r="C932"/>
    </row>
    <row r="933" spans="3:3">
      <c r="C933"/>
    </row>
    <row r="934" spans="3:3">
      <c r="C934"/>
    </row>
    <row r="935" spans="3:3">
      <c r="C935"/>
    </row>
    <row r="936" spans="3:3">
      <c r="C936"/>
    </row>
    <row r="937" spans="3:3">
      <c r="C937"/>
    </row>
    <row r="938" spans="3:3">
      <c r="C938"/>
    </row>
    <row r="939" spans="3:3">
      <c r="C939"/>
    </row>
    <row r="940" spans="3:3">
      <c r="C940"/>
    </row>
    <row r="941" spans="3:3">
      <c r="C941"/>
    </row>
    <row r="942" spans="3:3">
      <c r="C942"/>
    </row>
    <row r="943" spans="3:3">
      <c r="C943"/>
    </row>
    <row r="944" spans="3:3">
      <c r="C944"/>
    </row>
    <row r="945" spans="3:3">
      <c r="C945"/>
    </row>
    <row r="946" spans="3:3">
      <c r="C946"/>
    </row>
    <row r="947" spans="3:3">
      <c r="C947"/>
    </row>
    <row r="948" spans="3:3">
      <c r="C948"/>
    </row>
    <row r="949" spans="3:3">
      <c r="C949"/>
    </row>
    <row r="950" spans="3:3">
      <c r="C950"/>
    </row>
    <row r="951" spans="3:3">
      <c r="C951"/>
    </row>
    <row r="952" spans="3:3">
      <c r="C952"/>
    </row>
    <row r="953" spans="3:3">
      <c r="C953"/>
    </row>
    <row r="954" spans="3:3">
      <c r="C954"/>
    </row>
    <row r="955" spans="3:3">
      <c r="C955"/>
    </row>
    <row r="956" spans="3:3">
      <c r="C956"/>
    </row>
    <row r="957" spans="3:3">
      <c r="C957"/>
    </row>
    <row r="958" spans="3:3">
      <c r="C958"/>
    </row>
    <row r="959" spans="3:3">
      <c r="C959"/>
    </row>
    <row r="960" spans="3:3">
      <c r="C960"/>
    </row>
    <row r="961" spans="3:3">
      <c r="C961"/>
    </row>
    <row r="962" spans="3:3">
      <c r="C962"/>
    </row>
    <row r="963" spans="3:3">
      <c r="C963"/>
    </row>
    <row r="964" spans="3:3">
      <c r="C964"/>
    </row>
    <row r="965" spans="3:3">
      <c r="C965"/>
    </row>
    <row r="966" spans="3:3">
      <c r="C966"/>
    </row>
    <row r="967" spans="3:3">
      <c r="C967"/>
    </row>
    <row r="968" spans="3:3">
      <c r="C968"/>
    </row>
    <row r="969" spans="3:3">
      <c r="C969"/>
    </row>
    <row r="970" spans="3:3">
      <c r="C970"/>
    </row>
    <row r="971" spans="3:3">
      <c r="C971"/>
    </row>
    <row r="972" spans="3:3">
      <c r="C972"/>
    </row>
    <row r="973" spans="3:3">
      <c r="C973"/>
    </row>
    <row r="974" spans="3:3">
      <c r="C974"/>
    </row>
    <row r="975" spans="3:3">
      <c r="C975"/>
    </row>
    <row r="976" spans="3:3">
      <c r="C976"/>
    </row>
    <row r="977" spans="3:3">
      <c r="C977"/>
    </row>
    <row r="978" spans="3:3">
      <c r="C978"/>
    </row>
    <row r="979" spans="3:3">
      <c r="C979"/>
    </row>
    <row r="980" spans="3:3">
      <c r="C980"/>
    </row>
    <row r="981" spans="3:3">
      <c r="C981"/>
    </row>
    <row r="982" spans="3:3">
      <c r="C982"/>
    </row>
    <row r="983" spans="3:3">
      <c r="C983"/>
    </row>
    <row r="984" spans="3:3">
      <c r="C984"/>
    </row>
    <row r="985" spans="3:3">
      <c r="C985"/>
    </row>
    <row r="986" spans="3:3">
      <c r="C986"/>
    </row>
    <row r="987" spans="3:3">
      <c r="C987"/>
    </row>
    <row r="988" spans="3:3">
      <c r="C988"/>
    </row>
    <row r="989" spans="3:3">
      <c r="C989"/>
    </row>
    <row r="990" spans="3:3">
      <c r="C990"/>
    </row>
    <row r="991" spans="3:3">
      <c r="C991"/>
    </row>
    <row r="992" spans="3:3">
      <c r="C992"/>
    </row>
    <row r="993" spans="3:3">
      <c r="C993"/>
    </row>
    <row r="994" spans="3:3">
      <c r="C994"/>
    </row>
    <row r="995" spans="3:3">
      <c r="C995"/>
    </row>
    <row r="996" spans="3:3">
      <c r="C996"/>
    </row>
    <row r="997" spans="3:3">
      <c r="C997"/>
    </row>
    <row r="998" spans="3:3">
      <c r="C998"/>
    </row>
    <row r="999" spans="3:3">
      <c r="C999"/>
    </row>
    <row r="1000" spans="3:3">
      <c r="C1000"/>
    </row>
    <row r="1001" spans="3:3">
      <c r="C1001"/>
    </row>
    <row r="1002" spans="3:3">
      <c r="C1002"/>
    </row>
    <row r="1003" spans="3:3">
      <c r="C1003"/>
    </row>
    <row r="1004" spans="3:3">
      <c r="C1004"/>
    </row>
    <row r="1005" spans="3:3">
      <c r="C1005"/>
    </row>
    <row r="1006" spans="3:3">
      <c r="C1006"/>
    </row>
    <row r="1007" spans="3:3">
      <c r="C1007"/>
    </row>
    <row r="1008" spans="3:3">
      <c r="C1008"/>
    </row>
    <row r="1009" spans="3:3">
      <c r="C1009"/>
    </row>
    <row r="1010" spans="3:3">
      <c r="C1010"/>
    </row>
    <row r="1011" spans="3:3">
      <c r="C1011"/>
    </row>
    <row r="1012" spans="3:3">
      <c r="C1012"/>
    </row>
    <row r="1013" spans="3:3">
      <c r="C1013"/>
    </row>
    <row r="1014" spans="3:3">
      <c r="C1014"/>
    </row>
    <row r="1015" spans="3:3">
      <c r="C1015"/>
    </row>
    <row r="1016" spans="3:3">
      <c r="C1016"/>
    </row>
    <row r="1017" spans="3:3">
      <c r="C1017"/>
    </row>
    <row r="1018" spans="3:3">
      <c r="C1018"/>
    </row>
    <row r="1019" spans="3:3">
      <c r="C1019"/>
    </row>
    <row r="1020" spans="3:3">
      <c r="C1020"/>
    </row>
    <row r="1021" spans="3:3">
      <c r="C1021"/>
    </row>
    <row r="1022" spans="3:3">
      <c r="C1022"/>
    </row>
    <row r="1023" spans="3:3">
      <c r="C1023"/>
    </row>
    <row r="1024" spans="3:3">
      <c r="C1024"/>
    </row>
    <row r="1025" spans="3:3">
      <c r="C1025"/>
    </row>
    <row r="1026" spans="3:3">
      <c r="C1026"/>
    </row>
    <row r="1027" spans="3:3">
      <c r="C1027"/>
    </row>
    <row r="1028" spans="3:3">
      <c r="C1028"/>
    </row>
    <row r="1029" spans="3:3">
      <c r="C1029"/>
    </row>
    <row r="1030" spans="3:3">
      <c r="C1030"/>
    </row>
    <row r="1031" spans="3:3">
      <c r="C1031"/>
    </row>
    <row r="1032" spans="3:3">
      <c r="C1032"/>
    </row>
    <row r="1033" spans="3:3">
      <c r="C1033"/>
    </row>
    <row r="1034" spans="3:3">
      <c r="C1034"/>
    </row>
    <row r="1035" spans="3:3">
      <c r="C1035"/>
    </row>
    <row r="1036" spans="3:3">
      <c r="C1036"/>
    </row>
    <row r="1037" spans="3:3">
      <c r="C1037"/>
    </row>
    <row r="1038" spans="3:3">
      <c r="C1038"/>
    </row>
    <row r="1039" spans="3:3">
      <c r="C1039"/>
    </row>
    <row r="1040" spans="3:3">
      <c r="C1040"/>
    </row>
    <row r="1041" spans="3:3">
      <c r="C1041"/>
    </row>
    <row r="1042" spans="3:3">
      <c r="C1042"/>
    </row>
    <row r="1043" spans="3:3">
      <c r="C1043"/>
    </row>
    <row r="1044" spans="3:3">
      <c r="C1044"/>
    </row>
    <row r="1045" spans="3:3">
      <c r="C1045"/>
    </row>
    <row r="1046" spans="3:3">
      <c r="C1046"/>
    </row>
    <row r="1047" spans="3:3">
      <c r="C1047"/>
    </row>
    <row r="1048" spans="3:3">
      <c r="C1048"/>
    </row>
    <row r="1049" spans="3:3">
      <c r="C1049"/>
    </row>
    <row r="1050" spans="3:3">
      <c r="C1050"/>
    </row>
    <row r="1051" spans="3:3">
      <c r="C1051"/>
    </row>
    <row r="1052" spans="3:3">
      <c r="C1052"/>
    </row>
    <row r="1053" spans="3:3">
      <c r="C1053"/>
    </row>
    <row r="1054" spans="3:3">
      <c r="C1054"/>
    </row>
    <row r="1055" spans="3:3">
      <c r="C1055"/>
    </row>
    <row r="1056" spans="3:3">
      <c r="C1056"/>
    </row>
    <row r="1057" spans="3:3">
      <c r="C1057"/>
    </row>
    <row r="1058" spans="3:3">
      <c r="C1058"/>
    </row>
    <row r="1059" spans="3:3">
      <c r="C1059"/>
    </row>
    <row r="1060" spans="3:3">
      <c r="C1060"/>
    </row>
    <row r="1061" spans="3:3">
      <c r="C1061"/>
    </row>
    <row r="1062" spans="3:3">
      <c r="C1062"/>
    </row>
    <row r="1063" spans="3:3">
      <c r="C1063"/>
    </row>
    <row r="1064" spans="3:3">
      <c r="C1064"/>
    </row>
    <row r="1065" spans="3:3">
      <c r="C1065"/>
    </row>
    <row r="1066" spans="3:3">
      <c r="C1066"/>
    </row>
    <row r="1067" spans="3:3">
      <c r="C1067"/>
    </row>
    <row r="1068" spans="3:3">
      <c r="C1068"/>
    </row>
    <row r="1069" spans="3:3">
      <c r="C1069"/>
    </row>
    <row r="1070" spans="3:3">
      <c r="C1070"/>
    </row>
    <row r="1071" spans="3:3">
      <c r="C1071"/>
    </row>
    <row r="1072" spans="3:3">
      <c r="C1072"/>
    </row>
    <row r="1073" spans="3:3">
      <c r="C1073"/>
    </row>
    <row r="1074" spans="3:3">
      <c r="C1074"/>
    </row>
    <row r="1075" spans="3:3">
      <c r="C1075"/>
    </row>
    <row r="1076" spans="3:3">
      <c r="C1076"/>
    </row>
    <row r="1077" spans="3:3">
      <c r="C1077"/>
    </row>
    <row r="1078" spans="3:3">
      <c r="C1078"/>
    </row>
    <row r="1079" spans="3:3">
      <c r="C1079"/>
    </row>
    <row r="1080" spans="3:3">
      <c r="C1080"/>
    </row>
    <row r="1081" spans="3:3">
      <c r="C1081"/>
    </row>
    <row r="1082" spans="3:3">
      <c r="C1082"/>
    </row>
    <row r="1083" spans="3:3">
      <c r="C1083"/>
    </row>
    <row r="1084" spans="3:3">
      <c r="C1084"/>
    </row>
    <row r="1085" spans="3:3">
      <c r="C1085"/>
    </row>
    <row r="1086" spans="3:3">
      <c r="C1086"/>
    </row>
    <row r="1087" spans="3:3">
      <c r="C1087"/>
    </row>
    <row r="1088" spans="3:3">
      <c r="C1088"/>
    </row>
    <row r="1089" spans="3:3">
      <c r="C1089"/>
    </row>
    <row r="1090" spans="3:3">
      <c r="C1090"/>
    </row>
    <row r="1091" spans="3:3">
      <c r="C1091"/>
    </row>
    <row r="1092" spans="3:3">
      <c r="C1092"/>
    </row>
    <row r="1093" spans="3:3">
      <c r="C1093"/>
    </row>
    <row r="1094" spans="3:3">
      <c r="C1094"/>
    </row>
    <row r="1095" spans="3:3">
      <c r="C1095"/>
    </row>
    <row r="1096" spans="3:3">
      <c r="C1096"/>
    </row>
    <row r="1097" spans="3:3">
      <c r="C1097"/>
    </row>
    <row r="1098" spans="3:3">
      <c r="C1098"/>
    </row>
    <row r="1099" spans="3:3">
      <c r="C1099"/>
    </row>
    <row r="1100" spans="3:3">
      <c r="C1100"/>
    </row>
    <row r="1101" spans="3:3">
      <c r="C1101"/>
    </row>
    <row r="1102" spans="3:3">
      <c r="C1102"/>
    </row>
    <row r="1103" spans="3:3">
      <c r="C1103"/>
    </row>
    <row r="1104" spans="3:3">
      <c r="C1104"/>
    </row>
    <row r="1105" spans="3:3">
      <c r="C1105"/>
    </row>
    <row r="1106" spans="3:3">
      <c r="C1106"/>
    </row>
    <row r="1107" spans="3:3">
      <c r="C1107"/>
    </row>
    <row r="1108" spans="3:3">
      <c r="C1108"/>
    </row>
    <row r="1109" spans="3:3">
      <c r="C1109"/>
    </row>
    <row r="1110" spans="3:3">
      <c r="C1110"/>
    </row>
    <row r="1111" spans="3:3">
      <c r="C1111"/>
    </row>
    <row r="1112" spans="3:3">
      <c r="C1112"/>
    </row>
    <row r="1113" spans="3:3">
      <c r="C1113"/>
    </row>
    <row r="1114" spans="3:3">
      <c r="C1114"/>
    </row>
    <row r="1115" spans="3:3">
      <c r="C1115"/>
    </row>
    <row r="1116" spans="3:3">
      <c r="C1116"/>
    </row>
    <row r="1117" spans="3:3">
      <c r="C1117"/>
    </row>
    <row r="1118" spans="3:3">
      <c r="C1118"/>
    </row>
    <row r="1119" spans="3:3">
      <c r="C1119"/>
    </row>
    <row r="1120" spans="3:3">
      <c r="C1120"/>
    </row>
    <row r="1121" spans="3:3">
      <c r="C1121"/>
    </row>
    <row r="1122" spans="3:3">
      <c r="C1122"/>
    </row>
    <row r="1123" spans="3:3">
      <c r="C1123"/>
    </row>
    <row r="1124" spans="3:3">
      <c r="C1124"/>
    </row>
    <row r="1125" spans="3:3">
      <c r="C1125"/>
    </row>
    <row r="1126" spans="3:3">
      <c r="C1126"/>
    </row>
    <row r="1127" spans="3:3">
      <c r="C1127"/>
    </row>
    <row r="1128" spans="3:3">
      <c r="C1128"/>
    </row>
    <row r="1129" spans="3:3">
      <c r="C1129"/>
    </row>
    <row r="1130" spans="3:3">
      <c r="C1130"/>
    </row>
    <row r="1131" spans="3:3">
      <c r="C1131"/>
    </row>
    <row r="1132" spans="3:3">
      <c r="C1132"/>
    </row>
    <row r="1133" spans="3:3">
      <c r="C1133"/>
    </row>
    <row r="1134" spans="3:3">
      <c r="C1134"/>
    </row>
    <row r="1135" spans="3:3">
      <c r="C1135"/>
    </row>
    <row r="1136" spans="3:3">
      <c r="C1136"/>
    </row>
    <row r="1137" spans="3:3">
      <c r="C1137"/>
    </row>
    <row r="1138" spans="3:3">
      <c r="C1138"/>
    </row>
    <row r="1139" spans="3:3">
      <c r="C1139"/>
    </row>
    <row r="1140" spans="3:3">
      <c r="C1140"/>
    </row>
    <row r="1141" spans="3:3">
      <c r="C1141"/>
    </row>
    <row r="1142" spans="3:3">
      <c r="C1142"/>
    </row>
    <row r="1143" spans="3:3">
      <c r="C1143"/>
    </row>
    <row r="1144" spans="3:3">
      <c r="C1144"/>
    </row>
    <row r="1145" spans="3:3">
      <c r="C1145"/>
    </row>
    <row r="1146" spans="3:3">
      <c r="C1146"/>
    </row>
    <row r="1147" spans="3:3">
      <c r="C1147"/>
    </row>
    <row r="1148" spans="3:3">
      <c r="C1148"/>
    </row>
    <row r="1149" spans="3:3">
      <c r="C1149"/>
    </row>
    <row r="1150" spans="3:3">
      <c r="C1150"/>
    </row>
    <row r="1151" spans="3:3">
      <c r="C1151"/>
    </row>
    <row r="1152" spans="3:3">
      <c r="C1152"/>
    </row>
    <row r="1153" spans="3:3">
      <c r="C1153"/>
    </row>
    <row r="1154" spans="3:3">
      <c r="C1154"/>
    </row>
    <row r="1155" spans="3:3">
      <c r="C1155"/>
    </row>
    <row r="1156" spans="3:3">
      <c r="C1156"/>
    </row>
    <row r="1157" spans="3:3">
      <c r="C1157"/>
    </row>
    <row r="1158" spans="3:3">
      <c r="C1158"/>
    </row>
    <row r="1159" spans="3:3">
      <c r="C1159"/>
    </row>
    <row r="1160" spans="3:3">
      <c r="C1160"/>
    </row>
    <row r="1161" spans="3:3">
      <c r="C1161"/>
    </row>
    <row r="1162" spans="3:3">
      <c r="C1162"/>
    </row>
    <row r="1163" spans="3:3">
      <c r="C1163"/>
    </row>
    <row r="1164" spans="3:3">
      <c r="C1164"/>
    </row>
    <row r="1165" spans="3:3">
      <c r="C1165"/>
    </row>
    <row r="1166" spans="3:3">
      <c r="C1166"/>
    </row>
    <row r="1167" spans="3:3">
      <c r="C1167"/>
    </row>
    <row r="1168" spans="3:3">
      <c r="C1168"/>
    </row>
    <row r="1169" spans="3:3">
      <c r="C1169"/>
    </row>
    <row r="1170" spans="3:3">
      <c r="C1170"/>
    </row>
    <row r="1171" spans="3:3">
      <c r="C1171"/>
    </row>
    <row r="1172" spans="3:3">
      <c r="C1172"/>
    </row>
    <row r="1173" spans="3:3">
      <c r="C1173"/>
    </row>
    <row r="1174" spans="3:3">
      <c r="C1174"/>
    </row>
    <row r="1175" spans="3:3">
      <c r="C1175"/>
    </row>
    <row r="1176" spans="3:3">
      <c r="C1176"/>
    </row>
    <row r="1177" spans="3:3">
      <c r="C1177"/>
    </row>
    <row r="1178" spans="3:3">
      <c r="C1178"/>
    </row>
    <row r="1179" spans="3:3">
      <c r="C1179"/>
    </row>
    <row r="1180" spans="3:3">
      <c r="C1180"/>
    </row>
    <row r="1181" spans="3:3">
      <c r="C1181"/>
    </row>
    <row r="1182" spans="3:3">
      <c r="C1182"/>
    </row>
    <row r="1183" spans="3:3">
      <c r="C1183"/>
    </row>
    <row r="1184" spans="3:3">
      <c r="C1184"/>
    </row>
    <row r="1185" spans="3:3">
      <c r="C1185"/>
    </row>
    <row r="1186" spans="3:3">
      <c r="C1186"/>
    </row>
    <row r="1187" spans="3:3">
      <c r="C1187"/>
    </row>
    <row r="1188" spans="3:3">
      <c r="C1188"/>
    </row>
    <row r="1189" spans="3:3">
      <c r="C1189"/>
    </row>
    <row r="1190" spans="3:3">
      <c r="C1190"/>
    </row>
    <row r="1191" spans="3:3">
      <c r="C1191"/>
    </row>
    <row r="1192" spans="3:3">
      <c r="C1192"/>
    </row>
    <row r="1193" spans="3:3">
      <c r="C1193"/>
    </row>
    <row r="1194" spans="3:3">
      <c r="C1194"/>
    </row>
    <row r="1195" spans="3:3">
      <c r="C1195"/>
    </row>
    <row r="1196" spans="3:3">
      <c r="C1196"/>
    </row>
    <row r="1197" spans="3:3">
      <c r="C1197"/>
    </row>
    <row r="1198" spans="3:3">
      <c r="C1198"/>
    </row>
    <row r="1199" spans="3:3">
      <c r="C1199"/>
    </row>
    <row r="1200" spans="3:3">
      <c r="C1200"/>
    </row>
    <row r="1201" spans="3:3">
      <c r="C1201"/>
    </row>
    <row r="1202" spans="3:3">
      <c r="C1202"/>
    </row>
    <row r="1203" spans="3:3">
      <c r="C1203"/>
    </row>
    <row r="1204" spans="3:3">
      <c r="C1204"/>
    </row>
    <row r="1205" spans="3:3">
      <c r="C1205"/>
    </row>
    <row r="1206" spans="3:3">
      <c r="C1206"/>
    </row>
    <row r="1207" spans="3:3">
      <c r="C1207"/>
    </row>
    <row r="1208" spans="3:3">
      <c r="C1208"/>
    </row>
    <row r="1209" spans="3:3">
      <c r="C1209"/>
    </row>
    <row r="1210" spans="3:3">
      <c r="C1210"/>
    </row>
    <row r="1211" spans="3:3">
      <c r="C1211"/>
    </row>
    <row r="1212" spans="3:3">
      <c r="C1212"/>
    </row>
    <row r="1213" spans="3:3">
      <c r="C1213"/>
    </row>
    <row r="1214" spans="3:3">
      <c r="C1214"/>
    </row>
    <row r="1215" spans="3:3">
      <c r="C1215"/>
    </row>
    <row r="1216" spans="3:3">
      <c r="C1216"/>
    </row>
    <row r="1217" spans="3:3">
      <c r="C1217"/>
    </row>
    <row r="1218" spans="3:3">
      <c r="C1218"/>
    </row>
    <row r="1219" spans="3:3">
      <c r="C1219"/>
    </row>
    <row r="1220" spans="3:3">
      <c r="C1220"/>
    </row>
    <row r="1221" spans="3:3">
      <c r="C1221"/>
    </row>
    <row r="1222" spans="3:3">
      <c r="C1222"/>
    </row>
    <row r="1223" spans="3:3">
      <c r="C1223"/>
    </row>
    <row r="1224" spans="3:3">
      <c r="C1224"/>
    </row>
    <row r="1225" spans="3:3">
      <c r="C1225"/>
    </row>
    <row r="1226" spans="3:3">
      <c r="C1226"/>
    </row>
    <row r="1227" spans="3:3">
      <c r="C1227"/>
    </row>
    <row r="1228" spans="3:3">
      <c r="C1228"/>
    </row>
    <row r="1229" spans="3:3">
      <c r="C1229"/>
    </row>
    <row r="1230" spans="3:3">
      <c r="C1230"/>
    </row>
    <row r="1231" spans="3:3">
      <c r="C1231"/>
    </row>
    <row r="1232" spans="3:3">
      <c r="C1232"/>
    </row>
    <row r="1233" spans="3:3">
      <c r="C1233"/>
    </row>
    <row r="1234" spans="3:3">
      <c r="C1234"/>
    </row>
    <row r="1235" spans="3:3">
      <c r="C1235"/>
    </row>
    <row r="1236" spans="3:3">
      <c r="C1236"/>
    </row>
    <row r="1237" spans="3:3">
      <c r="C1237"/>
    </row>
    <row r="1238" spans="3:3">
      <c r="C1238"/>
    </row>
    <row r="1239" spans="3:3">
      <c r="C1239"/>
    </row>
    <row r="1240" spans="3:3">
      <c r="C1240"/>
    </row>
    <row r="1241" spans="3:3">
      <c r="C1241"/>
    </row>
    <row r="1242" spans="3:3">
      <c r="C1242"/>
    </row>
    <row r="1243" spans="3:3">
      <c r="C1243"/>
    </row>
    <row r="1244" spans="3:3">
      <c r="C1244"/>
    </row>
    <row r="1245" spans="3:3">
      <c r="C1245"/>
    </row>
    <row r="1246" spans="3:3">
      <c r="C1246"/>
    </row>
    <row r="1247" spans="3:3">
      <c r="C1247"/>
    </row>
    <row r="1248" spans="3:3">
      <c r="C1248"/>
    </row>
    <row r="1249" spans="3:3">
      <c r="C1249"/>
    </row>
    <row r="1250" spans="3:3">
      <c r="C1250"/>
    </row>
    <row r="1251" spans="3:3">
      <c r="C1251"/>
    </row>
    <row r="1252" spans="3:3">
      <c r="C1252"/>
    </row>
    <row r="1253" spans="3:3">
      <c r="C1253"/>
    </row>
    <row r="1254" spans="3:3">
      <c r="C1254"/>
    </row>
    <row r="1255" spans="3:3">
      <c r="C1255"/>
    </row>
    <row r="1256" spans="3:3">
      <c r="C1256"/>
    </row>
    <row r="1257" spans="3:3">
      <c r="C1257"/>
    </row>
    <row r="1258" spans="3:3">
      <c r="C1258"/>
    </row>
    <row r="1259" spans="3:3">
      <c r="C1259"/>
    </row>
    <row r="1260" spans="3:3">
      <c r="C1260"/>
    </row>
    <row r="1261" spans="3:3">
      <c r="C1261"/>
    </row>
    <row r="1262" spans="3:3">
      <c r="C1262"/>
    </row>
    <row r="1263" spans="3:3">
      <c r="C1263"/>
    </row>
    <row r="1264" spans="3:3">
      <c r="C1264"/>
    </row>
    <row r="1265" spans="3:3">
      <c r="C1265"/>
    </row>
    <row r="1266" spans="3:3">
      <c r="C1266"/>
    </row>
    <row r="1267" spans="3:3">
      <c r="C1267"/>
    </row>
    <row r="1268" spans="3:3">
      <c r="C1268"/>
    </row>
    <row r="1269" spans="3:3">
      <c r="C1269"/>
    </row>
    <row r="1270" spans="3:3">
      <c r="C1270"/>
    </row>
    <row r="1271" spans="3:3">
      <c r="C1271"/>
    </row>
    <row r="1272" spans="3:3">
      <c r="C1272"/>
    </row>
    <row r="1273" spans="3:3">
      <c r="C1273"/>
    </row>
    <row r="1274" spans="3:3">
      <c r="C1274"/>
    </row>
    <row r="1275" spans="3:3">
      <c r="C1275"/>
    </row>
    <row r="1276" spans="3:3">
      <c r="C1276"/>
    </row>
    <row r="1277" spans="3:3">
      <c r="C1277"/>
    </row>
    <row r="1278" spans="3:3">
      <c r="C1278"/>
    </row>
    <row r="1279" spans="3:3">
      <c r="C1279"/>
    </row>
    <row r="1280" spans="3:3">
      <c r="C1280"/>
    </row>
    <row r="1281" spans="3:3">
      <c r="C1281"/>
    </row>
    <row r="1282" spans="3:3">
      <c r="C1282"/>
    </row>
    <row r="1283" spans="3:3">
      <c r="C1283"/>
    </row>
    <row r="1284" spans="3:3">
      <c r="C1284"/>
    </row>
    <row r="1285" spans="3:3">
      <c r="C1285"/>
    </row>
    <row r="1286" spans="3:3">
      <c r="C1286"/>
    </row>
    <row r="1287" spans="3:3">
      <c r="C1287"/>
    </row>
    <row r="1288" spans="3:3">
      <c r="C1288"/>
    </row>
    <row r="1289" spans="3:3">
      <c r="C1289"/>
    </row>
    <row r="1290" spans="3:3">
      <c r="C1290"/>
    </row>
    <row r="1291" spans="3:3">
      <c r="C1291"/>
    </row>
    <row r="1292" spans="3:3">
      <c r="C1292"/>
    </row>
    <row r="1293" spans="3:3">
      <c r="C1293"/>
    </row>
    <row r="1294" spans="3:3">
      <c r="C1294"/>
    </row>
    <row r="1295" spans="3:3">
      <c r="C1295"/>
    </row>
    <row r="1296" spans="3:3">
      <c r="C1296"/>
    </row>
    <row r="1297" spans="3:3">
      <c r="C1297"/>
    </row>
    <row r="1298" spans="3:3">
      <c r="C1298"/>
    </row>
    <row r="1299" spans="3:3">
      <c r="C1299"/>
    </row>
    <row r="1300" spans="3:3">
      <c r="C1300"/>
    </row>
    <row r="1301" spans="3:3">
      <c r="C1301"/>
    </row>
    <row r="1302" spans="3:3">
      <c r="C1302"/>
    </row>
    <row r="1303" spans="3:3">
      <c r="C1303"/>
    </row>
    <row r="1304" spans="3:3">
      <c r="C1304"/>
    </row>
    <row r="1305" spans="3:3">
      <c r="C1305"/>
    </row>
    <row r="1306" spans="3:3">
      <c r="C1306"/>
    </row>
    <row r="1307" spans="3:3">
      <c r="C1307"/>
    </row>
    <row r="1308" spans="3:3">
      <c r="C1308"/>
    </row>
    <row r="1309" spans="3:3">
      <c r="C1309"/>
    </row>
    <row r="1310" spans="3:3">
      <c r="C1310"/>
    </row>
    <row r="1311" spans="3:3">
      <c r="C1311"/>
    </row>
    <row r="1312" spans="3:3">
      <c r="C1312"/>
    </row>
    <row r="1313" spans="3:3">
      <c r="C1313"/>
    </row>
    <row r="1314" spans="3:3">
      <c r="C1314"/>
    </row>
    <row r="1315" spans="3:3">
      <c r="C1315"/>
    </row>
    <row r="1316" spans="3:3">
      <c r="C1316"/>
    </row>
    <row r="1317" spans="3:3">
      <c r="C1317"/>
    </row>
    <row r="1318" spans="3:3">
      <c r="C1318"/>
    </row>
    <row r="1319" spans="3:3">
      <c r="C1319"/>
    </row>
    <row r="1320" spans="3:3">
      <c r="C1320"/>
    </row>
    <row r="1321" spans="3:3">
      <c r="C1321"/>
    </row>
    <row r="1322" spans="3:3">
      <c r="C1322"/>
    </row>
    <row r="1323" spans="3:3">
      <c r="C1323"/>
    </row>
    <row r="1324" spans="3:3">
      <c r="C1324"/>
    </row>
    <row r="1325" spans="3:3">
      <c r="C1325"/>
    </row>
    <row r="1326" spans="3:3">
      <c r="C1326"/>
    </row>
    <row r="1327" spans="3:3">
      <c r="C1327"/>
    </row>
    <row r="1328" spans="3:3">
      <c r="C1328"/>
    </row>
    <row r="1329" spans="3:3">
      <c r="C1329"/>
    </row>
    <row r="1330" spans="3:3">
      <c r="C1330"/>
    </row>
    <row r="1331" spans="3:3">
      <c r="C1331"/>
    </row>
    <row r="1332" spans="3:3">
      <c r="C1332"/>
    </row>
    <row r="1333" spans="3:3">
      <c r="C1333"/>
    </row>
    <row r="1334" spans="3:3">
      <c r="C1334"/>
    </row>
    <row r="1335" spans="3:3">
      <c r="C1335"/>
    </row>
    <row r="1336" spans="3:3">
      <c r="C1336"/>
    </row>
    <row r="1337" spans="3:3">
      <c r="C1337"/>
    </row>
    <row r="1338" spans="3:3">
      <c r="C1338"/>
    </row>
    <row r="1339" spans="3:3">
      <c r="C1339"/>
    </row>
    <row r="1340" spans="3:3">
      <c r="C1340"/>
    </row>
    <row r="1341" spans="3:3">
      <c r="C1341"/>
    </row>
    <row r="1342" spans="3:3">
      <c r="C1342"/>
    </row>
    <row r="1343" spans="3:3">
      <c r="C1343"/>
    </row>
    <row r="1344" spans="3:3">
      <c r="C1344"/>
    </row>
    <row r="1345" spans="3:3">
      <c r="C1345"/>
    </row>
    <row r="1346" spans="3:3">
      <c r="C1346"/>
    </row>
    <row r="1347" spans="3:3">
      <c r="C1347"/>
    </row>
    <row r="1348" spans="3:3">
      <c r="C1348"/>
    </row>
    <row r="1349" spans="3:3">
      <c r="C1349"/>
    </row>
    <row r="1350" spans="3:3">
      <c r="C1350"/>
    </row>
    <row r="1351" spans="3:3">
      <c r="C1351"/>
    </row>
    <row r="1352" spans="3:3">
      <c r="C1352"/>
    </row>
    <row r="1353" spans="3:3">
      <c r="C1353"/>
    </row>
    <row r="1354" spans="3:3">
      <c r="C1354"/>
    </row>
    <row r="1355" spans="3:3">
      <c r="C1355"/>
    </row>
    <row r="1356" spans="3:3">
      <c r="C1356"/>
    </row>
    <row r="1357" spans="3:3">
      <c r="C1357"/>
    </row>
    <row r="1358" spans="3:3">
      <c r="C1358"/>
    </row>
    <row r="1359" spans="3:3">
      <c r="C1359"/>
    </row>
    <row r="1360" spans="3:3">
      <c r="C1360"/>
    </row>
    <row r="1361" spans="3:3">
      <c r="C1361"/>
    </row>
    <row r="1362" spans="3:3">
      <c r="C1362"/>
    </row>
    <row r="1363" spans="3:3">
      <c r="C1363"/>
    </row>
    <row r="1364" spans="3:3">
      <c r="C1364"/>
    </row>
    <row r="1365" spans="3:3">
      <c r="C1365"/>
    </row>
    <row r="1366" spans="3:3">
      <c r="C1366"/>
    </row>
    <row r="1367" spans="3:3">
      <c r="C1367"/>
    </row>
    <row r="1368" spans="3:3">
      <c r="C1368"/>
    </row>
    <row r="1369" spans="3:3">
      <c r="C1369"/>
    </row>
    <row r="1370" spans="3:3">
      <c r="C1370"/>
    </row>
    <row r="1371" spans="3:3">
      <c r="C1371"/>
    </row>
    <row r="1372" spans="3:3">
      <c r="C1372"/>
    </row>
    <row r="1373" spans="3:3">
      <c r="C1373"/>
    </row>
    <row r="1374" spans="3:3">
      <c r="C1374"/>
    </row>
    <row r="1375" spans="3:3">
      <c r="C1375"/>
    </row>
    <row r="1376" spans="3:3">
      <c r="C1376"/>
    </row>
    <row r="1377" spans="3:3">
      <c r="C1377"/>
    </row>
    <row r="1378" spans="3:3">
      <c r="C1378"/>
    </row>
    <row r="1379" spans="3:3">
      <c r="C1379"/>
    </row>
    <row r="1380" spans="3:3">
      <c r="C1380"/>
    </row>
    <row r="1381" spans="3:3">
      <c r="C1381"/>
    </row>
    <row r="1382" spans="3:3">
      <c r="C1382"/>
    </row>
    <row r="1383" spans="3:3">
      <c r="C1383"/>
    </row>
    <row r="1384" spans="3:3">
      <c r="C1384"/>
    </row>
    <row r="1385" spans="3:3">
      <c r="C1385"/>
    </row>
    <row r="1386" spans="3:3">
      <c r="C1386"/>
    </row>
    <row r="1387" spans="3:3">
      <c r="C1387"/>
    </row>
    <row r="1388" spans="3:3">
      <c r="C1388"/>
    </row>
    <row r="1389" spans="3:3">
      <c r="C1389"/>
    </row>
    <row r="1390" spans="3:3">
      <c r="C1390"/>
    </row>
    <row r="1391" spans="3:3">
      <c r="C1391"/>
    </row>
    <row r="1392" spans="3:3">
      <c r="C1392"/>
    </row>
    <row r="1393" spans="3:3">
      <c r="C1393"/>
    </row>
    <row r="1394" spans="3:3">
      <c r="C1394"/>
    </row>
    <row r="1395" spans="3:3">
      <c r="C1395"/>
    </row>
    <row r="1396" spans="3:3">
      <c r="C1396"/>
    </row>
    <row r="1397" spans="3:3">
      <c r="C1397"/>
    </row>
    <row r="1398" spans="3:3">
      <c r="C1398"/>
    </row>
    <row r="1399" spans="3:3">
      <c r="C1399"/>
    </row>
    <row r="1400" spans="3:3">
      <c r="C1400"/>
    </row>
    <row r="1401" spans="3:3">
      <c r="C1401"/>
    </row>
    <row r="1402" spans="3:3">
      <c r="C1402"/>
    </row>
    <row r="1403" spans="3:3">
      <c r="C1403"/>
    </row>
    <row r="1404" spans="3:3">
      <c r="C1404"/>
    </row>
    <row r="1405" spans="3:3">
      <c r="C1405"/>
    </row>
    <row r="1406" spans="3:3">
      <c r="C1406"/>
    </row>
    <row r="1407" spans="3:3">
      <c r="C1407"/>
    </row>
    <row r="1408" spans="3:3">
      <c r="C1408"/>
    </row>
    <row r="1409" spans="3:3">
      <c r="C1409"/>
    </row>
    <row r="1410" spans="3:3">
      <c r="C1410"/>
    </row>
    <row r="1411" spans="3:3">
      <c r="C1411"/>
    </row>
    <row r="1412" spans="3:3">
      <c r="C1412"/>
    </row>
    <row r="1413" spans="3:3">
      <c r="C1413"/>
    </row>
    <row r="1414" spans="3:3">
      <c r="C1414"/>
    </row>
    <row r="1415" spans="3:3">
      <c r="C1415"/>
    </row>
    <row r="1416" spans="3:3">
      <c r="C1416"/>
    </row>
    <row r="1417" spans="3:3">
      <c r="C1417"/>
    </row>
    <row r="1418" spans="3:3">
      <c r="C1418"/>
    </row>
    <row r="1419" spans="3:3">
      <c r="C1419"/>
    </row>
    <row r="1420" spans="3:3">
      <c r="C1420"/>
    </row>
    <row r="1421" spans="3:3">
      <c r="C1421"/>
    </row>
    <row r="1422" spans="3:3">
      <c r="C1422"/>
    </row>
    <row r="1423" spans="3:3">
      <c r="C1423"/>
    </row>
    <row r="1424" spans="3:3">
      <c r="C1424"/>
    </row>
    <row r="1425" spans="3:3">
      <c r="C1425"/>
    </row>
    <row r="1426" spans="3:3">
      <c r="C1426"/>
    </row>
    <row r="1427" spans="3:3">
      <c r="C1427"/>
    </row>
    <row r="1428" spans="3:3">
      <c r="C1428"/>
    </row>
    <row r="1429" spans="3:3">
      <c r="C1429"/>
    </row>
    <row r="1430" spans="3:3">
      <c r="C1430"/>
    </row>
    <row r="1431" spans="3:3">
      <c r="C1431"/>
    </row>
    <row r="1432" spans="3:3">
      <c r="C1432"/>
    </row>
    <row r="1433" spans="3:3">
      <c r="C1433"/>
    </row>
    <row r="1434" spans="3:3">
      <c r="C1434"/>
    </row>
    <row r="1435" spans="3:3">
      <c r="C1435"/>
    </row>
    <row r="1436" spans="3:3">
      <c r="C1436"/>
    </row>
    <row r="1437" spans="3:3">
      <c r="C1437"/>
    </row>
    <row r="1438" spans="3:3">
      <c r="C1438"/>
    </row>
    <row r="1439" spans="3:3">
      <c r="C1439"/>
    </row>
    <row r="1440" spans="3:3">
      <c r="C1440"/>
    </row>
    <row r="1441" spans="3:3">
      <c r="C1441"/>
    </row>
    <row r="1442" spans="3:3">
      <c r="C1442"/>
    </row>
    <row r="1443" spans="3:3">
      <c r="C1443"/>
    </row>
    <row r="1444" spans="3:3">
      <c r="C1444"/>
    </row>
    <row r="1445" spans="3:3">
      <c r="C1445"/>
    </row>
    <row r="1446" spans="3:3">
      <c r="C1446"/>
    </row>
    <row r="1447" spans="3:3">
      <c r="C1447"/>
    </row>
    <row r="1448" spans="3:3">
      <c r="C1448"/>
    </row>
    <row r="1449" spans="3:3">
      <c r="C1449"/>
    </row>
    <row r="1450" spans="3:3">
      <c r="C1450"/>
    </row>
    <row r="1451" spans="3:3">
      <c r="C1451"/>
    </row>
    <row r="1452" spans="3:3">
      <c r="C1452"/>
    </row>
    <row r="1453" spans="3:3">
      <c r="C1453"/>
    </row>
    <row r="1454" spans="3:3">
      <c r="C1454"/>
    </row>
    <row r="1455" spans="3:3">
      <c r="C1455"/>
    </row>
    <row r="1456" spans="3:3">
      <c r="C1456"/>
    </row>
    <row r="1457" spans="3:3">
      <c r="C1457"/>
    </row>
    <row r="1458" spans="3:3">
      <c r="C1458"/>
    </row>
    <row r="1459" spans="3:3">
      <c r="C1459"/>
    </row>
    <row r="1460" spans="3:3">
      <c r="C1460"/>
    </row>
    <row r="1461" spans="3:3">
      <c r="C1461"/>
    </row>
    <row r="1462" spans="3:3">
      <c r="C1462"/>
    </row>
    <row r="1463" spans="3:3">
      <c r="C1463"/>
    </row>
    <row r="1464" spans="3:3">
      <c r="C1464"/>
    </row>
    <row r="1465" spans="3:3">
      <c r="C1465"/>
    </row>
    <row r="1466" spans="3:3">
      <c r="C1466"/>
    </row>
    <row r="1467" spans="3:3">
      <c r="C1467"/>
    </row>
    <row r="1468" spans="3:3">
      <c r="C1468"/>
    </row>
    <row r="1469" spans="3:3">
      <c r="C1469"/>
    </row>
    <row r="1470" spans="3:3">
      <c r="C1470"/>
    </row>
    <row r="1471" spans="3:3">
      <c r="C1471"/>
    </row>
    <row r="1472" spans="3:3">
      <c r="C1472"/>
    </row>
    <row r="1473" spans="3:3">
      <c r="C1473"/>
    </row>
    <row r="1474" spans="3:3">
      <c r="C1474"/>
    </row>
    <row r="1475" spans="3:3">
      <c r="C1475"/>
    </row>
    <row r="1476" spans="3:3">
      <c r="C1476"/>
    </row>
    <row r="1477" spans="3:3">
      <c r="C1477"/>
    </row>
    <row r="1478" spans="3:3">
      <c r="C1478"/>
    </row>
    <row r="1479" spans="3:3">
      <c r="C1479"/>
    </row>
    <row r="1480" spans="3:3">
      <c r="C1480"/>
    </row>
    <row r="1481" spans="3:3">
      <c r="C1481"/>
    </row>
    <row r="1482" spans="3:3">
      <c r="C1482"/>
    </row>
    <row r="1483" spans="3:3">
      <c r="C1483"/>
    </row>
    <row r="1484" spans="3:3">
      <c r="C1484"/>
    </row>
    <row r="1485" spans="3:3">
      <c r="C1485"/>
    </row>
    <row r="1486" spans="3:3">
      <c r="C1486"/>
    </row>
    <row r="1487" spans="3:3">
      <c r="C1487"/>
    </row>
    <row r="1488" spans="3:3">
      <c r="C1488"/>
    </row>
    <row r="1489" spans="3:3">
      <c r="C1489"/>
    </row>
    <row r="1490" spans="3:3">
      <c r="C1490"/>
    </row>
    <row r="1491" spans="3:3">
      <c r="C1491"/>
    </row>
    <row r="1492" spans="3:3">
      <c r="C1492"/>
    </row>
    <row r="1493" spans="3:3">
      <c r="C1493"/>
    </row>
    <row r="1494" spans="3:3">
      <c r="C1494"/>
    </row>
    <row r="1495" spans="3:3">
      <c r="C1495"/>
    </row>
    <row r="1496" spans="3:3">
      <c r="C1496"/>
    </row>
    <row r="1497" spans="3:3">
      <c r="C1497"/>
    </row>
    <row r="1498" spans="3:3">
      <c r="C1498"/>
    </row>
    <row r="1499" spans="3:3">
      <c r="C1499"/>
    </row>
    <row r="1500" spans="3:3">
      <c r="C1500"/>
    </row>
    <row r="1501" spans="3:3">
      <c r="C1501"/>
    </row>
    <row r="1502" spans="3:3">
      <c r="C1502"/>
    </row>
    <row r="1503" spans="3:3">
      <c r="C1503"/>
    </row>
    <row r="1504" spans="3:3">
      <c r="C1504"/>
    </row>
    <row r="1505" spans="3:3">
      <c r="C1505"/>
    </row>
    <row r="1506" spans="3:3">
      <c r="C1506"/>
    </row>
    <row r="1507" spans="3:3">
      <c r="C1507"/>
    </row>
    <row r="1508" spans="3:3">
      <c r="C1508"/>
    </row>
    <row r="1509" spans="3:3">
      <c r="C1509"/>
    </row>
    <row r="1510" spans="3:3">
      <c r="C1510"/>
    </row>
    <row r="1511" spans="3:3">
      <c r="C1511"/>
    </row>
    <row r="1512" spans="3:3">
      <c r="C1512"/>
    </row>
    <row r="1513" spans="3:3">
      <c r="C1513"/>
    </row>
    <row r="1514" spans="3:3">
      <c r="C1514"/>
    </row>
    <row r="1515" spans="3:3">
      <c r="C1515"/>
    </row>
    <row r="1516" spans="3:3">
      <c r="C1516"/>
    </row>
    <row r="1517" spans="3:3">
      <c r="C1517"/>
    </row>
    <row r="1518" spans="3:3">
      <c r="C1518"/>
    </row>
    <row r="1519" spans="3:3">
      <c r="C1519"/>
    </row>
    <row r="1520" spans="3:3">
      <c r="C1520"/>
    </row>
    <row r="1521" spans="3:3">
      <c r="C1521"/>
    </row>
    <row r="1522" spans="3:3">
      <c r="C1522"/>
    </row>
    <row r="1523" spans="3:3">
      <c r="C1523"/>
    </row>
    <row r="1524" spans="3:3">
      <c r="C1524"/>
    </row>
    <row r="1525" spans="3:3">
      <c r="C1525"/>
    </row>
    <row r="1526" spans="3:3">
      <c r="C1526"/>
    </row>
    <row r="1527" spans="3:3">
      <c r="C1527"/>
    </row>
    <row r="1528" spans="3:3">
      <c r="C1528"/>
    </row>
    <row r="1529" spans="3:3">
      <c r="C1529"/>
    </row>
    <row r="1530" spans="3:3">
      <c r="C1530"/>
    </row>
    <row r="1531" spans="3:3">
      <c r="C1531"/>
    </row>
    <row r="1532" spans="3:3">
      <c r="C1532"/>
    </row>
    <row r="1533" spans="3:3">
      <c r="C1533"/>
    </row>
    <row r="1534" spans="3:3">
      <c r="C1534"/>
    </row>
    <row r="1535" spans="3:3">
      <c r="C1535"/>
    </row>
    <row r="1536" spans="3:3">
      <c r="C1536"/>
    </row>
    <row r="1537" spans="3:3">
      <c r="C1537"/>
    </row>
    <row r="1538" spans="3:3">
      <c r="C1538"/>
    </row>
    <row r="1539" spans="3:3">
      <c r="C1539"/>
    </row>
    <row r="1540" spans="3:3">
      <c r="C1540"/>
    </row>
    <row r="1541" spans="3:3">
      <c r="C1541"/>
    </row>
    <row r="1542" spans="3:3">
      <c r="C1542"/>
    </row>
    <row r="1543" spans="3:3">
      <c r="C1543"/>
    </row>
    <row r="1544" spans="3:3">
      <c r="C1544"/>
    </row>
    <row r="1545" spans="3:3">
      <c r="C1545"/>
    </row>
    <row r="1546" spans="3:3">
      <c r="C1546"/>
    </row>
    <row r="1547" spans="3:3">
      <c r="C1547"/>
    </row>
    <row r="1548" spans="3:3">
      <c r="C1548"/>
    </row>
    <row r="1549" spans="3:3">
      <c r="C1549"/>
    </row>
    <row r="1550" spans="3:3">
      <c r="C1550"/>
    </row>
    <row r="1551" spans="3:3">
      <c r="C1551"/>
    </row>
    <row r="1552" spans="3:3">
      <c r="C1552"/>
    </row>
    <row r="1553" spans="3:3">
      <c r="C1553"/>
    </row>
    <row r="1554" spans="3:3">
      <c r="C1554"/>
    </row>
    <row r="1555" spans="3:3">
      <c r="C1555"/>
    </row>
    <row r="1556" spans="3:3">
      <c r="C1556"/>
    </row>
    <row r="1557" spans="3:3">
      <c r="C1557"/>
    </row>
    <row r="1558" spans="3:3">
      <c r="C1558"/>
    </row>
    <row r="1559" spans="3:3">
      <c r="C1559"/>
    </row>
    <row r="1560" spans="3:3">
      <c r="C1560"/>
    </row>
    <row r="1561" spans="3:3">
      <c r="C1561"/>
    </row>
    <row r="1562" spans="3:3">
      <c r="C1562"/>
    </row>
    <row r="1563" spans="3:3">
      <c r="C1563"/>
    </row>
    <row r="1564" spans="3:3">
      <c r="C1564"/>
    </row>
    <row r="1565" spans="3:3">
      <c r="C1565"/>
    </row>
    <row r="1566" spans="3:3">
      <c r="C1566"/>
    </row>
    <row r="1567" spans="3:3">
      <c r="C1567"/>
    </row>
    <row r="1568" spans="3:3">
      <c r="C1568"/>
    </row>
    <row r="1569" spans="3:3">
      <c r="C1569"/>
    </row>
    <row r="1570" spans="3:3">
      <c r="C1570"/>
    </row>
    <row r="1571" spans="3:3">
      <c r="C1571"/>
    </row>
    <row r="1572" spans="3:3">
      <c r="C1572"/>
    </row>
    <row r="1573" spans="3:3">
      <c r="C1573"/>
    </row>
    <row r="1574" spans="3:3">
      <c r="C1574"/>
    </row>
    <row r="1575" spans="3:3">
      <c r="C1575"/>
    </row>
    <row r="1576" spans="3:3">
      <c r="C1576"/>
    </row>
    <row r="1577" spans="3:3">
      <c r="C1577"/>
    </row>
    <row r="1578" spans="3:3">
      <c r="C1578"/>
    </row>
    <row r="1579" spans="3:3">
      <c r="C1579"/>
    </row>
    <row r="1580" spans="3:3">
      <c r="C1580"/>
    </row>
    <row r="1581" spans="3:3">
      <c r="C1581"/>
    </row>
    <row r="1582" spans="3:3">
      <c r="C1582"/>
    </row>
    <row r="1583" spans="3:3">
      <c r="C1583"/>
    </row>
    <row r="1584" spans="3:3">
      <c r="C1584"/>
    </row>
    <row r="1585" spans="3:3">
      <c r="C1585"/>
    </row>
    <row r="1586" spans="3:3">
      <c r="C1586"/>
    </row>
    <row r="1587" spans="3:3">
      <c r="C1587"/>
    </row>
    <row r="1588" spans="3:3">
      <c r="C1588"/>
    </row>
    <row r="1589" spans="3:3">
      <c r="C1589"/>
    </row>
    <row r="1590" spans="3:3">
      <c r="C1590"/>
    </row>
    <row r="1591" spans="3:3">
      <c r="C1591"/>
    </row>
    <row r="1592" spans="3:3">
      <c r="C1592"/>
    </row>
    <row r="1593" spans="3:3">
      <c r="C1593"/>
    </row>
    <row r="1594" spans="3:3">
      <c r="C15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F0000"/>
  </sheetPr>
  <dimension ref="A1:L1322"/>
  <sheetViews>
    <sheetView zoomScaleNormal="100" workbookViewId="0">
      <selection activeCell="E9" sqref="E9"/>
    </sheetView>
  </sheetViews>
  <sheetFormatPr defaultColWidth="9.140625" defaultRowHeight="12.75"/>
  <cols>
    <col min="1" max="1" width="12.28515625" style="5" customWidth="1"/>
    <col min="2" max="2" width="16.7109375" style="5" customWidth="1"/>
    <col min="3" max="3" width="6.5703125" style="5" bestFit="1" customWidth="1"/>
    <col min="4" max="4" width="44.140625" style="5" bestFit="1" customWidth="1"/>
    <col min="5" max="5" width="22" style="5" customWidth="1"/>
    <col min="6" max="6" width="16.140625" style="16" bestFit="1" customWidth="1"/>
    <col min="7" max="7" width="49.42578125" style="5" customWidth="1"/>
    <col min="8" max="8" width="22.5703125" style="5" bestFit="1" customWidth="1"/>
    <col min="9" max="9" width="16" style="5" bestFit="1" customWidth="1"/>
    <col min="10" max="10" width="15.85546875" style="5" bestFit="1" customWidth="1"/>
    <col min="11" max="11" width="16.28515625" style="5" bestFit="1" customWidth="1"/>
    <col min="12" max="12" width="24.85546875" style="5" bestFit="1" customWidth="1"/>
    <col min="13" max="16384" width="9.140625" style="5"/>
  </cols>
  <sheetData>
    <row r="1" spans="1:12">
      <c r="A1" s="8" t="s">
        <v>2046</v>
      </c>
      <c r="B1" s="8" t="s">
        <v>2043</v>
      </c>
      <c r="C1" s="8" t="s">
        <v>2044</v>
      </c>
      <c r="D1" s="8" t="s">
        <v>25</v>
      </c>
      <c r="E1" s="8" t="s">
        <v>2045</v>
      </c>
      <c r="F1" s="14" t="s">
        <v>2048</v>
      </c>
      <c r="G1" s="8" t="s">
        <v>2049</v>
      </c>
      <c r="H1" s="8" t="s">
        <v>2050</v>
      </c>
      <c r="I1" s="8" t="s">
        <v>26</v>
      </c>
      <c r="J1" s="8" t="s">
        <v>1467</v>
      </c>
      <c r="K1" s="8" t="s">
        <v>27</v>
      </c>
      <c r="L1" s="8" t="s">
        <v>1465</v>
      </c>
    </row>
    <row r="2" spans="1:12">
      <c r="A2" s="5" t="s">
        <v>2047</v>
      </c>
      <c r="B2" s="9">
        <v>36607</v>
      </c>
      <c r="C2" s="5">
        <v>2000</v>
      </c>
      <c r="D2" s="5" t="s">
        <v>31</v>
      </c>
      <c r="E2" s="5" t="str">
        <f>VLOOKUP(D2, 'TechIndex Startups'!$A$1:$E$700,2,FALSE)</f>
        <v>FIRM0002</v>
      </c>
      <c r="F2" s="15">
        <v>30000000</v>
      </c>
      <c r="G2" s="5" t="s">
        <v>1468</v>
      </c>
      <c r="H2" s="5" t="s">
        <v>1469</v>
      </c>
      <c r="I2" s="5" t="s">
        <v>30</v>
      </c>
      <c r="J2" s="5" t="s">
        <v>1470</v>
      </c>
      <c r="K2" s="5">
        <v>1973</v>
      </c>
      <c r="L2" s="5" t="s">
        <v>29</v>
      </c>
    </row>
    <row r="3" spans="1:12">
      <c r="A3" s="5" t="s">
        <v>2047</v>
      </c>
      <c r="B3" s="9">
        <v>36607</v>
      </c>
      <c r="C3" s="5">
        <v>2000</v>
      </c>
      <c r="D3" s="5" t="s">
        <v>31</v>
      </c>
      <c r="E3" s="5" t="str">
        <f>VLOOKUP(D3, 'TechIndex Startups'!$A$1:$E$700,2,FALSE)</f>
        <v>FIRM0002</v>
      </c>
      <c r="F3" s="16" t="s">
        <v>1471</v>
      </c>
      <c r="G3" s="5" t="s">
        <v>1472</v>
      </c>
      <c r="H3" s="5" t="s">
        <v>1469</v>
      </c>
      <c r="I3" s="5" t="s">
        <v>30</v>
      </c>
      <c r="J3" s="5" t="s">
        <v>1470</v>
      </c>
      <c r="K3" s="5">
        <v>1973</v>
      </c>
      <c r="L3" s="5" t="s">
        <v>29</v>
      </c>
    </row>
    <row r="4" spans="1:12">
      <c r="A4" s="5" t="s">
        <v>2047</v>
      </c>
      <c r="B4" s="9">
        <v>36607</v>
      </c>
      <c r="C4" s="5">
        <v>2000</v>
      </c>
      <c r="D4" s="5" t="s">
        <v>31</v>
      </c>
      <c r="E4" s="5" t="str">
        <f>VLOOKUP(D4, 'TechIndex Startups'!$A$1:$E$700,2,FALSE)</f>
        <v>FIRM0002</v>
      </c>
      <c r="F4" s="16" t="s">
        <v>1471</v>
      </c>
      <c r="G4" s="5" t="s">
        <v>1473</v>
      </c>
      <c r="H4" s="5" t="s">
        <v>1469</v>
      </c>
      <c r="I4" s="5" t="s">
        <v>30</v>
      </c>
      <c r="J4" s="5" t="s">
        <v>1470</v>
      </c>
      <c r="K4" s="5">
        <v>1973</v>
      </c>
      <c r="L4" s="5" t="s">
        <v>29</v>
      </c>
    </row>
    <row r="5" spans="1:12">
      <c r="A5" s="5" t="s">
        <v>2047</v>
      </c>
      <c r="B5" s="9">
        <v>36607</v>
      </c>
      <c r="C5" s="5">
        <v>2000</v>
      </c>
      <c r="D5" s="5" t="s">
        <v>31</v>
      </c>
      <c r="E5" s="5" t="str">
        <f>VLOOKUP(D5, 'TechIndex Startups'!$A$1:$E$700,2,FALSE)</f>
        <v>FIRM0002</v>
      </c>
      <c r="F5" s="16" t="s">
        <v>1471</v>
      </c>
      <c r="G5" s="5" t="s">
        <v>1474</v>
      </c>
      <c r="H5" s="5" t="s">
        <v>1469</v>
      </c>
      <c r="I5" s="5" t="s">
        <v>30</v>
      </c>
      <c r="J5" s="5" t="s">
        <v>1470</v>
      </c>
      <c r="K5" s="5">
        <v>1973</v>
      </c>
      <c r="L5" s="5" t="s">
        <v>29</v>
      </c>
    </row>
    <row r="6" spans="1:12">
      <c r="A6" s="5" t="s">
        <v>2047</v>
      </c>
      <c r="B6" s="9">
        <v>36607</v>
      </c>
      <c r="C6" s="5">
        <v>2000</v>
      </c>
      <c r="D6" s="5" t="s">
        <v>31</v>
      </c>
      <c r="E6" s="5" t="str">
        <f>VLOOKUP(D6, 'TechIndex Startups'!$A$1:$E$700,2,FALSE)</f>
        <v>FIRM0002</v>
      </c>
      <c r="F6" s="16" t="s">
        <v>1471</v>
      </c>
      <c r="G6" s="5" t="s">
        <v>1475</v>
      </c>
      <c r="H6" s="5" t="s">
        <v>1469</v>
      </c>
      <c r="I6" s="5" t="s">
        <v>30</v>
      </c>
      <c r="J6" s="5" t="s">
        <v>1470</v>
      </c>
      <c r="K6" s="5">
        <v>1973</v>
      </c>
      <c r="L6" s="5" t="s">
        <v>29</v>
      </c>
    </row>
    <row r="7" spans="1:12">
      <c r="A7" s="5" t="s">
        <v>2051</v>
      </c>
      <c r="B7" s="9">
        <v>37532</v>
      </c>
      <c r="C7" s="5">
        <v>2002</v>
      </c>
      <c r="D7" s="5" t="s">
        <v>68</v>
      </c>
      <c r="E7" s="5" t="str">
        <f>VLOOKUP(D7, 'TechIndex Startups'!$A$1:$E$700,2,FALSE)</f>
        <v>FIRM0027</v>
      </c>
      <c r="F7" s="15">
        <v>4500000</v>
      </c>
      <c r="G7" s="5" t="s">
        <v>1476</v>
      </c>
      <c r="H7" s="5" t="s">
        <v>1477</v>
      </c>
      <c r="I7" s="5" t="s">
        <v>50</v>
      </c>
      <c r="J7" s="5" t="s">
        <v>1478</v>
      </c>
      <c r="K7" s="5">
        <v>1999</v>
      </c>
      <c r="L7" s="5" t="s">
        <v>69</v>
      </c>
    </row>
    <row r="8" spans="1:12">
      <c r="A8" s="5" t="s">
        <v>2052</v>
      </c>
      <c r="B8" s="9">
        <v>37622</v>
      </c>
      <c r="C8" s="5">
        <v>2003</v>
      </c>
      <c r="D8" s="5" t="s">
        <v>92</v>
      </c>
      <c r="E8" s="5" t="str">
        <f>VLOOKUP(D8, 'TechIndex Startups'!$A$1:$E$700,2,FALSE)</f>
        <v>FIRM0045</v>
      </c>
      <c r="F8" s="16" t="s">
        <v>1479</v>
      </c>
      <c r="G8" s="5" t="s">
        <v>1480</v>
      </c>
      <c r="H8" s="5" t="s">
        <v>1481</v>
      </c>
      <c r="I8" s="5" t="s">
        <v>30</v>
      </c>
      <c r="J8" s="5" t="s">
        <v>1482</v>
      </c>
      <c r="K8" s="5">
        <v>2003</v>
      </c>
      <c r="L8" s="5" t="s">
        <v>44</v>
      </c>
    </row>
    <row r="9" spans="1:12">
      <c r="A9" s="5" t="s">
        <v>2053</v>
      </c>
      <c r="B9" s="9">
        <v>37895</v>
      </c>
      <c r="C9" s="5">
        <v>2003</v>
      </c>
      <c r="D9" s="5" t="s">
        <v>98</v>
      </c>
      <c r="E9" s="5" t="str">
        <f>VLOOKUP(D9, 'TechIndex Startups'!$A$1:$E$700,2,FALSE)</f>
        <v>FIRM0051</v>
      </c>
      <c r="F9" s="15">
        <v>150000</v>
      </c>
      <c r="G9" s="5" t="s">
        <v>1479</v>
      </c>
      <c r="H9" s="5" t="s">
        <v>1481</v>
      </c>
      <c r="I9" s="5" t="s">
        <v>30</v>
      </c>
      <c r="J9" s="5" t="s">
        <v>1483</v>
      </c>
      <c r="K9" s="5">
        <v>2003</v>
      </c>
      <c r="L9" s="5" t="s">
        <v>44</v>
      </c>
    </row>
    <row r="10" spans="1:12">
      <c r="A10" s="5" t="s">
        <v>2054</v>
      </c>
      <c r="B10" s="9">
        <v>37987</v>
      </c>
      <c r="C10" s="5">
        <v>2004</v>
      </c>
      <c r="D10" s="5" t="s">
        <v>100</v>
      </c>
      <c r="E10" s="5" t="str">
        <f>VLOOKUP(D10, 'TechIndex Startups'!$A$1:$E$700,2,FALSE)</f>
        <v>FIRM0053</v>
      </c>
      <c r="F10" s="16" t="s">
        <v>1479</v>
      </c>
      <c r="G10" s="5" t="s">
        <v>1484</v>
      </c>
      <c r="H10" s="5" t="s">
        <v>1477</v>
      </c>
      <c r="I10" s="5" t="s">
        <v>30</v>
      </c>
      <c r="J10" s="5" t="s">
        <v>1470</v>
      </c>
      <c r="K10" s="5">
        <v>2004</v>
      </c>
      <c r="L10" s="5" t="s">
        <v>47</v>
      </c>
    </row>
    <row r="11" spans="1:12">
      <c r="A11" s="5" t="s">
        <v>2055</v>
      </c>
      <c r="B11" s="9">
        <v>38152</v>
      </c>
      <c r="C11" s="5">
        <v>2004</v>
      </c>
      <c r="D11" s="5" t="s">
        <v>92</v>
      </c>
      <c r="E11" s="5" t="str">
        <f>VLOOKUP(D11, 'TechIndex Startups'!$A$1:$E$700,2,FALSE)</f>
        <v>FIRM0045</v>
      </c>
      <c r="F11" s="15">
        <v>4600000</v>
      </c>
      <c r="G11" s="5" t="s">
        <v>1485</v>
      </c>
      <c r="H11" s="5" t="s">
        <v>1477</v>
      </c>
      <c r="I11" s="5" t="s">
        <v>30</v>
      </c>
      <c r="J11" s="5" t="s">
        <v>1482</v>
      </c>
      <c r="K11" s="5">
        <v>2003</v>
      </c>
      <c r="L11" s="5" t="s">
        <v>44</v>
      </c>
    </row>
    <row r="12" spans="1:12">
      <c r="A12" s="5" t="s">
        <v>2055</v>
      </c>
      <c r="B12" s="9">
        <v>38152</v>
      </c>
      <c r="C12" s="5">
        <v>2004</v>
      </c>
      <c r="D12" s="5" t="s">
        <v>92</v>
      </c>
      <c r="E12" s="5" t="str">
        <f>VLOOKUP(D12, 'TechIndex Startups'!$A$1:$E$700,2,FALSE)</f>
        <v>FIRM0045</v>
      </c>
      <c r="F12" s="16" t="s">
        <v>1471</v>
      </c>
      <c r="G12" s="5" t="s">
        <v>1486</v>
      </c>
      <c r="H12" s="5" t="s">
        <v>1477</v>
      </c>
      <c r="I12" s="5" t="s">
        <v>30</v>
      </c>
      <c r="J12" s="5" t="s">
        <v>1482</v>
      </c>
      <c r="K12" s="5">
        <v>2003</v>
      </c>
      <c r="L12" s="5" t="s">
        <v>44</v>
      </c>
    </row>
    <row r="13" spans="1:12">
      <c r="A13" s="5" t="s">
        <v>2056</v>
      </c>
      <c r="B13" s="9">
        <v>38348</v>
      </c>
      <c r="C13" s="5">
        <v>2004</v>
      </c>
      <c r="D13" s="5" t="s">
        <v>106</v>
      </c>
      <c r="E13" s="5" t="str">
        <f>VLOOKUP(D13, 'TechIndex Startups'!$A$1:$E$700,2,FALSE)</f>
        <v>FIRM0059</v>
      </c>
      <c r="F13" s="15">
        <v>1000000</v>
      </c>
      <c r="G13" s="5" t="s">
        <v>1479</v>
      </c>
      <c r="H13" s="5" t="s">
        <v>1469</v>
      </c>
      <c r="I13" s="5" t="s">
        <v>30</v>
      </c>
      <c r="J13" s="5" t="s">
        <v>1487</v>
      </c>
      <c r="K13" s="5">
        <v>2005</v>
      </c>
      <c r="L13" s="5" t="s">
        <v>33</v>
      </c>
    </row>
    <row r="14" spans="1:12">
      <c r="A14" s="5" t="s">
        <v>2057</v>
      </c>
      <c r="B14" s="9">
        <v>38533</v>
      </c>
      <c r="C14" s="5">
        <v>2005</v>
      </c>
      <c r="D14" s="5" t="s">
        <v>92</v>
      </c>
      <c r="E14" s="5" t="str">
        <f>VLOOKUP(D14, 'TechIndex Startups'!$A$1:$E$700,2,FALSE)</f>
        <v>FIRM0045</v>
      </c>
      <c r="F14" s="15">
        <v>1500000</v>
      </c>
      <c r="G14" s="5" t="s">
        <v>1485</v>
      </c>
      <c r="H14" s="5" t="s">
        <v>1469</v>
      </c>
      <c r="I14" s="5" t="s">
        <v>30</v>
      </c>
      <c r="J14" s="5" t="s">
        <v>1482</v>
      </c>
      <c r="K14" s="5">
        <v>2003</v>
      </c>
      <c r="L14" s="5" t="s">
        <v>44</v>
      </c>
    </row>
    <row r="15" spans="1:12">
      <c r="A15" s="5" t="s">
        <v>2057</v>
      </c>
      <c r="B15" s="9">
        <v>38533</v>
      </c>
      <c r="C15" s="5">
        <v>2005</v>
      </c>
      <c r="D15" s="5" t="s">
        <v>92</v>
      </c>
      <c r="E15" s="5" t="str">
        <f>VLOOKUP(D15, 'TechIndex Startups'!$A$1:$E$700,2,FALSE)</f>
        <v>FIRM0045</v>
      </c>
      <c r="F15" s="16" t="s">
        <v>1471</v>
      </c>
      <c r="G15" s="5" t="s">
        <v>1486</v>
      </c>
      <c r="H15" s="5" t="s">
        <v>1477</v>
      </c>
      <c r="I15" s="5" t="s">
        <v>30</v>
      </c>
      <c r="J15" s="5" t="s">
        <v>1482</v>
      </c>
      <c r="K15" s="5">
        <v>2003</v>
      </c>
      <c r="L15" s="5" t="s">
        <v>44</v>
      </c>
    </row>
    <row r="16" spans="1:12">
      <c r="A16" s="5" t="s">
        <v>2058</v>
      </c>
      <c r="B16" s="9">
        <v>38626</v>
      </c>
      <c r="C16" s="5">
        <v>2005</v>
      </c>
      <c r="D16" s="5" t="s">
        <v>107</v>
      </c>
      <c r="E16" s="5" t="str">
        <f>VLOOKUP(D16, 'TechIndex Startups'!$A$1:$E$700,2,FALSE)</f>
        <v>FIRM0060</v>
      </c>
      <c r="F16" s="15">
        <v>2500000</v>
      </c>
      <c r="G16" s="5" t="s">
        <v>1488</v>
      </c>
      <c r="H16" s="5" t="s">
        <v>1477</v>
      </c>
      <c r="I16" s="5" t="s">
        <v>30</v>
      </c>
      <c r="J16" s="5" t="s">
        <v>1489</v>
      </c>
      <c r="K16" s="5">
        <v>2005</v>
      </c>
      <c r="L16" s="5" t="s">
        <v>33</v>
      </c>
    </row>
    <row r="17" spans="1:12">
      <c r="A17" s="5" t="s">
        <v>2059</v>
      </c>
      <c r="B17" s="9">
        <v>38718</v>
      </c>
      <c r="C17" s="5">
        <v>2006</v>
      </c>
      <c r="D17" s="5" t="s">
        <v>114</v>
      </c>
      <c r="E17" s="5" t="str">
        <f>VLOOKUP(D17, 'TechIndex Startups'!$A$1:$E$700,2,FALSE)</f>
        <v>FIRM0066</v>
      </c>
      <c r="F17" s="15">
        <v>3000000</v>
      </c>
      <c r="G17" s="5" t="s">
        <v>1490</v>
      </c>
      <c r="H17" s="5" t="s">
        <v>1477</v>
      </c>
      <c r="I17" s="5" t="s">
        <v>30</v>
      </c>
      <c r="J17" s="5" t="s">
        <v>1491</v>
      </c>
      <c r="K17" s="5">
        <v>2006</v>
      </c>
      <c r="L17" s="5" t="s">
        <v>47</v>
      </c>
    </row>
    <row r="18" spans="1:12">
      <c r="A18" s="5" t="s">
        <v>2060</v>
      </c>
      <c r="B18" s="9">
        <v>38740</v>
      </c>
      <c r="C18" s="5">
        <v>2006</v>
      </c>
      <c r="D18" s="5" t="s">
        <v>97</v>
      </c>
      <c r="E18" s="5" t="str">
        <f>VLOOKUP(D18, 'TechIndex Startups'!$A$1:$E$700,2,FALSE)</f>
        <v>FIRM0050</v>
      </c>
      <c r="F18" s="15">
        <v>150000</v>
      </c>
      <c r="G18" s="5" t="s">
        <v>1479</v>
      </c>
      <c r="H18" s="5" t="s">
        <v>1492</v>
      </c>
      <c r="I18" s="5" t="s">
        <v>30</v>
      </c>
      <c r="J18" s="5" t="s">
        <v>1493</v>
      </c>
      <c r="K18" s="5">
        <v>2003</v>
      </c>
      <c r="L18" s="5" t="s">
        <v>69</v>
      </c>
    </row>
    <row r="19" spans="1:12">
      <c r="A19" s="5" t="s">
        <v>2061</v>
      </c>
      <c r="B19" s="9">
        <v>38808</v>
      </c>
      <c r="C19" s="5">
        <v>2006</v>
      </c>
      <c r="D19" s="5" t="s">
        <v>92</v>
      </c>
      <c r="E19" s="5" t="str">
        <f>VLOOKUP(D19, 'TechIndex Startups'!$A$1:$E$700,2,FALSE)</f>
        <v>FIRM0045</v>
      </c>
      <c r="F19" s="15">
        <v>10000000</v>
      </c>
      <c r="G19" s="5" t="s">
        <v>1485</v>
      </c>
      <c r="H19" s="5" t="s">
        <v>1494</v>
      </c>
      <c r="I19" s="5" t="s">
        <v>30</v>
      </c>
      <c r="J19" s="5" t="s">
        <v>1482</v>
      </c>
      <c r="K19" s="5">
        <v>2003</v>
      </c>
      <c r="L19" s="5" t="s">
        <v>44</v>
      </c>
    </row>
    <row r="20" spans="1:12">
      <c r="A20" s="5" t="s">
        <v>2061</v>
      </c>
      <c r="B20" s="9">
        <v>38808</v>
      </c>
      <c r="C20" s="5">
        <v>2006</v>
      </c>
      <c r="D20" s="5" t="s">
        <v>92</v>
      </c>
      <c r="E20" s="5" t="str">
        <f>VLOOKUP(D20, 'TechIndex Startups'!$A$1:$E$700,2,FALSE)</f>
        <v>FIRM0045</v>
      </c>
      <c r="F20" s="16" t="s">
        <v>1471</v>
      </c>
      <c r="G20" s="5" t="s">
        <v>1486</v>
      </c>
      <c r="H20" s="5" t="s">
        <v>1494</v>
      </c>
      <c r="I20" s="5" t="s">
        <v>30</v>
      </c>
      <c r="J20" s="5" t="s">
        <v>1482</v>
      </c>
      <c r="K20" s="5">
        <v>2003</v>
      </c>
      <c r="L20" s="5" t="s">
        <v>44</v>
      </c>
    </row>
    <row r="21" spans="1:12">
      <c r="A21" s="5" t="s">
        <v>2061</v>
      </c>
      <c r="B21" s="9">
        <v>38808</v>
      </c>
      <c r="C21" s="5">
        <v>2006</v>
      </c>
      <c r="D21" s="5" t="s">
        <v>92</v>
      </c>
      <c r="E21" s="5" t="str">
        <f>VLOOKUP(D21, 'TechIndex Startups'!$A$1:$E$700,2,FALSE)</f>
        <v>FIRM0045</v>
      </c>
      <c r="F21" s="16" t="s">
        <v>1471</v>
      </c>
      <c r="G21" s="5" t="s">
        <v>1495</v>
      </c>
      <c r="H21" s="5" t="s">
        <v>1494</v>
      </c>
      <c r="I21" s="5" t="s">
        <v>30</v>
      </c>
      <c r="J21" s="5" t="s">
        <v>1482</v>
      </c>
      <c r="K21" s="5">
        <v>2003</v>
      </c>
      <c r="L21" s="5" t="s">
        <v>44</v>
      </c>
    </row>
    <row r="22" spans="1:12">
      <c r="A22" s="5" t="s">
        <v>2062</v>
      </c>
      <c r="B22" s="9">
        <v>38971</v>
      </c>
      <c r="C22" s="5">
        <v>2006</v>
      </c>
      <c r="D22" s="5" t="s">
        <v>111</v>
      </c>
      <c r="E22" s="5" t="str">
        <f>VLOOKUP(D22, 'TechIndex Startups'!$A$1:$E$700,2,FALSE)</f>
        <v>FIRM0063</v>
      </c>
      <c r="F22" s="15">
        <v>350000</v>
      </c>
      <c r="G22" s="5" t="s">
        <v>1496</v>
      </c>
      <c r="H22" s="5" t="s">
        <v>1497</v>
      </c>
      <c r="I22" s="5" t="s">
        <v>30</v>
      </c>
      <c r="J22" s="5" t="s">
        <v>1498</v>
      </c>
      <c r="K22" s="5">
        <v>2005</v>
      </c>
      <c r="L22" s="5" t="s">
        <v>33</v>
      </c>
    </row>
    <row r="23" spans="1:12">
      <c r="A23" s="5" t="s">
        <v>2063</v>
      </c>
      <c r="B23" s="9">
        <v>39015</v>
      </c>
      <c r="C23" s="5">
        <v>2006</v>
      </c>
      <c r="D23" s="5" t="s">
        <v>108</v>
      </c>
      <c r="E23" s="5" t="str">
        <f>VLOOKUP(D23, 'TechIndex Startups'!$A$1:$E$700,2,FALSE)</f>
        <v>FIRM0061</v>
      </c>
      <c r="F23" s="16" t="s">
        <v>1471</v>
      </c>
      <c r="G23" s="5" t="s">
        <v>1499</v>
      </c>
      <c r="H23" s="5" t="s">
        <v>1477</v>
      </c>
      <c r="I23" s="5" t="s">
        <v>109</v>
      </c>
      <c r="J23" s="5" t="s">
        <v>1500</v>
      </c>
      <c r="K23" s="5">
        <v>2005</v>
      </c>
      <c r="L23" s="5" t="s">
        <v>44</v>
      </c>
    </row>
    <row r="24" spans="1:12">
      <c r="A24" s="5" t="s">
        <v>2063</v>
      </c>
      <c r="B24" s="9">
        <v>39015</v>
      </c>
      <c r="C24" s="5">
        <v>2006</v>
      </c>
      <c r="D24" s="5" t="s">
        <v>108</v>
      </c>
      <c r="E24" s="5" t="str">
        <f>VLOOKUP(D24, 'TechIndex Startups'!$A$1:$E$700,2,FALSE)</f>
        <v>FIRM0061</v>
      </c>
      <c r="F24" s="15">
        <v>4000000</v>
      </c>
      <c r="G24" s="5" t="s">
        <v>1501</v>
      </c>
      <c r="H24" s="5" t="s">
        <v>1477</v>
      </c>
      <c r="I24" s="5" t="s">
        <v>109</v>
      </c>
      <c r="J24" s="5" t="s">
        <v>1500</v>
      </c>
      <c r="K24" s="5">
        <v>2005</v>
      </c>
      <c r="L24" s="5" t="s">
        <v>44</v>
      </c>
    </row>
    <row r="25" spans="1:12">
      <c r="A25" s="5" t="s">
        <v>2063</v>
      </c>
      <c r="B25" s="9">
        <v>39015</v>
      </c>
      <c r="C25" s="5">
        <v>2006</v>
      </c>
      <c r="D25" s="5" t="s">
        <v>108</v>
      </c>
      <c r="E25" s="5" t="str">
        <f>VLOOKUP(D25, 'TechIndex Startups'!$A$1:$E$700,2,FALSE)</f>
        <v>FIRM0061</v>
      </c>
      <c r="F25" s="16" t="s">
        <v>1471</v>
      </c>
      <c r="G25" s="5" t="s">
        <v>1502</v>
      </c>
      <c r="H25" s="5" t="s">
        <v>1477</v>
      </c>
      <c r="I25" s="5" t="s">
        <v>109</v>
      </c>
      <c r="J25" s="5" t="s">
        <v>1500</v>
      </c>
      <c r="K25" s="5">
        <v>2005</v>
      </c>
      <c r="L25" s="5" t="s">
        <v>44</v>
      </c>
    </row>
    <row r="26" spans="1:12">
      <c r="A26" s="5" t="s">
        <v>2064</v>
      </c>
      <c r="B26" s="9">
        <v>39083</v>
      </c>
      <c r="C26" s="5">
        <v>2007</v>
      </c>
      <c r="D26" s="5" t="s">
        <v>121</v>
      </c>
      <c r="E26" s="5" t="str">
        <f>VLOOKUP(D26, 'TechIndex Startups'!$A$1:$E$700,2,FALSE)</f>
        <v>FIRM0073</v>
      </c>
      <c r="F26" s="15">
        <v>100000</v>
      </c>
      <c r="G26" s="5" t="s">
        <v>1479</v>
      </c>
      <c r="H26" s="5" t="s">
        <v>1492</v>
      </c>
      <c r="I26" s="5" t="s">
        <v>30</v>
      </c>
      <c r="J26" s="5" t="s">
        <v>1498</v>
      </c>
      <c r="K26" s="5">
        <v>2006</v>
      </c>
      <c r="L26" s="5" t="s">
        <v>44</v>
      </c>
    </row>
    <row r="27" spans="1:12">
      <c r="A27" s="5" t="s">
        <v>2065</v>
      </c>
      <c r="B27" s="9">
        <v>39100</v>
      </c>
      <c r="C27" s="5">
        <v>2007</v>
      </c>
      <c r="D27" s="5" t="s">
        <v>68</v>
      </c>
      <c r="E27" s="5" t="str">
        <f>VLOOKUP(D27, 'TechIndex Startups'!$A$1:$E$700,2,FALSE)</f>
        <v>FIRM0027</v>
      </c>
      <c r="F27" s="15">
        <v>23000000</v>
      </c>
      <c r="G27" s="5" t="s">
        <v>1503</v>
      </c>
      <c r="H27" s="5" t="s">
        <v>1494</v>
      </c>
      <c r="I27" s="5" t="s">
        <v>50</v>
      </c>
      <c r="J27" s="5" t="s">
        <v>1478</v>
      </c>
      <c r="K27" s="5">
        <v>1999</v>
      </c>
      <c r="L27" s="5" t="s">
        <v>69</v>
      </c>
    </row>
    <row r="28" spans="1:12">
      <c r="A28" s="5" t="s">
        <v>2065</v>
      </c>
      <c r="B28" s="9">
        <v>39100</v>
      </c>
      <c r="C28" s="5">
        <v>2007</v>
      </c>
      <c r="D28" s="5" t="s">
        <v>68</v>
      </c>
      <c r="E28" s="5" t="str">
        <f>VLOOKUP(D28, 'TechIndex Startups'!$A$1:$E$700,2,FALSE)</f>
        <v>FIRM0027</v>
      </c>
      <c r="F28" s="16" t="s">
        <v>1471</v>
      </c>
      <c r="G28" s="5" t="s">
        <v>1476</v>
      </c>
      <c r="H28" s="5" t="s">
        <v>1494</v>
      </c>
      <c r="I28" s="5" t="s">
        <v>50</v>
      </c>
      <c r="J28" s="5" t="s">
        <v>1478</v>
      </c>
      <c r="K28" s="5">
        <v>1999</v>
      </c>
      <c r="L28" s="5" t="s">
        <v>69</v>
      </c>
    </row>
    <row r="29" spans="1:12">
      <c r="A29" s="5" t="s">
        <v>2065</v>
      </c>
      <c r="B29" s="9">
        <v>39100</v>
      </c>
      <c r="C29" s="5">
        <v>2007</v>
      </c>
      <c r="D29" s="5" t="s">
        <v>68</v>
      </c>
      <c r="E29" s="5" t="str">
        <f>VLOOKUP(D29, 'TechIndex Startups'!$A$1:$E$700,2,FALSE)</f>
        <v>FIRM0027</v>
      </c>
      <c r="F29" s="16" t="s">
        <v>1471</v>
      </c>
      <c r="G29" s="5" t="s">
        <v>1504</v>
      </c>
      <c r="H29" s="5" t="s">
        <v>1494</v>
      </c>
      <c r="I29" s="5" t="s">
        <v>50</v>
      </c>
      <c r="J29" s="5" t="s">
        <v>1478</v>
      </c>
      <c r="K29" s="5">
        <v>1999</v>
      </c>
      <c r="L29" s="5" t="s">
        <v>69</v>
      </c>
    </row>
    <row r="30" spans="1:12">
      <c r="A30" s="5" t="s">
        <v>2065</v>
      </c>
      <c r="B30" s="9">
        <v>39100</v>
      </c>
      <c r="C30" s="5">
        <v>2007</v>
      </c>
      <c r="D30" s="5" t="s">
        <v>68</v>
      </c>
      <c r="E30" s="5" t="str">
        <f>VLOOKUP(D30, 'TechIndex Startups'!$A$1:$E$700,2,FALSE)</f>
        <v>FIRM0027</v>
      </c>
      <c r="F30" s="16" t="s">
        <v>1471</v>
      </c>
      <c r="G30" s="5" t="s">
        <v>1505</v>
      </c>
      <c r="H30" s="5" t="s">
        <v>1494</v>
      </c>
      <c r="I30" s="5" t="s">
        <v>50</v>
      </c>
      <c r="J30" s="5" t="s">
        <v>1478</v>
      </c>
      <c r="K30" s="5">
        <v>1999</v>
      </c>
      <c r="L30" s="5" t="s">
        <v>69</v>
      </c>
    </row>
    <row r="31" spans="1:12">
      <c r="A31" s="5" t="s">
        <v>2066</v>
      </c>
      <c r="B31" s="9">
        <v>39114</v>
      </c>
      <c r="C31" s="5">
        <v>2007</v>
      </c>
      <c r="D31" s="5" t="s">
        <v>111</v>
      </c>
      <c r="E31" s="5" t="str">
        <f>VLOOKUP(D31, 'TechIndex Startups'!$A$1:$E$700,2,FALSE)</f>
        <v>FIRM0063</v>
      </c>
      <c r="F31" s="15">
        <v>2100000</v>
      </c>
      <c r="G31" s="5" t="s">
        <v>1506</v>
      </c>
      <c r="H31" s="5" t="s">
        <v>1469</v>
      </c>
      <c r="I31" s="5" t="s">
        <v>30</v>
      </c>
      <c r="J31" s="5" t="s">
        <v>1498</v>
      </c>
      <c r="K31" s="5">
        <v>2005</v>
      </c>
      <c r="L31" s="5" t="s">
        <v>33</v>
      </c>
    </row>
    <row r="32" spans="1:12">
      <c r="A32" s="5" t="s">
        <v>2066</v>
      </c>
      <c r="B32" s="9">
        <v>39114</v>
      </c>
      <c r="C32" s="5">
        <v>2007</v>
      </c>
      <c r="D32" s="5" t="s">
        <v>111</v>
      </c>
      <c r="E32" s="5" t="str">
        <f>VLOOKUP(D32, 'TechIndex Startups'!$A$1:$E$700,2,FALSE)</f>
        <v>FIRM0063</v>
      </c>
      <c r="F32" s="16" t="s">
        <v>1471</v>
      </c>
      <c r="G32" s="5" t="s">
        <v>1507</v>
      </c>
      <c r="H32" s="5" t="s">
        <v>1469</v>
      </c>
      <c r="I32" s="5" t="s">
        <v>30</v>
      </c>
      <c r="J32" s="5" t="s">
        <v>1498</v>
      </c>
      <c r="K32" s="5">
        <v>2005</v>
      </c>
      <c r="L32" s="5" t="s">
        <v>33</v>
      </c>
    </row>
    <row r="33" spans="1:12">
      <c r="A33" s="5" t="s">
        <v>2067</v>
      </c>
      <c r="B33" s="9">
        <v>39118</v>
      </c>
      <c r="C33" s="5">
        <v>2007</v>
      </c>
      <c r="D33" s="5" t="s">
        <v>97</v>
      </c>
      <c r="E33" s="5" t="str">
        <f>VLOOKUP(D33, 'TechIndex Startups'!$A$1:$E$700,2,FALSE)</f>
        <v>FIRM0050</v>
      </c>
      <c r="F33" s="16" t="s">
        <v>1471</v>
      </c>
      <c r="G33" s="5" t="s">
        <v>1508</v>
      </c>
      <c r="H33" s="5" t="s">
        <v>1477</v>
      </c>
      <c r="I33" s="5" t="s">
        <v>30</v>
      </c>
      <c r="J33" s="5" t="s">
        <v>1493</v>
      </c>
      <c r="K33" s="5">
        <v>2003</v>
      </c>
      <c r="L33" s="5" t="s">
        <v>69</v>
      </c>
    </row>
    <row r="34" spans="1:12">
      <c r="A34" s="5" t="s">
        <v>2067</v>
      </c>
      <c r="B34" s="9">
        <v>39118</v>
      </c>
      <c r="C34" s="5">
        <v>2007</v>
      </c>
      <c r="D34" s="5" t="s">
        <v>97</v>
      </c>
      <c r="E34" s="5" t="str">
        <f>VLOOKUP(D34, 'TechIndex Startups'!$A$1:$E$700,2,FALSE)</f>
        <v>FIRM0050</v>
      </c>
      <c r="F34" s="16" t="s">
        <v>1471</v>
      </c>
      <c r="G34" s="5" t="s">
        <v>1509</v>
      </c>
      <c r="H34" s="5" t="s">
        <v>1477</v>
      </c>
      <c r="I34" s="5" t="s">
        <v>30</v>
      </c>
      <c r="J34" s="5" t="s">
        <v>1493</v>
      </c>
      <c r="K34" s="5">
        <v>2003</v>
      </c>
      <c r="L34" s="5" t="s">
        <v>69</v>
      </c>
    </row>
    <row r="35" spans="1:12">
      <c r="A35" s="5" t="s">
        <v>2067</v>
      </c>
      <c r="B35" s="9">
        <v>39118</v>
      </c>
      <c r="C35" s="5">
        <v>2007</v>
      </c>
      <c r="D35" s="5" t="s">
        <v>97</v>
      </c>
      <c r="E35" s="5" t="str">
        <f>VLOOKUP(D35, 'TechIndex Startups'!$A$1:$E$700,2,FALSE)</f>
        <v>FIRM0050</v>
      </c>
      <c r="F35" s="16" t="s">
        <v>1471</v>
      </c>
      <c r="G35" s="5" t="s">
        <v>1510</v>
      </c>
      <c r="H35" s="5" t="s">
        <v>1477</v>
      </c>
      <c r="I35" s="5" t="s">
        <v>30</v>
      </c>
      <c r="J35" s="5" t="s">
        <v>1493</v>
      </c>
      <c r="K35" s="5">
        <v>2003</v>
      </c>
      <c r="L35" s="5" t="s">
        <v>69</v>
      </c>
    </row>
    <row r="36" spans="1:12">
      <c r="A36" s="5" t="s">
        <v>2067</v>
      </c>
      <c r="B36" s="9">
        <v>39118</v>
      </c>
      <c r="C36" s="5">
        <v>2007</v>
      </c>
      <c r="D36" s="5" t="s">
        <v>97</v>
      </c>
      <c r="E36" s="5" t="str">
        <f>VLOOKUP(D36, 'TechIndex Startups'!$A$1:$E$700,2,FALSE)</f>
        <v>FIRM0050</v>
      </c>
      <c r="F36" s="15">
        <v>4000000</v>
      </c>
      <c r="G36" s="5" t="s">
        <v>1511</v>
      </c>
      <c r="H36" s="5" t="s">
        <v>1477</v>
      </c>
      <c r="I36" s="5" t="s">
        <v>30</v>
      </c>
      <c r="J36" s="5" t="s">
        <v>1493</v>
      </c>
      <c r="K36" s="5">
        <v>2003</v>
      </c>
      <c r="L36" s="5" t="s">
        <v>69</v>
      </c>
    </row>
    <row r="37" spans="1:12">
      <c r="A37" s="5" t="s">
        <v>2068</v>
      </c>
      <c r="B37" s="9">
        <v>39142</v>
      </c>
      <c r="C37" s="5">
        <v>2007</v>
      </c>
      <c r="D37" s="5" t="s">
        <v>102</v>
      </c>
      <c r="E37" s="5" t="str">
        <f>VLOOKUP(D37, 'TechIndex Startups'!$A$1:$E$700,2,FALSE)</f>
        <v>FIRM0055</v>
      </c>
      <c r="F37" s="15">
        <v>5000000</v>
      </c>
      <c r="G37" s="5" t="s">
        <v>1512</v>
      </c>
      <c r="H37" s="5" t="s">
        <v>1513</v>
      </c>
      <c r="I37" s="5" t="s">
        <v>30</v>
      </c>
      <c r="J37" s="5" t="s">
        <v>1498</v>
      </c>
      <c r="K37" s="5">
        <v>2004</v>
      </c>
      <c r="L37" s="5" t="s">
        <v>58</v>
      </c>
    </row>
    <row r="38" spans="1:12">
      <c r="A38" s="5" t="s">
        <v>2069</v>
      </c>
      <c r="B38" s="9">
        <v>39147</v>
      </c>
      <c r="C38" s="5">
        <v>2007</v>
      </c>
      <c r="D38" s="5" t="s">
        <v>65</v>
      </c>
      <c r="E38" s="5" t="str">
        <f>VLOOKUP(D38, 'TechIndex Startups'!$A$1:$E$700,2,FALSE)</f>
        <v>FIRM0025</v>
      </c>
      <c r="F38" s="15">
        <v>45000000</v>
      </c>
      <c r="G38" s="5" t="s">
        <v>1514</v>
      </c>
      <c r="H38" s="5" t="s">
        <v>1477</v>
      </c>
      <c r="I38" s="5" t="s">
        <v>30</v>
      </c>
      <c r="J38" s="5" t="s">
        <v>1498</v>
      </c>
      <c r="K38" s="5">
        <v>1999</v>
      </c>
      <c r="L38" s="5" t="s">
        <v>33</v>
      </c>
    </row>
    <row r="39" spans="1:12">
      <c r="A39" s="5" t="s">
        <v>2070</v>
      </c>
      <c r="B39" s="9">
        <v>39173</v>
      </c>
      <c r="C39" s="5">
        <v>2007</v>
      </c>
      <c r="D39" s="5" t="s">
        <v>114</v>
      </c>
      <c r="E39" s="5" t="str">
        <f>VLOOKUP(D39, 'TechIndex Startups'!$A$1:$E$700,2,FALSE)</f>
        <v>FIRM0066</v>
      </c>
      <c r="F39" s="15" t="s">
        <v>1471</v>
      </c>
      <c r="G39" s="5" t="s">
        <v>22</v>
      </c>
      <c r="H39" s="5" t="s">
        <v>1494</v>
      </c>
      <c r="I39" s="5" t="s">
        <v>30</v>
      </c>
      <c r="J39" s="5" t="s">
        <v>1491</v>
      </c>
      <c r="K39" s="5">
        <v>2007</v>
      </c>
      <c r="L39" s="5" t="s">
        <v>47</v>
      </c>
    </row>
    <row r="40" spans="1:12">
      <c r="A40" s="5" t="s">
        <v>2070</v>
      </c>
      <c r="B40" s="9">
        <v>39173</v>
      </c>
      <c r="C40" s="5">
        <v>2007</v>
      </c>
      <c r="D40" s="5" t="s">
        <v>114</v>
      </c>
      <c r="E40" s="5" t="str">
        <f>VLOOKUP(D40, 'TechIndex Startups'!$A$1:$E$700,2,FALSE)</f>
        <v>FIRM0066</v>
      </c>
      <c r="F40" s="15">
        <v>10000000</v>
      </c>
      <c r="G40" s="5" t="s">
        <v>1486</v>
      </c>
      <c r="H40" s="5" t="s">
        <v>1494</v>
      </c>
      <c r="I40" s="5" t="s">
        <v>30</v>
      </c>
      <c r="J40" s="5" t="s">
        <v>1491</v>
      </c>
      <c r="K40" s="5">
        <v>2007</v>
      </c>
      <c r="L40" s="5" t="s">
        <v>47</v>
      </c>
    </row>
    <row r="41" spans="1:12">
      <c r="A41" s="5" t="s">
        <v>2071</v>
      </c>
      <c r="B41" s="9">
        <v>39187</v>
      </c>
      <c r="C41" s="5">
        <v>2007</v>
      </c>
      <c r="D41" s="5" t="s">
        <v>119</v>
      </c>
      <c r="E41" s="5" t="str">
        <f>VLOOKUP(D41, 'TechIndex Startups'!$A$1:$E$700,2,FALSE)</f>
        <v>FIRM0071</v>
      </c>
      <c r="F41" s="15">
        <v>950000</v>
      </c>
      <c r="G41" s="5" t="s">
        <v>1479</v>
      </c>
      <c r="H41" s="5" t="s">
        <v>1481</v>
      </c>
      <c r="I41" s="5" t="s">
        <v>41</v>
      </c>
      <c r="J41" s="5" t="s">
        <v>1515</v>
      </c>
      <c r="K41" s="5">
        <v>2006</v>
      </c>
      <c r="L41" s="5" t="s">
        <v>44</v>
      </c>
    </row>
    <row r="42" spans="1:12">
      <c r="A42" s="5" t="s">
        <v>2072</v>
      </c>
      <c r="B42" s="9">
        <v>39245</v>
      </c>
      <c r="C42" s="5">
        <v>2007</v>
      </c>
      <c r="D42" s="5" t="s">
        <v>60</v>
      </c>
      <c r="E42" s="5" t="str">
        <f>VLOOKUP(D42, 'TechIndex Startups'!$A$1:$E$700,2,FALSE)</f>
        <v>FIRM0021</v>
      </c>
      <c r="F42" s="16" t="s">
        <v>1479</v>
      </c>
      <c r="G42" s="5" t="s">
        <v>1516</v>
      </c>
      <c r="H42" s="5" t="s">
        <v>1517</v>
      </c>
      <c r="I42" s="5" t="s">
        <v>30</v>
      </c>
      <c r="J42" s="5" t="s">
        <v>1498</v>
      </c>
      <c r="K42" s="5">
        <v>1998</v>
      </c>
      <c r="L42" s="5" t="s">
        <v>44</v>
      </c>
    </row>
    <row r="43" spans="1:12">
      <c r="A43" s="5" t="s">
        <v>2073</v>
      </c>
      <c r="B43" s="9">
        <v>39326</v>
      </c>
      <c r="C43" s="5">
        <v>2007</v>
      </c>
      <c r="D43" s="5" t="s">
        <v>92</v>
      </c>
      <c r="E43" s="5" t="str">
        <f>VLOOKUP(D43, 'TechIndex Startups'!$A$1:$E$700,2,FALSE)</f>
        <v>FIRM0045</v>
      </c>
      <c r="F43" s="15">
        <v>12400000</v>
      </c>
      <c r="G43" s="5" t="s">
        <v>1485</v>
      </c>
      <c r="H43" s="5" t="s">
        <v>1494</v>
      </c>
      <c r="I43" s="5" t="s">
        <v>30</v>
      </c>
      <c r="J43" s="5" t="s">
        <v>1482</v>
      </c>
      <c r="K43" s="5">
        <v>2003</v>
      </c>
      <c r="L43" s="5" t="s">
        <v>44</v>
      </c>
    </row>
    <row r="44" spans="1:12">
      <c r="A44" s="5" t="s">
        <v>2073</v>
      </c>
      <c r="B44" s="9">
        <v>39326</v>
      </c>
      <c r="C44" s="5">
        <v>2007</v>
      </c>
      <c r="D44" s="5" t="s">
        <v>92</v>
      </c>
      <c r="E44" s="5" t="str">
        <f>VLOOKUP(D44, 'TechIndex Startups'!$A$1:$E$700,2,FALSE)</f>
        <v>FIRM0045</v>
      </c>
      <c r="F44" s="16" t="s">
        <v>1471</v>
      </c>
      <c r="G44" s="5" t="s">
        <v>1486</v>
      </c>
      <c r="H44" s="5" t="s">
        <v>1494</v>
      </c>
      <c r="I44" s="5" t="s">
        <v>30</v>
      </c>
      <c r="J44" s="5" t="s">
        <v>1482</v>
      </c>
      <c r="K44" s="5">
        <v>2003</v>
      </c>
      <c r="L44" s="5" t="s">
        <v>44</v>
      </c>
    </row>
    <row r="45" spans="1:12">
      <c r="A45" s="5" t="s">
        <v>2073</v>
      </c>
      <c r="B45" s="9">
        <v>39326</v>
      </c>
      <c r="C45" s="5">
        <v>2007</v>
      </c>
      <c r="D45" s="5" t="s">
        <v>92</v>
      </c>
      <c r="E45" s="5" t="str">
        <f>VLOOKUP(D45, 'TechIndex Startups'!$A$1:$E$700,2,FALSE)</f>
        <v>FIRM0045</v>
      </c>
      <c r="F45" s="16" t="s">
        <v>1471</v>
      </c>
      <c r="G45" s="5" t="s">
        <v>1495</v>
      </c>
      <c r="H45" s="5" t="s">
        <v>1494</v>
      </c>
      <c r="I45" s="5" t="s">
        <v>30</v>
      </c>
      <c r="J45" s="5" t="s">
        <v>1482</v>
      </c>
      <c r="K45" s="5">
        <v>2003</v>
      </c>
      <c r="L45" s="5" t="s">
        <v>44</v>
      </c>
    </row>
    <row r="46" spans="1:12">
      <c r="A46" s="5" t="s">
        <v>2073</v>
      </c>
      <c r="B46" s="9">
        <v>39326</v>
      </c>
      <c r="C46" s="5">
        <v>2007</v>
      </c>
      <c r="D46" s="5" t="s">
        <v>92</v>
      </c>
      <c r="E46" s="5" t="str">
        <f>VLOOKUP(D46, 'TechIndex Startups'!$A$1:$E$700,2,FALSE)</f>
        <v>FIRM0045</v>
      </c>
      <c r="F46" s="16" t="s">
        <v>1471</v>
      </c>
      <c r="G46" s="5" t="s">
        <v>1518</v>
      </c>
      <c r="H46" s="5" t="s">
        <v>1494</v>
      </c>
      <c r="I46" s="5" t="s">
        <v>30</v>
      </c>
      <c r="J46" s="5" t="s">
        <v>1482</v>
      </c>
      <c r="K46" s="5">
        <v>2003</v>
      </c>
      <c r="L46" s="5" t="s">
        <v>44</v>
      </c>
    </row>
    <row r="47" spans="1:12">
      <c r="A47" s="5" t="s">
        <v>2074</v>
      </c>
      <c r="B47" s="9">
        <v>39356</v>
      </c>
      <c r="C47" s="5">
        <v>2007</v>
      </c>
      <c r="D47" s="5" t="s">
        <v>113</v>
      </c>
      <c r="E47" s="5" t="str">
        <f>VLOOKUP(D47, 'TechIndex Startups'!$A$1:$E$700,2,FALSE)</f>
        <v>FIRM0065</v>
      </c>
      <c r="F47" s="15">
        <v>250000</v>
      </c>
      <c r="G47" s="5" t="s">
        <v>1479</v>
      </c>
      <c r="H47" s="5" t="s">
        <v>1481</v>
      </c>
      <c r="I47" s="5" t="s">
        <v>30</v>
      </c>
      <c r="J47" s="5" t="s">
        <v>1483</v>
      </c>
      <c r="K47" s="5">
        <v>2006</v>
      </c>
      <c r="L47" s="5" t="s">
        <v>58</v>
      </c>
    </row>
    <row r="48" spans="1:12">
      <c r="A48" s="5" t="s">
        <v>2074</v>
      </c>
      <c r="B48" s="9">
        <v>39356</v>
      </c>
      <c r="C48" s="5">
        <v>2007</v>
      </c>
      <c r="D48" s="5" t="s">
        <v>107</v>
      </c>
      <c r="E48" s="5" t="str">
        <f>VLOOKUP(D48, 'TechIndex Startups'!$A$1:$E$700,2,FALSE)</f>
        <v>FIRM0060</v>
      </c>
      <c r="F48" s="15">
        <v>6000000</v>
      </c>
      <c r="G48" s="5" t="s">
        <v>1488</v>
      </c>
      <c r="H48" s="5" t="s">
        <v>1494</v>
      </c>
      <c r="I48" s="5" t="s">
        <v>30</v>
      </c>
      <c r="J48" s="5" t="s">
        <v>1489</v>
      </c>
      <c r="K48" s="5">
        <v>2005</v>
      </c>
      <c r="L48" s="5" t="s">
        <v>33</v>
      </c>
    </row>
    <row r="49" spans="1:12">
      <c r="A49" s="5" t="s">
        <v>2075</v>
      </c>
      <c r="B49" s="9">
        <v>39539</v>
      </c>
      <c r="C49" s="5">
        <v>2008</v>
      </c>
      <c r="D49" s="5" t="s">
        <v>121</v>
      </c>
      <c r="E49" s="5" t="str">
        <f>VLOOKUP(D49, 'TechIndex Startups'!$A$1:$E$700,2,FALSE)</f>
        <v>FIRM0073</v>
      </c>
      <c r="F49" s="15">
        <v>500000</v>
      </c>
      <c r="G49" s="5" t="s">
        <v>1479</v>
      </c>
      <c r="H49" s="5" t="s">
        <v>1492</v>
      </c>
      <c r="I49" s="5" t="s">
        <v>30</v>
      </c>
      <c r="J49" s="5" t="s">
        <v>1498</v>
      </c>
      <c r="K49" s="5">
        <v>2006</v>
      </c>
      <c r="L49" s="5" t="s">
        <v>44</v>
      </c>
    </row>
    <row r="50" spans="1:12">
      <c r="A50" s="5" t="s">
        <v>2076</v>
      </c>
      <c r="B50" s="9">
        <v>39560</v>
      </c>
      <c r="C50" s="5">
        <v>2008</v>
      </c>
      <c r="D50" s="5" t="s">
        <v>70</v>
      </c>
      <c r="E50" s="5" t="str">
        <f>VLOOKUP(D50, 'TechIndex Startups'!$A$1:$E$700,2,FALSE)</f>
        <v>FIRM0028</v>
      </c>
      <c r="F50" s="15">
        <v>10000000</v>
      </c>
      <c r="G50" s="5" t="s">
        <v>1519</v>
      </c>
      <c r="H50" s="5" t="s">
        <v>1469</v>
      </c>
      <c r="I50" s="5" t="s">
        <v>71</v>
      </c>
      <c r="J50" s="5" t="s">
        <v>1520</v>
      </c>
      <c r="K50" s="5">
        <v>1999</v>
      </c>
      <c r="L50" s="5" t="s">
        <v>33</v>
      </c>
    </row>
    <row r="51" spans="1:12">
      <c r="A51" s="5" t="s">
        <v>2077</v>
      </c>
      <c r="B51" s="9">
        <v>39583</v>
      </c>
      <c r="C51" s="5">
        <v>2008</v>
      </c>
      <c r="D51" s="5" t="s">
        <v>119</v>
      </c>
      <c r="E51" s="5" t="str">
        <f>VLOOKUP(D51, 'TechIndex Startups'!$A$1:$E$700,2,FALSE)</f>
        <v>FIRM0071</v>
      </c>
      <c r="F51" s="15">
        <v>3500000</v>
      </c>
      <c r="G51" s="5" t="s">
        <v>1479</v>
      </c>
      <c r="H51" s="5" t="s">
        <v>1497</v>
      </c>
      <c r="I51" s="5" t="s">
        <v>41</v>
      </c>
      <c r="J51" s="5" t="s">
        <v>1515</v>
      </c>
      <c r="K51" s="5">
        <v>2006</v>
      </c>
      <c r="L51" s="5" t="s">
        <v>44</v>
      </c>
    </row>
    <row r="52" spans="1:12">
      <c r="A52" s="5" t="s">
        <v>2078</v>
      </c>
      <c r="B52" s="9">
        <v>39600</v>
      </c>
      <c r="C52" s="5">
        <v>2008</v>
      </c>
      <c r="D52" s="5" t="s">
        <v>111</v>
      </c>
      <c r="E52" s="5" t="str">
        <f>VLOOKUP(D52, 'TechIndex Startups'!$A$1:$E$700,2,FALSE)</f>
        <v>FIRM0063</v>
      </c>
      <c r="F52" s="15">
        <v>3500000</v>
      </c>
      <c r="G52" s="5" t="s">
        <v>1506</v>
      </c>
      <c r="H52" s="5" t="s">
        <v>1477</v>
      </c>
      <c r="I52" s="5" t="s">
        <v>30</v>
      </c>
      <c r="J52" s="5" t="s">
        <v>1498</v>
      </c>
      <c r="K52" s="5">
        <v>2005</v>
      </c>
      <c r="L52" s="5" t="s">
        <v>33</v>
      </c>
    </row>
    <row r="53" spans="1:12">
      <c r="A53" s="5" t="s">
        <v>2078</v>
      </c>
      <c r="B53" s="9">
        <v>39600</v>
      </c>
      <c r="C53" s="5">
        <v>2008</v>
      </c>
      <c r="D53" s="5" t="s">
        <v>111</v>
      </c>
      <c r="E53" s="5" t="str">
        <f>VLOOKUP(D53, 'TechIndex Startups'!$A$1:$E$700,2,FALSE)</f>
        <v>FIRM0063</v>
      </c>
      <c r="F53" s="16" t="s">
        <v>1471</v>
      </c>
      <c r="G53" s="5" t="s">
        <v>1507</v>
      </c>
      <c r="H53" s="5" t="s">
        <v>1477</v>
      </c>
      <c r="I53" s="5" t="s">
        <v>30</v>
      </c>
      <c r="J53" s="5" t="s">
        <v>1498</v>
      </c>
      <c r="K53" s="5">
        <v>2005</v>
      </c>
      <c r="L53" s="5" t="s">
        <v>33</v>
      </c>
    </row>
    <row r="54" spans="1:12">
      <c r="A54" s="5" t="s">
        <v>2079</v>
      </c>
      <c r="B54" s="9">
        <v>39614</v>
      </c>
      <c r="C54" s="5">
        <v>2008</v>
      </c>
      <c r="D54" s="5" t="s">
        <v>102</v>
      </c>
      <c r="E54" s="5" t="str">
        <f>VLOOKUP(D54, 'TechIndex Startups'!$A$1:$E$700,2,FALSE)</f>
        <v>FIRM0055</v>
      </c>
      <c r="F54" s="16" t="s">
        <v>1471</v>
      </c>
      <c r="G54" s="5" t="s">
        <v>1521</v>
      </c>
      <c r="H54" s="5" t="s">
        <v>1522</v>
      </c>
      <c r="I54" s="5" t="s">
        <v>30</v>
      </c>
      <c r="J54" s="5" t="s">
        <v>1498</v>
      </c>
      <c r="K54" s="5">
        <v>2004</v>
      </c>
      <c r="L54" s="5" t="s">
        <v>58</v>
      </c>
    </row>
    <row r="55" spans="1:12">
      <c r="A55" s="5" t="s">
        <v>2079</v>
      </c>
      <c r="B55" s="9">
        <v>39614</v>
      </c>
      <c r="C55" s="5">
        <v>2008</v>
      </c>
      <c r="D55" s="5" t="s">
        <v>102</v>
      </c>
      <c r="E55" s="5" t="str">
        <f>VLOOKUP(D55, 'TechIndex Startups'!$A$1:$E$700,2,FALSE)</f>
        <v>FIRM0055</v>
      </c>
      <c r="F55" s="16" t="s">
        <v>1471</v>
      </c>
      <c r="G55" s="5" t="s">
        <v>1523</v>
      </c>
      <c r="H55" s="5" t="s">
        <v>1522</v>
      </c>
      <c r="I55" s="5" t="s">
        <v>30</v>
      </c>
      <c r="J55" s="5" t="s">
        <v>1498</v>
      </c>
      <c r="K55" s="5">
        <v>2004</v>
      </c>
      <c r="L55" s="5" t="s">
        <v>58</v>
      </c>
    </row>
    <row r="56" spans="1:12">
      <c r="A56" s="5" t="s">
        <v>2079</v>
      </c>
      <c r="B56" s="9">
        <v>39614</v>
      </c>
      <c r="C56" s="5">
        <v>2008</v>
      </c>
      <c r="D56" s="5" t="s">
        <v>102</v>
      </c>
      <c r="E56" s="5" t="str">
        <f>VLOOKUP(D56, 'TechIndex Startups'!$A$1:$E$700,2,FALSE)</f>
        <v>FIRM0055</v>
      </c>
      <c r="F56" s="16" t="s">
        <v>1471</v>
      </c>
      <c r="G56" s="5" t="s">
        <v>1524</v>
      </c>
      <c r="H56" s="5" t="s">
        <v>1522</v>
      </c>
      <c r="I56" s="5" t="s">
        <v>30</v>
      </c>
      <c r="J56" s="5" t="s">
        <v>1498</v>
      </c>
      <c r="K56" s="5">
        <v>2004</v>
      </c>
      <c r="L56" s="5" t="s">
        <v>58</v>
      </c>
    </row>
    <row r="57" spans="1:12">
      <c r="A57" s="5" t="s">
        <v>2079</v>
      </c>
      <c r="B57" s="9">
        <v>39614</v>
      </c>
      <c r="C57" s="5">
        <v>2008</v>
      </c>
      <c r="D57" s="5" t="s">
        <v>102</v>
      </c>
      <c r="E57" s="5" t="str">
        <f>VLOOKUP(D57, 'TechIndex Startups'!$A$1:$E$700,2,FALSE)</f>
        <v>FIRM0055</v>
      </c>
      <c r="F57" s="15">
        <v>18000000</v>
      </c>
      <c r="G57" s="5" t="s">
        <v>1525</v>
      </c>
      <c r="H57" s="5" t="s">
        <v>1522</v>
      </c>
      <c r="I57" s="5" t="s">
        <v>30</v>
      </c>
      <c r="J57" s="5" t="s">
        <v>1498</v>
      </c>
      <c r="K57" s="5">
        <v>2004</v>
      </c>
      <c r="L57" s="5" t="s">
        <v>58</v>
      </c>
    </row>
    <row r="58" spans="1:12">
      <c r="A58" s="5" t="s">
        <v>2079</v>
      </c>
      <c r="B58" s="9">
        <v>39614</v>
      </c>
      <c r="C58" s="5">
        <v>2008</v>
      </c>
      <c r="D58" s="5" t="s">
        <v>102</v>
      </c>
      <c r="E58" s="5" t="str">
        <f>VLOOKUP(D58, 'TechIndex Startups'!$A$1:$E$700,2,FALSE)</f>
        <v>FIRM0055</v>
      </c>
      <c r="F58" s="16" t="s">
        <v>1471</v>
      </c>
      <c r="G58" s="5" t="s">
        <v>1526</v>
      </c>
      <c r="H58" s="5" t="s">
        <v>1522</v>
      </c>
      <c r="I58" s="5" t="s">
        <v>30</v>
      </c>
      <c r="J58" s="5" t="s">
        <v>1498</v>
      </c>
      <c r="K58" s="5">
        <v>2004</v>
      </c>
      <c r="L58" s="5" t="s">
        <v>58</v>
      </c>
    </row>
    <row r="59" spans="1:12">
      <c r="A59" s="5" t="s">
        <v>2080</v>
      </c>
      <c r="B59" s="9">
        <v>39625</v>
      </c>
      <c r="C59" s="5">
        <v>2008</v>
      </c>
      <c r="D59" s="5" t="s">
        <v>53</v>
      </c>
      <c r="E59" s="5" t="str">
        <f>VLOOKUP(D59, 'TechIndex Startups'!$A$1:$E$700,2,FALSE)</f>
        <v>FIRM0015</v>
      </c>
      <c r="F59" s="15">
        <v>100000</v>
      </c>
      <c r="G59" s="5" t="s">
        <v>1527</v>
      </c>
      <c r="H59" s="5" t="s">
        <v>1469</v>
      </c>
      <c r="I59" s="5" t="s">
        <v>30</v>
      </c>
      <c r="J59" s="5" t="s">
        <v>1528</v>
      </c>
      <c r="K59" s="5">
        <v>1995</v>
      </c>
      <c r="L59" s="5" t="s">
        <v>44</v>
      </c>
    </row>
    <row r="60" spans="1:12">
      <c r="A60" s="5" t="s">
        <v>2081</v>
      </c>
      <c r="B60" s="9">
        <v>39661</v>
      </c>
      <c r="C60" s="5">
        <v>2008</v>
      </c>
      <c r="D60" s="5" t="s">
        <v>120</v>
      </c>
      <c r="E60" s="5" t="str">
        <f>VLOOKUP(D60, 'TechIndex Startups'!$A$1:$E$700,2,FALSE)</f>
        <v>FIRM0072</v>
      </c>
      <c r="F60" s="15">
        <v>6500000</v>
      </c>
      <c r="G60" s="5" t="s">
        <v>1529</v>
      </c>
      <c r="H60" s="5" t="s">
        <v>1477</v>
      </c>
      <c r="I60" s="5" t="s">
        <v>30</v>
      </c>
      <c r="J60" s="5" t="s">
        <v>1487</v>
      </c>
      <c r="K60" s="5">
        <v>2006</v>
      </c>
      <c r="L60" s="5" t="s">
        <v>44</v>
      </c>
    </row>
    <row r="61" spans="1:12">
      <c r="A61" s="5" t="s">
        <v>2081</v>
      </c>
      <c r="B61" s="9">
        <v>39661</v>
      </c>
      <c r="C61" s="5">
        <v>2008</v>
      </c>
      <c r="D61" s="5" t="s">
        <v>120</v>
      </c>
      <c r="E61" s="5" t="str">
        <f>VLOOKUP(D61, 'TechIndex Startups'!$A$1:$E$700,2,FALSE)</f>
        <v>FIRM0072</v>
      </c>
      <c r="F61" s="16" t="s">
        <v>1471</v>
      </c>
      <c r="G61" s="5" t="s">
        <v>1530</v>
      </c>
      <c r="H61" s="5" t="s">
        <v>1477</v>
      </c>
      <c r="I61" s="5" t="s">
        <v>30</v>
      </c>
      <c r="J61" s="5" t="s">
        <v>1487</v>
      </c>
      <c r="K61" s="5">
        <v>2006</v>
      </c>
      <c r="L61" s="5" t="s">
        <v>44</v>
      </c>
    </row>
    <row r="62" spans="1:12">
      <c r="A62" s="5" t="s">
        <v>2082</v>
      </c>
      <c r="B62" s="9">
        <v>39668</v>
      </c>
      <c r="C62" s="5">
        <v>2008</v>
      </c>
      <c r="D62" s="5" t="s">
        <v>230</v>
      </c>
      <c r="E62" s="5" t="str">
        <f>VLOOKUP(D62, 'TechIndex Startups'!$A$1:$E$700,2,FALSE)</f>
        <v>FIRM0178</v>
      </c>
      <c r="F62" s="15">
        <f>2000000*1.4</f>
        <v>2800000</v>
      </c>
      <c r="G62" s="5" t="s">
        <v>1479</v>
      </c>
      <c r="H62" s="5" t="s">
        <v>1481</v>
      </c>
      <c r="I62" s="5" t="s">
        <v>50</v>
      </c>
      <c r="J62" s="5" t="s">
        <v>1478</v>
      </c>
      <c r="K62" s="5">
        <v>2003</v>
      </c>
      <c r="L62" s="5" t="s">
        <v>58</v>
      </c>
    </row>
    <row r="63" spans="1:12">
      <c r="A63" s="5" t="s">
        <v>2083</v>
      </c>
      <c r="B63" s="9">
        <v>39694</v>
      </c>
      <c r="C63" s="5">
        <v>2008</v>
      </c>
      <c r="D63" s="5" t="s">
        <v>230</v>
      </c>
      <c r="E63" s="5" t="str">
        <f>VLOOKUP(D63, 'TechIndex Startups'!$A$1:$E$700,2,FALSE)</f>
        <v>FIRM0178</v>
      </c>
      <c r="F63" s="15">
        <v>3000000</v>
      </c>
      <c r="G63" s="5" t="s">
        <v>1531</v>
      </c>
      <c r="H63" s="5" t="s">
        <v>1477</v>
      </c>
      <c r="I63" s="5" t="s">
        <v>50</v>
      </c>
      <c r="J63" s="5" t="s">
        <v>1478</v>
      </c>
      <c r="K63" s="5">
        <v>2003</v>
      </c>
      <c r="L63" s="5" t="s">
        <v>58</v>
      </c>
    </row>
    <row r="64" spans="1:12">
      <c r="A64" s="5" t="s">
        <v>2084</v>
      </c>
      <c r="B64" s="9">
        <v>39708</v>
      </c>
      <c r="C64" s="5">
        <v>2008</v>
      </c>
      <c r="D64" s="5" t="s">
        <v>140</v>
      </c>
      <c r="E64" s="5" t="str">
        <f>VLOOKUP(D64, 'TechIndex Startups'!$A$1:$E$700,2,FALSE)</f>
        <v>FIRM0092</v>
      </c>
      <c r="F64" s="16" t="s">
        <v>1479</v>
      </c>
      <c r="G64" s="5" t="s">
        <v>1532</v>
      </c>
      <c r="H64" s="5" t="s">
        <v>1477</v>
      </c>
      <c r="I64" s="5" t="s">
        <v>30</v>
      </c>
      <c r="J64" s="5" t="s">
        <v>1482</v>
      </c>
      <c r="K64" s="5">
        <v>2008</v>
      </c>
      <c r="L64" s="5" t="s">
        <v>29</v>
      </c>
    </row>
    <row r="65" spans="1:12">
      <c r="A65" s="5" t="s">
        <v>2084</v>
      </c>
      <c r="B65" s="9">
        <v>39708</v>
      </c>
      <c r="C65" s="5">
        <v>2008</v>
      </c>
      <c r="D65" s="5" t="s">
        <v>140</v>
      </c>
      <c r="E65" s="5" t="str">
        <f>VLOOKUP(D65, 'TechIndex Startups'!$A$1:$E$700,2,FALSE)</f>
        <v>FIRM0092</v>
      </c>
      <c r="F65" s="16" t="s">
        <v>1479</v>
      </c>
      <c r="G65" s="5" t="s">
        <v>1533</v>
      </c>
      <c r="H65" s="5" t="s">
        <v>1477</v>
      </c>
      <c r="I65" s="5" t="s">
        <v>30</v>
      </c>
      <c r="J65" s="5" t="s">
        <v>1482</v>
      </c>
      <c r="K65" s="5">
        <v>2008</v>
      </c>
      <c r="L65" s="5" t="s">
        <v>29</v>
      </c>
    </row>
    <row r="66" spans="1:12">
      <c r="A66" s="5" t="s">
        <v>2085</v>
      </c>
      <c r="B66" s="9">
        <v>39814</v>
      </c>
      <c r="C66" s="5">
        <v>2009</v>
      </c>
      <c r="D66" s="5" t="s">
        <v>82</v>
      </c>
      <c r="E66" s="5" t="str">
        <f>VLOOKUP(D66, 'TechIndex Startups'!$A$1:$E$700,2,FALSE)</f>
        <v>FIRM0037</v>
      </c>
      <c r="F66" s="16" t="s">
        <v>1479</v>
      </c>
      <c r="G66" s="5" t="s">
        <v>1479</v>
      </c>
      <c r="H66" s="5" t="s">
        <v>1497</v>
      </c>
      <c r="I66" s="5" t="s">
        <v>30</v>
      </c>
      <c r="J66" s="5" t="s">
        <v>1534</v>
      </c>
      <c r="K66" s="5">
        <v>2000</v>
      </c>
      <c r="L66" s="5" t="s">
        <v>44</v>
      </c>
    </row>
    <row r="67" spans="1:12">
      <c r="A67" s="5" t="s">
        <v>2086</v>
      </c>
      <c r="B67" s="9">
        <v>39821</v>
      </c>
      <c r="C67" s="5">
        <v>2009</v>
      </c>
      <c r="D67" s="5" t="s">
        <v>139</v>
      </c>
      <c r="E67" s="5" t="str">
        <f>VLOOKUP(D67, 'TechIndex Startups'!$A$1:$E$700,2,FALSE)</f>
        <v>FIRM0091</v>
      </c>
      <c r="F67" s="15">
        <v>2100000</v>
      </c>
      <c r="G67" s="5" t="s">
        <v>31</v>
      </c>
      <c r="H67" s="5" t="s">
        <v>1469</v>
      </c>
      <c r="I67" s="5" t="s">
        <v>30</v>
      </c>
      <c r="J67" s="5" t="s">
        <v>1482</v>
      </c>
      <c r="K67" s="5">
        <v>2008</v>
      </c>
      <c r="L67" s="5" t="s">
        <v>33</v>
      </c>
    </row>
    <row r="68" spans="1:12">
      <c r="A68" s="5" t="s">
        <v>2087</v>
      </c>
      <c r="B68" s="9">
        <v>39875</v>
      </c>
      <c r="C68" s="5">
        <v>2009</v>
      </c>
      <c r="D68" s="5" t="s">
        <v>147</v>
      </c>
      <c r="E68" s="5" t="str">
        <f>VLOOKUP(D68, 'TechIndex Startups'!$A$1:$E$700,2,FALSE)</f>
        <v>FIRM0099</v>
      </c>
      <c r="F68" s="15">
        <v>100000</v>
      </c>
      <c r="G68" s="5" t="s">
        <v>1479</v>
      </c>
      <c r="H68" s="5" t="s">
        <v>1513</v>
      </c>
      <c r="I68" s="5" t="s">
        <v>30</v>
      </c>
      <c r="J68" s="5" t="s">
        <v>1535</v>
      </c>
      <c r="K68" s="5">
        <v>2008</v>
      </c>
      <c r="L68" s="5" t="s">
        <v>44</v>
      </c>
    </row>
    <row r="69" spans="1:12">
      <c r="A69" s="5" t="s">
        <v>2088</v>
      </c>
      <c r="B69" s="9">
        <v>39941</v>
      </c>
      <c r="C69" s="5">
        <v>2009</v>
      </c>
      <c r="D69" s="5" t="s">
        <v>92</v>
      </c>
      <c r="E69" s="5" t="str">
        <f>VLOOKUP(D69, 'TechIndex Startups'!$A$1:$E$700,2,FALSE)</f>
        <v>FIRM0045</v>
      </c>
      <c r="F69" s="15">
        <v>5000000</v>
      </c>
      <c r="G69" s="5" t="s">
        <v>1485</v>
      </c>
      <c r="H69" s="5" t="s">
        <v>1494</v>
      </c>
      <c r="I69" s="5" t="s">
        <v>30</v>
      </c>
      <c r="J69" s="5" t="s">
        <v>1482</v>
      </c>
      <c r="K69" s="5">
        <v>2003</v>
      </c>
      <c r="L69" s="5" t="s">
        <v>44</v>
      </c>
    </row>
    <row r="70" spans="1:12">
      <c r="A70" s="5" t="s">
        <v>2088</v>
      </c>
      <c r="B70" s="9">
        <v>39941</v>
      </c>
      <c r="C70" s="5">
        <v>2009</v>
      </c>
      <c r="D70" s="5" t="s">
        <v>92</v>
      </c>
      <c r="E70" s="5" t="str">
        <f>VLOOKUP(D70, 'TechIndex Startups'!$A$1:$E$700,2,FALSE)</f>
        <v>FIRM0045</v>
      </c>
      <c r="F70" s="16" t="s">
        <v>1471</v>
      </c>
      <c r="G70" s="5" t="s">
        <v>1486</v>
      </c>
      <c r="H70" s="5" t="s">
        <v>1494</v>
      </c>
      <c r="I70" s="5" t="s">
        <v>30</v>
      </c>
      <c r="J70" s="5" t="s">
        <v>1482</v>
      </c>
      <c r="K70" s="5">
        <v>2003</v>
      </c>
      <c r="L70" s="5" t="s">
        <v>44</v>
      </c>
    </row>
    <row r="71" spans="1:12">
      <c r="A71" s="5" t="s">
        <v>2088</v>
      </c>
      <c r="B71" s="9">
        <v>39941</v>
      </c>
      <c r="C71" s="5">
        <v>2009</v>
      </c>
      <c r="D71" s="5" t="s">
        <v>92</v>
      </c>
      <c r="E71" s="5" t="str">
        <f>VLOOKUP(D71, 'TechIndex Startups'!$A$1:$E$700,2,FALSE)</f>
        <v>FIRM0045</v>
      </c>
      <c r="F71" s="16" t="s">
        <v>1471</v>
      </c>
      <c r="G71" s="5" t="s">
        <v>1495</v>
      </c>
      <c r="H71" s="5" t="s">
        <v>1494</v>
      </c>
      <c r="I71" s="5" t="s">
        <v>30</v>
      </c>
      <c r="J71" s="5" t="s">
        <v>1482</v>
      </c>
      <c r="K71" s="5">
        <v>2003</v>
      </c>
      <c r="L71" s="5" t="s">
        <v>44</v>
      </c>
    </row>
    <row r="72" spans="1:12">
      <c r="A72" s="5" t="s">
        <v>2088</v>
      </c>
      <c r="B72" s="9">
        <v>39941</v>
      </c>
      <c r="C72" s="5">
        <v>2009</v>
      </c>
      <c r="D72" s="5" t="s">
        <v>92</v>
      </c>
      <c r="E72" s="5" t="str">
        <f>VLOOKUP(D72, 'TechIndex Startups'!$A$1:$E$700,2,FALSE)</f>
        <v>FIRM0045</v>
      </c>
      <c r="F72" s="16" t="s">
        <v>1471</v>
      </c>
      <c r="G72" s="5" t="s">
        <v>1518</v>
      </c>
      <c r="H72" s="5" t="s">
        <v>1494</v>
      </c>
      <c r="I72" s="5" t="s">
        <v>30</v>
      </c>
      <c r="J72" s="5" t="s">
        <v>1482</v>
      </c>
      <c r="K72" s="5">
        <v>2003</v>
      </c>
      <c r="L72" s="5" t="s">
        <v>44</v>
      </c>
    </row>
    <row r="73" spans="1:12">
      <c r="A73" s="5" t="s">
        <v>2089</v>
      </c>
      <c r="B73" s="9">
        <v>39965</v>
      </c>
      <c r="C73" s="5">
        <v>2009</v>
      </c>
      <c r="D73" s="5" t="s">
        <v>168</v>
      </c>
      <c r="E73" s="5" t="str">
        <f>VLOOKUP(D73, 'TechIndex Startups'!$A$1:$E$700,2,FALSE)</f>
        <v>FIRM0119</v>
      </c>
      <c r="F73" s="17">
        <f>50000*0.81</f>
        <v>40500</v>
      </c>
      <c r="G73" s="5" t="s">
        <v>1536</v>
      </c>
      <c r="H73" s="5" t="s">
        <v>1481</v>
      </c>
      <c r="I73" s="5" t="s">
        <v>41</v>
      </c>
      <c r="J73" s="5" t="s">
        <v>1537</v>
      </c>
      <c r="K73" s="5">
        <v>2010</v>
      </c>
      <c r="L73" s="5" t="s">
        <v>33</v>
      </c>
    </row>
    <row r="74" spans="1:12">
      <c r="A74" s="5" t="s">
        <v>2090</v>
      </c>
      <c r="B74" s="9">
        <v>40016</v>
      </c>
      <c r="C74" s="5">
        <v>2009</v>
      </c>
      <c r="D74" s="5" t="s">
        <v>140</v>
      </c>
      <c r="E74" s="5" t="str">
        <f>VLOOKUP(D74, 'TechIndex Startups'!$A$1:$E$700,2,FALSE)</f>
        <v>FIRM0092</v>
      </c>
      <c r="F74" s="16" t="s">
        <v>1479</v>
      </c>
      <c r="G74" s="5" t="s">
        <v>1532</v>
      </c>
      <c r="H74" s="5" t="s">
        <v>1494</v>
      </c>
      <c r="I74" s="5" t="s">
        <v>30</v>
      </c>
      <c r="J74" s="5" t="s">
        <v>1482</v>
      </c>
      <c r="K74" s="5">
        <v>2008</v>
      </c>
      <c r="L74" s="5" t="s">
        <v>29</v>
      </c>
    </row>
    <row r="75" spans="1:12">
      <c r="A75" s="5" t="s">
        <v>2090</v>
      </c>
      <c r="B75" s="9">
        <v>40016</v>
      </c>
      <c r="C75" s="5">
        <v>2009</v>
      </c>
      <c r="D75" s="5" t="s">
        <v>140</v>
      </c>
      <c r="E75" s="5" t="str">
        <f>VLOOKUP(D75, 'TechIndex Startups'!$A$1:$E$700,2,FALSE)</f>
        <v>FIRM0092</v>
      </c>
      <c r="F75" s="16" t="s">
        <v>1479</v>
      </c>
      <c r="G75" s="5" t="s">
        <v>6</v>
      </c>
      <c r="H75" s="5" t="s">
        <v>1494</v>
      </c>
      <c r="I75" s="5" t="s">
        <v>30</v>
      </c>
      <c r="J75" s="5" t="s">
        <v>1482</v>
      </c>
      <c r="K75" s="5">
        <v>2008</v>
      </c>
      <c r="L75" s="5" t="s">
        <v>29</v>
      </c>
    </row>
    <row r="76" spans="1:12">
      <c r="A76" s="5" t="s">
        <v>2090</v>
      </c>
      <c r="B76" s="9">
        <v>40016</v>
      </c>
      <c r="C76" s="5">
        <v>2009</v>
      </c>
      <c r="D76" s="5" t="s">
        <v>140</v>
      </c>
      <c r="E76" s="5" t="str">
        <f>VLOOKUP(D76, 'TechIndex Startups'!$A$1:$E$700,2,FALSE)</f>
        <v>FIRM0092</v>
      </c>
      <c r="F76" s="16" t="s">
        <v>1479</v>
      </c>
      <c r="G76" s="5" t="s">
        <v>1533</v>
      </c>
      <c r="H76" s="5" t="s">
        <v>1494</v>
      </c>
      <c r="I76" s="5" t="s">
        <v>30</v>
      </c>
      <c r="J76" s="5" t="s">
        <v>1482</v>
      </c>
      <c r="K76" s="5">
        <v>2008</v>
      </c>
      <c r="L76" s="5" t="s">
        <v>29</v>
      </c>
    </row>
    <row r="77" spans="1:12">
      <c r="A77" s="5" t="s">
        <v>2091</v>
      </c>
      <c r="B77" s="9">
        <v>40051</v>
      </c>
      <c r="C77" s="5">
        <v>2009</v>
      </c>
      <c r="D77" s="5" t="s">
        <v>127</v>
      </c>
      <c r="E77" s="5" t="str">
        <f>VLOOKUP(D77, 'TechIndex Startups'!$A$1:$E$700,2,FALSE)</f>
        <v>FIRM0079</v>
      </c>
      <c r="F77" s="15">
        <v>1500000</v>
      </c>
      <c r="G77" s="5" t="s">
        <v>1538</v>
      </c>
      <c r="H77" s="5" t="s">
        <v>1477</v>
      </c>
      <c r="I77" s="5" t="s">
        <v>30</v>
      </c>
      <c r="J77" s="5" t="s">
        <v>1470</v>
      </c>
      <c r="K77" s="5">
        <v>2007</v>
      </c>
      <c r="L77" s="5" t="s">
        <v>33</v>
      </c>
    </row>
    <row r="78" spans="1:12">
      <c r="A78" s="5" t="s">
        <v>2092</v>
      </c>
      <c r="B78" s="9">
        <v>40118</v>
      </c>
      <c r="C78" s="5">
        <v>2009</v>
      </c>
      <c r="D78" s="5" t="s">
        <v>32</v>
      </c>
      <c r="E78" s="5" t="str">
        <f>VLOOKUP(D78, 'TechIndex Startups'!$A$1:$E$700,2,FALSE)</f>
        <v>FIRM0003</v>
      </c>
      <c r="F78" s="16" t="s">
        <v>1479</v>
      </c>
      <c r="G78" s="5" t="s">
        <v>1539</v>
      </c>
      <c r="H78" s="5" t="s">
        <v>1517</v>
      </c>
      <c r="I78" s="5" t="s">
        <v>34</v>
      </c>
      <c r="J78" s="5" t="s">
        <v>1540</v>
      </c>
      <c r="K78" s="5">
        <v>1976</v>
      </c>
      <c r="L78" s="5" t="s">
        <v>33</v>
      </c>
    </row>
    <row r="79" spans="1:12">
      <c r="A79" s="5" t="s">
        <v>2093</v>
      </c>
      <c r="B79" s="9">
        <v>40135</v>
      </c>
      <c r="C79" s="5">
        <v>2009</v>
      </c>
      <c r="D79" s="5" t="s">
        <v>92</v>
      </c>
      <c r="E79" s="5" t="str">
        <f>VLOOKUP(D79, 'TechIndex Startups'!$A$1:$E$700,2,FALSE)</f>
        <v>FIRM0045</v>
      </c>
      <c r="F79" s="15">
        <v>3000000</v>
      </c>
      <c r="G79" s="5" t="s">
        <v>1541</v>
      </c>
      <c r="H79" s="5" t="s">
        <v>1494</v>
      </c>
      <c r="I79" s="5" t="s">
        <v>30</v>
      </c>
      <c r="J79" s="5" t="s">
        <v>1482</v>
      </c>
      <c r="K79" s="5">
        <v>2003</v>
      </c>
      <c r="L79" s="5" t="s">
        <v>44</v>
      </c>
    </row>
    <row r="80" spans="1:12">
      <c r="A80" s="5" t="s">
        <v>2094</v>
      </c>
      <c r="B80" s="9">
        <v>40137</v>
      </c>
      <c r="C80" s="5">
        <v>2009</v>
      </c>
      <c r="D80" s="5" t="s">
        <v>111</v>
      </c>
      <c r="E80" s="5" t="str">
        <f>VLOOKUP(D80, 'TechIndex Startups'!$A$1:$E$700,2,FALSE)</f>
        <v>FIRM0063</v>
      </c>
      <c r="F80" s="15">
        <v>650000</v>
      </c>
      <c r="G80" s="5" t="s">
        <v>1479</v>
      </c>
      <c r="H80" s="5" t="s">
        <v>1469</v>
      </c>
      <c r="I80" s="5" t="s">
        <v>30</v>
      </c>
      <c r="J80" s="5" t="s">
        <v>1498</v>
      </c>
      <c r="K80" s="5">
        <v>2005</v>
      </c>
      <c r="L80" s="5" t="s">
        <v>33</v>
      </c>
    </row>
    <row r="81" spans="1:12">
      <c r="A81" s="5" t="s">
        <v>2095</v>
      </c>
      <c r="B81" s="9">
        <v>40162</v>
      </c>
      <c r="C81" s="5">
        <v>2009</v>
      </c>
      <c r="D81" s="5" t="s">
        <v>124</v>
      </c>
      <c r="E81" s="5" t="str">
        <f>VLOOKUP(D81, 'TechIndex Startups'!$A$1:$E$700,2,FALSE)</f>
        <v>FIRM0076</v>
      </c>
      <c r="F81" s="16" t="s">
        <v>1479</v>
      </c>
      <c r="G81" s="5" t="s">
        <v>1542</v>
      </c>
      <c r="H81" s="5" t="s">
        <v>1481</v>
      </c>
      <c r="I81" s="5" t="s">
        <v>30</v>
      </c>
      <c r="J81" s="5" t="s">
        <v>1470</v>
      </c>
      <c r="K81" s="5">
        <v>2007</v>
      </c>
      <c r="L81" s="5" t="s">
        <v>29</v>
      </c>
    </row>
    <row r="82" spans="1:12">
      <c r="A82" s="5" t="s">
        <v>2096</v>
      </c>
      <c r="B82" s="9">
        <v>40179</v>
      </c>
      <c r="C82" s="5">
        <v>2010</v>
      </c>
      <c r="D82" s="5" t="s">
        <v>175</v>
      </c>
      <c r="E82" s="5" t="str">
        <f>VLOOKUP(D82, 'TechIndex Startups'!$A$1:$E$700,2,FALSE)</f>
        <v>FIRM0126</v>
      </c>
      <c r="F82" s="15">
        <v>20000</v>
      </c>
      <c r="G82" s="5" t="s">
        <v>1479</v>
      </c>
      <c r="H82" s="5" t="s">
        <v>1481</v>
      </c>
      <c r="I82" s="5" t="s">
        <v>30</v>
      </c>
      <c r="J82" s="5" t="s">
        <v>1543</v>
      </c>
      <c r="K82" s="5">
        <v>2010</v>
      </c>
      <c r="L82" s="5" t="s">
        <v>47</v>
      </c>
    </row>
    <row r="83" spans="1:12">
      <c r="A83" s="5" t="s">
        <v>2097</v>
      </c>
      <c r="B83" s="9">
        <v>40179</v>
      </c>
      <c r="C83" s="5">
        <v>2010</v>
      </c>
      <c r="D83" s="5" t="s">
        <v>121</v>
      </c>
      <c r="E83" s="5" t="str">
        <f>VLOOKUP(D83, 'TechIndex Startups'!$A$1:$E$700,2,FALSE)</f>
        <v>FIRM0073</v>
      </c>
      <c r="F83" s="15">
        <v>150000</v>
      </c>
      <c r="G83" s="5" t="s">
        <v>1479</v>
      </c>
      <c r="H83" s="5" t="s">
        <v>1492</v>
      </c>
      <c r="I83" s="5" t="s">
        <v>30</v>
      </c>
      <c r="J83" s="5" t="s">
        <v>1498</v>
      </c>
      <c r="K83" s="5">
        <v>2006</v>
      </c>
      <c r="L83" s="5" t="s">
        <v>44</v>
      </c>
    </row>
    <row r="84" spans="1:12">
      <c r="A84" s="5" t="s">
        <v>2098</v>
      </c>
      <c r="B84" s="9">
        <v>40203</v>
      </c>
      <c r="C84" s="5">
        <v>2010</v>
      </c>
      <c r="D84" s="5" t="s">
        <v>230</v>
      </c>
      <c r="E84" s="5" t="str">
        <f>VLOOKUP(D84, 'TechIndex Startups'!$A$1:$E$700,2,FALSE)</f>
        <v>FIRM0178</v>
      </c>
      <c r="F84" s="15">
        <v>21000000</v>
      </c>
      <c r="G84" s="5" t="s">
        <v>1531</v>
      </c>
      <c r="H84" s="5" t="s">
        <v>1494</v>
      </c>
      <c r="I84" s="5" t="s">
        <v>50</v>
      </c>
      <c r="J84" s="5" t="s">
        <v>1478</v>
      </c>
      <c r="K84" s="5">
        <v>2003</v>
      </c>
      <c r="L84" s="5" t="s">
        <v>58</v>
      </c>
    </row>
    <row r="85" spans="1:12">
      <c r="A85" s="5" t="s">
        <v>2098</v>
      </c>
      <c r="B85" s="9">
        <v>40203</v>
      </c>
      <c r="C85" s="5">
        <v>2010</v>
      </c>
      <c r="D85" s="5" t="s">
        <v>230</v>
      </c>
      <c r="E85" s="5" t="str">
        <f>VLOOKUP(D85, 'TechIndex Startups'!$A$1:$E$700,2,FALSE)</f>
        <v>FIRM0178</v>
      </c>
      <c r="F85" s="15" t="s">
        <v>1544</v>
      </c>
      <c r="G85" s="5" t="s">
        <v>6</v>
      </c>
      <c r="H85" s="5" t="s">
        <v>1494</v>
      </c>
      <c r="I85" s="5" t="s">
        <v>50</v>
      </c>
      <c r="J85" s="5" t="s">
        <v>1478</v>
      </c>
      <c r="K85" s="5">
        <v>2003</v>
      </c>
      <c r="L85" s="5" t="s">
        <v>58</v>
      </c>
    </row>
    <row r="86" spans="1:12">
      <c r="A86" s="5" t="s">
        <v>2099</v>
      </c>
      <c r="B86" s="9">
        <v>40217</v>
      </c>
      <c r="C86" s="5">
        <v>2010</v>
      </c>
      <c r="D86" s="5" t="s">
        <v>180</v>
      </c>
      <c r="E86" s="5" t="str">
        <f>VLOOKUP(D86, 'TechIndex Startups'!$A$1:$E$700,2,FALSE)</f>
        <v>FIRM0131</v>
      </c>
      <c r="F86" s="15">
        <v>1500000</v>
      </c>
      <c r="G86" s="5" t="s">
        <v>1479</v>
      </c>
      <c r="H86" s="5" t="s">
        <v>1469</v>
      </c>
      <c r="I86" s="5" t="s">
        <v>30</v>
      </c>
      <c r="J86" s="5" t="s">
        <v>1545</v>
      </c>
      <c r="K86" s="5">
        <v>2010</v>
      </c>
      <c r="L86" s="5" t="s">
        <v>69</v>
      </c>
    </row>
    <row r="87" spans="1:12">
      <c r="A87" s="5" t="s">
        <v>2100</v>
      </c>
      <c r="B87" s="9">
        <v>40231</v>
      </c>
      <c r="C87" s="5">
        <v>2010</v>
      </c>
      <c r="D87" s="5" t="s">
        <v>120</v>
      </c>
      <c r="E87" s="5" t="str">
        <f>VLOOKUP(D87, 'TechIndex Startups'!$A$1:$E$700,2,FALSE)</f>
        <v>FIRM0072</v>
      </c>
      <c r="F87" s="15">
        <v>3000000</v>
      </c>
      <c r="G87" s="5" t="s">
        <v>1529</v>
      </c>
      <c r="H87" s="5" t="s">
        <v>1494</v>
      </c>
      <c r="I87" s="5" t="s">
        <v>30</v>
      </c>
      <c r="J87" s="5" t="s">
        <v>1487</v>
      </c>
      <c r="K87" s="5">
        <v>2006</v>
      </c>
      <c r="L87" s="5" t="s">
        <v>44</v>
      </c>
    </row>
    <row r="88" spans="1:12">
      <c r="A88" s="5" t="s">
        <v>2100</v>
      </c>
      <c r="B88" s="9">
        <v>40231</v>
      </c>
      <c r="C88" s="5">
        <v>2010</v>
      </c>
      <c r="D88" s="5" t="s">
        <v>120</v>
      </c>
      <c r="E88" s="5" t="str">
        <f>VLOOKUP(D88, 'TechIndex Startups'!$A$1:$E$700,2,FALSE)</f>
        <v>FIRM0072</v>
      </c>
      <c r="F88" s="16" t="s">
        <v>1471</v>
      </c>
      <c r="G88" s="5" t="s">
        <v>1530</v>
      </c>
      <c r="H88" s="5" t="s">
        <v>1494</v>
      </c>
      <c r="I88" s="5" t="s">
        <v>30</v>
      </c>
      <c r="J88" s="5" t="s">
        <v>1487</v>
      </c>
      <c r="K88" s="5">
        <v>2006</v>
      </c>
      <c r="L88" s="5" t="s">
        <v>44</v>
      </c>
    </row>
    <row r="89" spans="1:12">
      <c r="A89" s="5" t="s">
        <v>2101</v>
      </c>
      <c r="B89" s="9">
        <v>40254</v>
      </c>
      <c r="C89" s="5">
        <v>2010</v>
      </c>
      <c r="D89" s="5" t="s">
        <v>114</v>
      </c>
      <c r="E89" s="5" t="str">
        <f>VLOOKUP(D89, 'TechIndex Startups'!$A$1:$E$700,2,FALSE)</f>
        <v>FIRM0066</v>
      </c>
      <c r="F89" s="15" t="s">
        <v>1471</v>
      </c>
      <c r="G89" s="5" t="s">
        <v>22</v>
      </c>
      <c r="H89" s="5" t="s">
        <v>1546</v>
      </c>
      <c r="I89" s="5" t="s">
        <v>30</v>
      </c>
      <c r="J89" s="5" t="s">
        <v>1482</v>
      </c>
      <c r="K89" s="5">
        <v>2008</v>
      </c>
      <c r="L89" s="5" t="s">
        <v>47</v>
      </c>
    </row>
    <row r="90" spans="1:12">
      <c r="A90" s="5" t="s">
        <v>2101</v>
      </c>
      <c r="B90" s="9">
        <v>40254</v>
      </c>
      <c r="C90" s="5">
        <v>2010</v>
      </c>
      <c r="D90" s="5" t="s">
        <v>114</v>
      </c>
      <c r="E90" s="5" t="str">
        <f>VLOOKUP(D90, 'TechIndex Startups'!$A$1:$E$700,2,FALSE)</f>
        <v>FIRM0066</v>
      </c>
      <c r="F90" s="15">
        <v>10000000</v>
      </c>
      <c r="G90" s="5" t="s">
        <v>1547</v>
      </c>
      <c r="H90" s="5" t="s">
        <v>1546</v>
      </c>
      <c r="I90" s="5" t="s">
        <v>30</v>
      </c>
      <c r="J90" s="5" t="s">
        <v>1482</v>
      </c>
      <c r="K90" s="5">
        <v>2008</v>
      </c>
      <c r="L90" s="5" t="s">
        <v>47</v>
      </c>
    </row>
    <row r="91" spans="1:12">
      <c r="A91" s="5" t="s">
        <v>2101</v>
      </c>
      <c r="B91" s="9">
        <v>40254</v>
      </c>
      <c r="C91" s="5">
        <v>2010</v>
      </c>
      <c r="D91" s="5" t="s">
        <v>114</v>
      </c>
      <c r="E91" s="5" t="str">
        <f>VLOOKUP(D91, 'TechIndex Startups'!$A$1:$E$700,2,FALSE)</f>
        <v>FIRM0066</v>
      </c>
      <c r="F91" s="15" t="s">
        <v>1471</v>
      </c>
      <c r="G91" s="5" t="s">
        <v>1486</v>
      </c>
      <c r="H91" s="5" t="s">
        <v>1546</v>
      </c>
      <c r="I91" s="5" t="s">
        <v>30</v>
      </c>
      <c r="J91" s="5" t="s">
        <v>1482</v>
      </c>
      <c r="K91" s="5">
        <v>2008</v>
      </c>
      <c r="L91" s="5" t="s">
        <v>47</v>
      </c>
    </row>
    <row r="92" spans="1:12">
      <c r="A92" s="5" t="s">
        <v>2102</v>
      </c>
      <c r="B92" s="9">
        <v>40269</v>
      </c>
      <c r="C92" s="5">
        <v>2010</v>
      </c>
      <c r="D92" s="5" t="s">
        <v>117</v>
      </c>
      <c r="E92" s="5" t="str">
        <f>VLOOKUP(D92, 'TechIndex Startups'!$A$1:$E$700,2,FALSE)</f>
        <v>FIRM0069</v>
      </c>
      <c r="F92" s="15">
        <v>3000000</v>
      </c>
      <c r="G92" s="5" t="s">
        <v>11</v>
      </c>
      <c r="H92" s="5" t="s">
        <v>1469</v>
      </c>
      <c r="I92" s="5" t="s">
        <v>30</v>
      </c>
      <c r="J92" s="5" t="s">
        <v>1548</v>
      </c>
      <c r="K92" s="5">
        <v>2006</v>
      </c>
      <c r="L92" s="5" t="s">
        <v>69</v>
      </c>
    </row>
    <row r="93" spans="1:12">
      <c r="A93" s="5" t="s">
        <v>2103</v>
      </c>
      <c r="B93" s="9">
        <v>40301</v>
      </c>
      <c r="C93" s="5">
        <v>2010</v>
      </c>
      <c r="D93" s="5" t="s">
        <v>139</v>
      </c>
      <c r="E93" s="5" t="str">
        <f>VLOOKUP(D93, 'TechIndex Startups'!$A$1:$E$700,2,FALSE)</f>
        <v>FIRM0091</v>
      </c>
      <c r="F93" s="15">
        <v>6600000</v>
      </c>
      <c r="G93" s="5" t="s">
        <v>1549</v>
      </c>
      <c r="H93" s="5" t="s">
        <v>1477</v>
      </c>
      <c r="I93" s="5" t="s">
        <v>30</v>
      </c>
      <c r="J93" s="5" t="s">
        <v>1482</v>
      </c>
      <c r="K93" s="5">
        <v>2008</v>
      </c>
      <c r="L93" s="5" t="s">
        <v>33</v>
      </c>
    </row>
    <row r="94" spans="1:12">
      <c r="A94" s="5" t="s">
        <v>2104</v>
      </c>
      <c r="B94" s="9">
        <v>40367</v>
      </c>
      <c r="C94" s="5">
        <v>2010</v>
      </c>
      <c r="D94" s="5" t="s">
        <v>92</v>
      </c>
      <c r="E94" s="5" t="str">
        <f>VLOOKUP(D94, 'TechIndex Startups'!$A$1:$E$700,2,FALSE)</f>
        <v>FIRM0045</v>
      </c>
      <c r="F94" s="15">
        <v>2000000</v>
      </c>
      <c r="G94" s="5" t="s">
        <v>1550</v>
      </c>
      <c r="H94" s="5" t="s">
        <v>1513</v>
      </c>
      <c r="I94" s="5" t="s">
        <v>30</v>
      </c>
      <c r="J94" s="5" t="s">
        <v>1482</v>
      </c>
      <c r="K94" s="5">
        <v>2003</v>
      </c>
      <c r="L94" s="5" t="s">
        <v>44</v>
      </c>
    </row>
    <row r="95" spans="1:12">
      <c r="A95" s="5" t="s">
        <v>2105</v>
      </c>
      <c r="B95" s="9">
        <v>40421</v>
      </c>
      <c r="C95" s="5">
        <v>2010</v>
      </c>
      <c r="D95" s="5" t="s">
        <v>124</v>
      </c>
      <c r="E95" s="5" t="str">
        <f>VLOOKUP(D95, 'TechIndex Startups'!$A$1:$E$700,2,FALSE)</f>
        <v>FIRM0076</v>
      </c>
      <c r="F95" s="15">
        <v>2100000</v>
      </c>
      <c r="G95" s="5" t="s">
        <v>1479</v>
      </c>
      <c r="H95" s="5" t="s">
        <v>1469</v>
      </c>
      <c r="I95" s="5" t="s">
        <v>30</v>
      </c>
      <c r="J95" s="5" t="s">
        <v>1470</v>
      </c>
      <c r="K95" s="5">
        <v>2007</v>
      </c>
      <c r="L95" s="5" t="s">
        <v>29</v>
      </c>
    </row>
    <row r="96" spans="1:12">
      <c r="A96" s="5" t="s">
        <v>2106</v>
      </c>
      <c r="B96" s="9">
        <v>40452</v>
      </c>
      <c r="C96" s="5">
        <v>2010</v>
      </c>
      <c r="D96" s="5" t="s">
        <v>184</v>
      </c>
      <c r="E96" s="5" t="str">
        <f>VLOOKUP(D96, 'TechIndex Startups'!$A$1:$E$700,2,FALSE)</f>
        <v>FIRM0135</v>
      </c>
      <c r="F96" s="15">
        <v>200000</v>
      </c>
      <c r="G96" s="5" t="s">
        <v>1479</v>
      </c>
      <c r="H96" s="5" t="s">
        <v>1497</v>
      </c>
      <c r="I96" s="5" t="s">
        <v>30</v>
      </c>
      <c r="J96" s="5" t="s">
        <v>1551</v>
      </c>
      <c r="K96" s="5">
        <v>2010</v>
      </c>
      <c r="L96" s="5" t="s">
        <v>58</v>
      </c>
    </row>
    <row r="97" spans="1:12">
      <c r="A97" s="5" t="s">
        <v>2107</v>
      </c>
      <c r="B97" s="9">
        <v>40511</v>
      </c>
      <c r="C97" s="5">
        <v>2010</v>
      </c>
      <c r="D97" s="5" t="s">
        <v>184</v>
      </c>
      <c r="E97" s="5" t="str">
        <f>VLOOKUP(D97, 'TechIndex Startups'!$A$1:$E$700,2,FALSE)</f>
        <v>FIRM0135</v>
      </c>
      <c r="F97" s="15">
        <v>847000</v>
      </c>
      <c r="G97" s="5" t="s">
        <v>1479</v>
      </c>
      <c r="H97" s="5" t="s">
        <v>1481</v>
      </c>
      <c r="I97" s="5" t="s">
        <v>30</v>
      </c>
      <c r="J97" s="5" t="s">
        <v>1551</v>
      </c>
      <c r="K97" s="5">
        <v>2010</v>
      </c>
      <c r="L97" s="5" t="s">
        <v>58</v>
      </c>
    </row>
    <row r="98" spans="1:12">
      <c r="A98" s="5" t="s">
        <v>2108</v>
      </c>
      <c r="B98" s="9">
        <v>40513</v>
      </c>
      <c r="C98" s="5">
        <v>2010</v>
      </c>
      <c r="D98" s="5" t="s">
        <v>53</v>
      </c>
      <c r="E98" s="5" t="str">
        <f>VLOOKUP(D98, 'TechIndex Startups'!$A$1:$E$700,2,FALSE)</f>
        <v>FIRM0015</v>
      </c>
      <c r="F98" s="15" t="s">
        <v>1479</v>
      </c>
      <c r="G98" s="5" t="s">
        <v>1552</v>
      </c>
      <c r="H98" s="5" t="s">
        <v>1497</v>
      </c>
      <c r="I98" s="5" t="s">
        <v>30</v>
      </c>
      <c r="J98" s="5" t="s">
        <v>1528</v>
      </c>
      <c r="K98" s="5">
        <v>1995</v>
      </c>
      <c r="L98" s="5" t="s">
        <v>44</v>
      </c>
    </row>
    <row r="99" spans="1:12">
      <c r="A99" s="5" t="s">
        <v>2109</v>
      </c>
      <c r="B99" s="9">
        <v>40520</v>
      </c>
      <c r="C99" s="5">
        <v>2010</v>
      </c>
      <c r="D99" s="5" t="s">
        <v>92</v>
      </c>
      <c r="E99" s="5" t="str">
        <f>VLOOKUP(D99, 'TechIndex Startups'!$A$1:$E$700,2,FALSE)</f>
        <v>FIRM0045</v>
      </c>
      <c r="F99" s="15">
        <v>27000000</v>
      </c>
      <c r="G99" s="5" t="s">
        <v>1485</v>
      </c>
      <c r="H99" s="5" t="s">
        <v>1546</v>
      </c>
      <c r="I99" s="5" t="s">
        <v>30</v>
      </c>
      <c r="J99" s="5" t="s">
        <v>1482</v>
      </c>
      <c r="K99" s="5">
        <v>2003</v>
      </c>
      <c r="L99" s="5" t="s">
        <v>44</v>
      </c>
    </row>
    <row r="100" spans="1:12">
      <c r="A100" s="5" t="s">
        <v>2109</v>
      </c>
      <c r="B100" s="9">
        <v>40520</v>
      </c>
      <c r="C100" s="5">
        <v>2010</v>
      </c>
      <c r="D100" s="5" t="s">
        <v>92</v>
      </c>
      <c r="E100" s="5" t="str">
        <f>VLOOKUP(D100, 'TechIndex Startups'!$A$1:$E$700,2,FALSE)</f>
        <v>FIRM0045</v>
      </c>
      <c r="F100" s="16" t="s">
        <v>1471</v>
      </c>
      <c r="G100" s="5" t="s">
        <v>1486</v>
      </c>
      <c r="H100" s="5" t="s">
        <v>1546</v>
      </c>
      <c r="I100" s="5" t="s">
        <v>30</v>
      </c>
      <c r="J100" s="5" t="s">
        <v>1482</v>
      </c>
      <c r="K100" s="5">
        <v>2003</v>
      </c>
      <c r="L100" s="5" t="s">
        <v>44</v>
      </c>
    </row>
    <row r="101" spans="1:12">
      <c r="A101" s="5" t="s">
        <v>2109</v>
      </c>
      <c r="B101" s="9">
        <v>40520</v>
      </c>
      <c r="C101" s="5">
        <v>2010</v>
      </c>
      <c r="D101" s="5" t="s">
        <v>92</v>
      </c>
      <c r="E101" s="5" t="str">
        <f>VLOOKUP(D101, 'TechIndex Startups'!$A$1:$E$700,2,FALSE)</f>
        <v>FIRM0045</v>
      </c>
      <c r="F101" s="16" t="s">
        <v>1471</v>
      </c>
      <c r="G101" s="5" t="s">
        <v>1550</v>
      </c>
      <c r="H101" s="5" t="s">
        <v>1546</v>
      </c>
      <c r="I101" s="5" t="s">
        <v>30</v>
      </c>
      <c r="J101" s="5" t="s">
        <v>1482</v>
      </c>
      <c r="K101" s="5">
        <v>2003</v>
      </c>
      <c r="L101" s="5" t="s">
        <v>44</v>
      </c>
    </row>
    <row r="102" spans="1:12">
      <c r="A102" s="5" t="s">
        <v>2109</v>
      </c>
      <c r="B102" s="9">
        <v>40520</v>
      </c>
      <c r="C102" s="5">
        <v>2010</v>
      </c>
      <c r="D102" s="5" t="s">
        <v>92</v>
      </c>
      <c r="E102" s="5" t="str">
        <f>VLOOKUP(D102, 'TechIndex Startups'!$A$1:$E$700,2,FALSE)</f>
        <v>FIRM0045</v>
      </c>
      <c r="F102" s="16" t="s">
        <v>1471</v>
      </c>
      <c r="G102" s="5" t="s">
        <v>1553</v>
      </c>
      <c r="H102" s="5" t="s">
        <v>1546</v>
      </c>
      <c r="I102" s="5" t="s">
        <v>30</v>
      </c>
      <c r="J102" s="5" t="s">
        <v>1482</v>
      </c>
      <c r="K102" s="5">
        <v>2003</v>
      </c>
      <c r="L102" s="5" t="s">
        <v>44</v>
      </c>
    </row>
    <row r="103" spans="1:12">
      <c r="A103" s="5" t="s">
        <v>2109</v>
      </c>
      <c r="B103" s="9">
        <v>40520</v>
      </c>
      <c r="C103" s="5">
        <v>2010</v>
      </c>
      <c r="D103" s="5" t="s">
        <v>92</v>
      </c>
      <c r="E103" s="5" t="str">
        <f>VLOOKUP(D103, 'TechIndex Startups'!$A$1:$E$700,2,FALSE)</f>
        <v>FIRM0045</v>
      </c>
      <c r="F103" s="16" t="s">
        <v>1471</v>
      </c>
      <c r="G103" s="5" t="s">
        <v>1495</v>
      </c>
      <c r="H103" s="5" t="s">
        <v>1546</v>
      </c>
      <c r="I103" s="5" t="s">
        <v>30</v>
      </c>
      <c r="J103" s="5" t="s">
        <v>1482</v>
      </c>
      <c r="K103" s="5">
        <v>2003</v>
      </c>
      <c r="L103" s="5" t="s">
        <v>44</v>
      </c>
    </row>
    <row r="104" spans="1:12">
      <c r="A104" s="5" t="s">
        <v>2110</v>
      </c>
      <c r="B104" s="9">
        <v>40557</v>
      </c>
      <c r="C104" s="5">
        <v>2011</v>
      </c>
      <c r="D104" s="5" t="s">
        <v>132</v>
      </c>
      <c r="E104" s="5" t="str">
        <f>VLOOKUP(D104, 'TechIndex Startups'!$A$1:$E$700,2,FALSE)</f>
        <v>FIRM0084</v>
      </c>
      <c r="F104" s="15">
        <v>1100000</v>
      </c>
      <c r="G104" s="5" t="s">
        <v>1554</v>
      </c>
      <c r="H104" s="5" t="s">
        <v>1494</v>
      </c>
      <c r="I104" s="5" t="s">
        <v>30</v>
      </c>
      <c r="J104" s="5" t="s">
        <v>1555</v>
      </c>
      <c r="K104" s="5">
        <v>2008</v>
      </c>
      <c r="L104" s="5" t="s">
        <v>33</v>
      </c>
    </row>
    <row r="105" spans="1:12">
      <c r="A105" s="5" t="s">
        <v>2111</v>
      </c>
      <c r="B105" s="9">
        <v>40576</v>
      </c>
      <c r="C105" s="5">
        <v>2011</v>
      </c>
      <c r="D105" s="5" t="s">
        <v>155</v>
      </c>
      <c r="E105" s="5" t="str">
        <f>VLOOKUP(D105, 'TechIndex Startups'!$A$1:$E$700,2,FALSE)</f>
        <v>FIRM0107</v>
      </c>
      <c r="F105" s="15">
        <v>811100</v>
      </c>
      <c r="G105" s="5" t="s">
        <v>1556</v>
      </c>
      <c r="H105" s="5" t="s">
        <v>1481</v>
      </c>
      <c r="I105" s="5" t="s">
        <v>30</v>
      </c>
      <c r="J105" s="5" t="s">
        <v>1557</v>
      </c>
      <c r="K105" s="5">
        <v>2009</v>
      </c>
      <c r="L105" s="5" t="s">
        <v>69</v>
      </c>
    </row>
    <row r="106" spans="1:12">
      <c r="A106" s="5" t="s">
        <v>2112</v>
      </c>
      <c r="B106" s="9">
        <v>40591</v>
      </c>
      <c r="C106" s="5">
        <v>2011</v>
      </c>
      <c r="D106" s="5" t="s">
        <v>174</v>
      </c>
      <c r="E106" s="5" t="str">
        <f>VLOOKUP(D106, 'TechIndex Startups'!$A$1:$E$700,2,FALSE)</f>
        <v>FIRM0125</v>
      </c>
      <c r="F106" s="15">
        <v>655000</v>
      </c>
      <c r="G106" s="5" t="s">
        <v>1479</v>
      </c>
      <c r="H106" s="5" t="s">
        <v>1481</v>
      </c>
      <c r="I106" s="5" t="s">
        <v>30</v>
      </c>
      <c r="J106" s="5" t="s">
        <v>1498</v>
      </c>
      <c r="K106" s="5">
        <v>2010</v>
      </c>
      <c r="L106" s="5" t="s">
        <v>44</v>
      </c>
    </row>
    <row r="107" spans="1:12">
      <c r="A107" s="5" t="s">
        <v>2113</v>
      </c>
      <c r="B107" s="9">
        <v>40634</v>
      </c>
      <c r="C107" s="5">
        <v>2011</v>
      </c>
      <c r="D107" s="5" t="s">
        <v>92</v>
      </c>
      <c r="E107" s="5" t="str">
        <f>VLOOKUP(D107, 'TechIndex Startups'!$A$1:$E$700,2,FALSE)</f>
        <v>FIRM0045</v>
      </c>
      <c r="F107" s="15">
        <v>1100000</v>
      </c>
      <c r="G107" s="5" t="s">
        <v>1558</v>
      </c>
      <c r="H107" s="5" t="s">
        <v>1469</v>
      </c>
      <c r="I107" s="5" t="s">
        <v>30</v>
      </c>
      <c r="J107" s="5" t="s">
        <v>1482</v>
      </c>
      <c r="K107" s="5">
        <v>2003</v>
      </c>
      <c r="L107" s="5" t="s">
        <v>44</v>
      </c>
    </row>
    <row r="108" spans="1:12">
      <c r="A108" s="5" t="s">
        <v>2114</v>
      </c>
      <c r="B108" s="9">
        <v>40637</v>
      </c>
      <c r="C108" s="5">
        <v>2011</v>
      </c>
      <c r="D108" s="5" t="s">
        <v>147</v>
      </c>
      <c r="E108" s="5" t="str">
        <f>VLOOKUP(D108, 'TechIndex Startups'!$A$1:$E$700,2,FALSE)</f>
        <v>FIRM0099</v>
      </c>
      <c r="F108" s="15">
        <v>1500000</v>
      </c>
      <c r="G108" s="5" t="s">
        <v>1479</v>
      </c>
      <c r="H108" s="5" t="s">
        <v>1494</v>
      </c>
      <c r="I108" s="5" t="s">
        <v>30</v>
      </c>
      <c r="J108" s="5" t="s">
        <v>1535</v>
      </c>
      <c r="K108" s="5">
        <v>2008</v>
      </c>
      <c r="L108" s="5" t="s">
        <v>44</v>
      </c>
    </row>
    <row r="109" spans="1:12">
      <c r="A109" s="5" t="s">
        <v>2114</v>
      </c>
      <c r="B109" s="9">
        <v>40637</v>
      </c>
      <c r="C109" s="5">
        <v>2011</v>
      </c>
      <c r="D109" s="5" t="s">
        <v>147</v>
      </c>
      <c r="E109" s="5" t="str">
        <f>VLOOKUP(D109, 'TechIndex Startups'!$A$1:$E$700,2,FALSE)</f>
        <v>FIRM0099</v>
      </c>
      <c r="F109" s="15">
        <v>1000000</v>
      </c>
      <c r="G109" s="5" t="s">
        <v>1479</v>
      </c>
      <c r="H109" s="5" t="s">
        <v>1477</v>
      </c>
      <c r="I109" s="5" t="s">
        <v>30</v>
      </c>
      <c r="J109" s="5" t="s">
        <v>1535</v>
      </c>
      <c r="K109" s="5">
        <v>2008</v>
      </c>
      <c r="L109" s="5" t="s">
        <v>44</v>
      </c>
    </row>
    <row r="110" spans="1:12">
      <c r="A110" s="5" t="s">
        <v>2115</v>
      </c>
      <c r="B110" s="9">
        <v>40638</v>
      </c>
      <c r="C110" s="5">
        <v>2011</v>
      </c>
      <c r="D110" s="5" t="s">
        <v>341</v>
      </c>
      <c r="E110" s="5" t="str">
        <f>VLOOKUP(D110, 'TechIndex Startups'!$A$1:$E$700,2,FALSE)</f>
        <v>FIRM0283</v>
      </c>
      <c r="F110" s="15">
        <v>1900000</v>
      </c>
      <c r="G110" s="5" t="s">
        <v>1479</v>
      </c>
      <c r="H110" s="5" t="s">
        <v>1469</v>
      </c>
      <c r="I110" s="5" t="s">
        <v>30</v>
      </c>
      <c r="J110" s="5" t="s">
        <v>1545</v>
      </c>
      <c r="K110" s="5">
        <v>2012</v>
      </c>
      <c r="L110" s="5" t="s">
        <v>44</v>
      </c>
    </row>
    <row r="111" spans="1:12">
      <c r="A111" s="5" t="s">
        <v>2116</v>
      </c>
      <c r="B111" s="9">
        <v>40683</v>
      </c>
      <c r="C111" s="5">
        <v>2011</v>
      </c>
      <c r="D111" s="5" t="s">
        <v>124</v>
      </c>
      <c r="E111" s="5" t="str">
        <f>VLOOKUP(D111, 'TechIndex Startups'!$A$1:$E$700,2,FALSE)</f>
        <v>FIRM0076</v>
      </c>
      <c r="F111" s="15">
        <v>1500000</v>
      </c>
      <c r="G111" s="5" t="s">
        <v>1542</v>
      </c>
      <c r="H111" s="5" t="s">
        <v>1477</v>
      </c>
      <c r="I111" s="5" t="s">
        <v>30</v>
      </c>
      <c r="J111" s="5" t="s">
        <v>1470</v>
      </c>
      <c r="K111" s="5">
        <v>2007</v>
      </c>
      <c r="L111" s="5" t="s">
        <v>29</v>
      </c>
    </row>
    <row r="112" spans="1:12">
      <c r="A112" s="5" t="s">
        <v>2117</v>
      </c>
      <c r="B112" s="9">
        <v>40691</v>
      </c>
      <c r="C112" s="5">
        <v>2011</v>
      </c>
      <c r="D112" s="5" t="s">
        <v>225</v>
      </c>
      <c r="E112" s="5" t="str">
        <f>VLOOKUP(D112, 'TechIndex Startups'!$A$1:$E$700,2,FALSE)</f>
        <v>FIRM0174</v>
      </c>
      <c r="F112" s="15">
        <v>150000</v>
      </c>
      <c r="G112" s="5" t="s">
        <v>1479</v>
      </c>
      <c r="H112" s="5" t="s">
        <v>1481</v>
      </c>
      <c r="I112" s="5" t="s">
        <v>30</v>
      </c>
      <c r="J112" s="5" t="s">
        <v>1470</v>
      </c>
      <c r="K112" s="5">
        <v>2011</v>
      </c>
      <c r="L112" s="5" t="s">
        <v>86</v>
      </c>
    </row>
    <row r="113" spans="1:12">
      <c r="A113" s="5" t="s">
        <v>2118</v>
      </c>
      <c r="B113" s="9">
        <v>40693</v>
      </c>
      <c r="C113" s="5">
        <v>2011</v>
      </c>
      <c r="D113" s="5" t="s">
        <v>154</v>
      </c>
      <c r="E113" s="5" t="str">
        <f>VLOOKUP(D113, 'TechIndex Startups'!$A$1:$E$700,2,FALSE)</f>
        <v>FIRM0106</v>
      </c>
      <c r="F113" s="15">
        <v>100000</v>
      </c>
      <c r="G113" s="5" t="s">
        <v>1479</v>
      </c>
      <c r="H113" s="5" t="s">
        <v>1481</v>
      </c>
      <c r="I113" s="5" t="s">
        <v>30</v>
      </c>
      <c r="J113" s="5" t="s">
        <v>1559</v>
      </c>
      <c r="K113" s="5">
        <v>2009</v>
      </c>
      <c r="L113" s="5" t="s">
        <v>44</v>
      </c>
    </row>
    <row r="114" spans="1:12">
      <c r="A114" s="5" t="s">
        <v>2119</v>
      </c>
      <c r="B114" s="9">
        <v>40695</v>
      </c>
      <c r="C114" s="5">
        <v>2011</v>
      </c>
      <c r="D114" s="5" t="s">
        <v>212</v>
      </c>
      <c r="E114" s="5" t="str">
        <f>VLOOKUP(D114, 'TechIndex Startups'!$A$1:$E$700,2,FALSE)</f>
        <v>FIRM0162</v>
      </c>
      <c r="F114" s="16" t="s">
        <v>1479</v>
      </c>
      <c r="G114" s="5" t="s">
        <v>1466</v>
      </c>
      <c r="H114" s="5" t="s">
        <v>1481</v>
      </c>
      <c r="I114" s="5" t="s">
        <v>30</v>
      </c>
      <c r="J114" s="5" t="s">
        <v>1498</v>
      </c>
      <c r="K114" s="5">
        <v>2011</v>
      </c>
      <c r="L114" s="5" t="s">
        <v>33</v>
      </c>
    </row>
    <row r="115" spans="1:12">
      <c r="A115" s="5" t="s">
        <v>2120</v>
      </c>
      <c r="B115" s="9">
        <v>40707</v>
      </c>
      <c r="C115" s="5">
        <v>2011</v>
      </c>
      <c r="D115" s="5" t="s">
        <v>222</v>
      </c>
      <c r="E115" s="5" t="str">
        <f>VLOOKUP(D115, 'TechIndex Startups'!$A$1:$E$700,2,FALSE)</f>
        <v>FIRM0172</v>
      </c>
      <c r="F115" s="15">
        <v>100000</v>
      </c>
      <c r="G115" s="5" t="s">
        <v>1560</v>
      </c>
      <c r="H115" s="5" t="s">
        <v>1481</v>
      </c>
      <c r="I115" s="5" t="s">
        <v>223</v>
      </c>
      <c r="J115" s="5" t="s">
        <v>1561</v>
      </c>
      <c r="K115" s="5">
        <v>2011</v>
      </c>
      <c r="L115" s="5" t="s">
        <v>33</v>
      </c>
    </row>
    <row r="116" spans="1:12">
      <c r="A116" s="5" t="s">
        <v>2121</v>
      </c>
      <c r="B116" s="9">
        <v>40730</v>
      </c>
      <c r="C116" s="5">
        <v>2011</v>
      </c>
      <c r="D116" s="5" t="s">
        <v>184</v>
      </c>
      <c r="E116" s="5" t="str">
        <f>VLOOKUP(D116, 'TechIndex Startups'!$A$1:$E$700,2,FALSE)</f>
        <v>FIRM0135</v>
      </c>
      <c r="F116" s="15">
        <v>950000</v>
      </c>
      <c r="G116" s="5" t="s">
        <v>1479</v>
      </c>
      <c r="H116" s="5" t="s">
        <v>1469</v>
      </c>
      <c r="I116" s="5" t="s">
        <v>30</v>
      </c>
      <c r="J116" s="5" t="s">
        <v>1551</v>
      </c>
      <c r="K116" s="5">
        <v>2010</v>
      </c>
      <c r="L116" s="5" t="s">
        <v>58</v>
      </c>
    </row>
    <row r="117" spans="1:12">
      <c r="A117" s="5" t="s">
        <v>2122</v>
      </c>
      <c r="B117" s="9">
        <v>40731</v>
      </c>
      <c r="C117" s="5">
        <v>2011</v>
      </c>
      <c r="D117" s="5" t="s">
        <v>209</v>
      </c>
      <c r="E117" s="5" t="str">
        <f>VLOOKUP(D117, 'TechIndex Startups'!$A$1:$E$700,2,FALSE)</f>
        <v>FIRM0159</v>
      </c>
      <c r="F117" s="15">
        <v>250000</v>
      </c>
      <c r="G117" s="5" t="s">
        <v>1479</v>
      </c>
      <c r="H117" s="5" t="s">
        <v>1481</v>
      </c>
      <c r="I117" s="5" t="s">
        <v>30</v>
      </c>
      <c r="J117" s="5" t="s">
        <v>1498</v>
      </c>
      <c r="K117" s="5">
        <v>2011</v>
      </c>
      <c r="L117" s="5" t="s">
        <v>47</v>
      </c>
    </row>
    <row r="118" spans="1:12">
      <c r="A118" s="5" t="s">
        <v>2123</v>
      </c>
      <c r="B118" s="9">
        <v>40748</v>
      </c>
      <c r="C118" s="5">
        <v>2011</v>
      </c>
      <c r="D118" s="5" t="s">
        <v>65</v>
      </c>
      <c r="E118" s="5" t="str">
        <f>VLOOKUP(D118, 'TechIndex Startups'!$A$1:$E$700,2,FALSE)</f>
        <v>FIRM0025</v>
      </c>
      <c r="F118" s="15" t="s">
        <v>1544</v>
      </c>
      <c r="G118" s="5" t="s">
        <v>1562</v>
      </c>
      <c r="H118" s="5" t="s">
        <v>1494</v>
      </c>
      <c r="I118" s="5" t="s">
        <v>30</v>
      </c>
      <c r="J118" s="5" t="s">
        <v>1498</v>
      </c>
      <c r="K118" s="5">
        <v>1999</v>
      </c>
      <c r="L118" s="5" t="s">
        <v>33</v>
      </c>
    </row>
    <row r="119" spans="1:12">
      <c r="A119" s="5" t="s">
        <v>2123</v>
      </c>
      <c r="B119" s="9">
        <v>40748</v>
      </c>
      <c r="C119" s="5">
        <v>2011</v>
      </c>
      <c r="D119" s="5" t="s">
        <v>65</v>
      </c>
      <c r="E119" s="5" t="str">
        <f>VLOOKUP(D119, 'TechIndex Startups'!$A$1:$E$700,2,FALSE)</f>
        <v>FIRM0025</v>
      </c>
      <c r="F119" s="15">
        <v>66000000</v>
      </c>
      <c r="G119" s="5" t="s">
        <v>1533</v>
      </c>
      <c r="H119" s="5" t="s">
        <v>1494</v>
      </c>
      <c r="I119" s="5" t="s">
        <v>30</v>
      </c>
      <c r="J119" s="5" t="s">
        <v>1498</v>
      </c>
      <c r="K119" s="5">
        <v>1999</v>
      </c>
      <c r="L119" s="5" t="s">
        <v>33</v>
      </c>
    </row>
    <row r="120" spans="1:12">
      <c r="A120" s="5" t="s">
        <v>2124</v>
      </c>
      <c r="B120" s="9">
        <v>40765</v>
      </c>
      <c r="C120" s="5">
        <v>2011</v>
      </c>
      <c r="D120" s="5" t="s">
        <v>204</v>
      </c>
      <c r="E120" s="5" t="str">
        <f>VLOOKUP(D120, 'TechIndex Startups'!$A$1:$E$700,2,FALSE)</f>
        <v>FIRM0154</v>
      </c>
      <c r="F120" s="16" t="s">
        <v>1479</v>
      </c>
      <c r="G120" s="5" t="s">
        <v>1563</v>
      </c>
      <c r="H120" s="5" t="s">
        <v>1481</v>
      </c>
      <c r="I120" s="5" t="s">
        <v>30</v>
      </c>
      <c r="J120" s="5" t="s">
        <v>1470</v>
      </c>
      <c r="K120" s="5">
        <v>2011</v>
      </c>
      <c r="L120" s="5" t="s">
        <v>33</v>
      </c>
    </row>
    <row r="121" spans="1:12">
      <c r="A121" s="5" t="s">
        <v>2125</v>
      </c>
      <c r="B121" s="9">
        <v>40765</v>
      </c>
      <c r="C121" s="5">
        <v>2011</v>
      </c>
      <c r="D121" s="5" t="s">
        <v>81</v>
      </c>
      <c r="E121" s="5" t="str">
        <f>VLOOKUP(D121, 'TechIndex Startups'!$A$1:$E$700,2,FALSE)</f>
        <v>FIRM0036</v>
      </c>
      <c r="F121" s="16" t="s">
        <v>1479</v>
      </c>
      <c r="G121" s="5" t="s">
        <v>1564</v>
      </c>
      <c r="H121" s="5" t="s">
        <v>1513</v>
      </c>
      <c r="I121" s="5" t="s">
        <v>30</v>
      </c>
      <c r="J121" s="5" t="s">
        <v>1498</v>
      </c>
      <c r="K121" s="5">
        <v>2000</v>
      </c>
      <c r="L121" s="5" t="s">
        <v>44</v>
      </c>
    </row>
    <row r="122" spans="1:12">
      <c r="A122" s="5" t="s">
        <v>2126</v>
      </c>
      <c r="B122" s="9">
        <v>40766</v>
      </c>
      <c r="C122" s="5">
        <v>2011</v>
      </c>
      <c r="D122" s="5" t="s">
        <v>139</v>
      </c>
      <c r="E122" s="5" t="str">
        <f>VLOOKUP(D122, 'TechIndex Startups'!$A$1:$E$700,2,FALSE)</f>
        <v>FIRM0091</v>
      </c>
      <c r="F122" s="15" t="s">
        <v>1471</v>
      </c>
      <c r="G122" s="5" t="s">
        <v>1565</v>
      </c>
      <c r="H122" s="5" t="s">
        <v>1494</v>
      </c>
      <c r="I122" s="5" t="s">
        <v>30</v>
      </c>
      <c r="J122" s="5" t="s">
        <v>1482</v>
      </c>
      <c r="K122" s="5">
        <v>2008</v>
      </c>
      <c r="L122" s="5" t="s">
        <v>33</v>
      </c>
    </row>
    <row r="123" spans="1:12">
      <c r="A123" s="5" t="s">
        <v>2126</v>
      </c>
      <c r="B123" s="9">
        <v>40766</v>
      </c>
      <c r="C123" s="5">
        <v>2011</v>
      </c>
      <c r="D123" s="5" t="s">
        <v>139</v>
      </c>
      <c r="E123" s="5" t="str">
        <f>VLOOKUP(D123, 'TechIndex Startups'!$A$1:$E$700,2,FALSE)</f>
        <v>FIRM0091</v>
      </c>
      <c r="F123" s="15" t="s">
        <v>1471</v>
      </c>
      <c r="G123" s="5" t="s">
        <v>1566</v>
      </c>
      <c r="H123" s="5" t="s">
        <v>1494</v>
      </c>
      <c r="I123" s="5" t="s">
        <v>30</v>
      </c>
      <c r="J123" s="5" t="s">
        <v>1482</v>
      </c>
      <c r="K123" s="5">
        <v>2008</v>
      </c>
      <c r="L123" s="5" t="s">
        <v>33</v>
      </c>
    </row>
    <row r="124" spans="1:12">
      <c r="A124" s="5" t="s">
        <v>2126</v>
      </c>
      <c r="B124" s="9">
        <v>40766</v>
      </c>
      <c r="C124" s="5">
        <v>2011</v>
      </c>
      <c r="D124" s="5" t="s">
        <v>139</v>
      </c>
      <c r="E124" s="5" t="str">
        <f>VLOOKUP(D124, 'TechIndex Startups'!$A$1:$E$700,2,FALSE)</f>
        <v>FIRM0091</v>
      </c>
      <c r="F124" s="15">
        <v>18500000</v>
      </c>
      <c r="G124" s="5" t="s">
        <v>1567</v>
      </c>
      <c r="H124" s="5" t="s">
        <v>1494</v>
      </c>
      <c r="I124" s="5" t="s">
        <v>30</v>
      </c>
      <c r="J124" s="5" t="s">
        <v>1482</v>
      </c>
      <c r="K124" s="5">
        <v>2008</v>
      </c>
      <c r="L124" s="5" t="s">
        <v>33</v>
      </c>
    </row>
    <row r="125" spans="1:12">
      <c r="A125" s="5" t="s">
        <v>2126</v>
      </c>
      <c r="B125" s="9">
        <v>40766</v>
      </c>
      <c r="C125" s="5">
        <v>2011</v>
      </c>
      <c r="D125" s="5" t="s">
        <v>139</v>
      </c>
      <c r="E125" s="5" t="str">
        <f>VLOOKUP(D125, 'TechIndex Startups'!$A$1:$E$700,2,FALSE)</f>
        <v>FIRM0091</v>
      </c>
      <c r="F125" s="15" t="s">
        <v>1471</v>
      </c>
      <c r="G125" s="5" t="s">
        <v>1549</v>
      </c>
      <c r="H125" s="5" t="s">
        <v>1494</v>
      </c>
      <c r="I125" s="5" t="s">
        <v>30</v>
      </c>
      <c r="J125" s="5" t="s">
        <v>1482</v>
      </c>
      <c r="K125" s="5">
        <v>2008</v>
      </c>
      <c r="L125" s="5" t="s">
        <v>33</v>
      </c>
    </row>
    <row r="126" spans="1:12">
      <c r="A126" s="5" t="s">
        <v>2127</v>
      </c>
      <c r="B126" s="9">
        <v>40784</v>
      </c>
      <c r="C126" s="5">
        <v>2011</v>
      </c>
      <c r="D126" s="5" t="s">
        <v>244</v>
      </c>
      <c r="E126" s="5" t="str">
        <f>VLOOKUP(D126, 'TechIndex Startups'!$A$1:$E$700,2,FALSE)</f>
        <v>FIRM0192</v>
      </c>
      <c r="F126" s="15">
        <v>300000</v>
      </c>
      <c r="G126" s="5" t="s">
        <v>1568</v>
      </c>
      <c r="H126" s="5" t="s">
        <v>1481</v>
      </c>
      <c r="I126" s="5" t="s">
        <v>41</v>
      </c>
      <c r="J126" s="5" t="s">
        <v>1569</v>
      </c>
      <c r="K126" s="5">
        <v>2011</v>
      </c>
      <c r="L126" s="5" t="s">
        <v>44</v>
      </c>
    </row>
    <row r="127" spans="1:12">
      <c r="A127" s="5" t="s">
        <v>2128</v>
      </c>
      <c r="B127" s="9">
        <v>40819</v>
      </c>
      <c r="C127" s="5">
        <v>2011</v>
      </c>
      <c r="D127" s="5" t="s">
        <v>88</v>
      </c>
      <c r="E127" s="5" t="str">
        <f>VLOOKUP(D127, 'TechIndex Startups'!$A$1:$E$700,2,FALSE)</f>
        <v>FIRM0042</v>
      </c>
      <c r="F127" s="15" t="s">
        <v>1471</v>
      </c>
      <c r="G127" s="5" t="s">
        <v>1570</v>
      </c>
      <c r="H127" s="5" t="s">
        <v>1477</v>
      </c>
      <c r="I127" s="5" t="s">
        <v>30</v>
      </c>
      <c r="J127" s="5" t="s">
        <v>1543</v>
      </c>
      <c r="K127" s="5">
        <v>2002</v>
      </c>
      <c r="L127" s="5" t="s">
        <v>44</v>
      </c>
    </row>
    <row r="128" spans="1:12">
      <c r="A128" s="5" t="s">
        <v>2128</v>
      </c>
      <c r="B128" s="9">
        <v>40819</v>
      </c>
      <c r="C128" s="5">
        <v>2011</v>
      </c>
      <c r="D128" s="5" t="s">
        <v>88</v>
      </c>
      <c r="E128" s="5" t="str">
        <f>VLOOKUP(D128, 'TechIndex Startups'!$A$1:$E$700,2,FALSE)</f>
        <v>FIRM0042</v>
      </c>
      <c r="F128" s="15" t="s">
        <v>1471</v>
      </c>
      <c r="G128" s="5" t="s">
        <v>1571</v>
      </c>
      <c r="H128" s="5" t="s">
        <v>1477</v>
      </c>
      <c r="I128" s="5" t="s">
        <v>30</v>
      </c>
      <c r="J128" s="5" t="s">
        <v>1543</v>
      </c>
      <c r="K128" s="5">
        <v>2002</v>
      </c>
      <c r="L128" s="5" t="s">
        <v>44</v>
      </c>
    </row>
    <row r="129" spans="1:12">
      <c r="A129" s="5" t="s">
        <v>2128</v>
      </c>
      <c r="B129" s="9">
        <v>40819</v>
      </c>
      <c r="C129" s="5">
        <v>2011</v>
      </c>
      <c r="D129" s="5" t="s">
        <v>88</v>
      </c>
      <c r="E129" s="5" t="str">
        <f>VLOOKUP(D129, 'TechIndex Startups'!$A$1:$E$700,2,FALSE)</f>
        <v>FIRM0042</v>
      </c>
      <c r="F129" s="15" t="s">
        <v>1471</v>
      </c>
      <c r="G129" s="5" t="s">
        <v>1572</v>
      </c>
      <c r="H129" s="5" t="s">
        <v>1477</v>
      </c>
      <c r="I129" s="5" t="s">
        <v>30</v>
      </c>
      <c r="J129" s="5" t="s">
        <v>1543</v>
      </c>
      <c r="K129" s="5">
        <v>2002</v>
      </c>
      <c r="L129" s="5" t="s">
        <v>44</v>
      </c>
    </row>
    <row r="130" spans="1:12">
      <c r="A130" s="5" t="s">
        <v>2128</v>
      </c>
      <c r="B130" s="9">
        <v>40819</v>
      </c>
      <c r="C130" s="5">
        <v>2011</v>
      </c>
      <c r="D130" s="5" t="s">
        <v>88</v>
      </c>
      <c r="E130" s="5" t="str">
        <f>VLOOKUP(D130, 'TechIndex Startups'!$A$1:$E$700,2,FALSE)</f>
        <v>FIRM0042</v>
      </c>
      <c r="F130" s="15">
        <v>2700000</v>
      </c>
      <c r="G130" s="5" t="s">
        <v>1573</v>
      </c>
      <c r="H130" s="5" t="s">
        <v>1477</v>
      </c>
      <c r="I130" s="5" t="s">
        <v>30</v>
      </c>
      <c r="J130" s="5" t="s">
        <v>1543</v>
      </c>
      <c r="K130" s="5">
        <v>2002</v>
      </c>
      <c r="L130" s="5" t="s">
        <v>44</v>
      </c>
    </row>
    <row r="131" spans="1:12">
      <c r="A131" s="5" t="s">
        <v>2129</v>
      </c>
      <c r="B131" s="9">
        <v>40850</v>
      </c>
      <c r="C131" s="5">
        <v>2011</v>
      </c>
      <c r="D131" s="5" t="s">
        <v>215</v>
      </c>
      <c r="E131" s="5" t="str">
        <f>VLOOKUP(D131, 'TechIndex Startups'!$A$1:$E$700,2,FALSE)</f>
        <v>FIRM0165</v>
      </c>
      <c r="F131" s="15">
        <v>650000</v>
      </c>
      <c r="G131" s="5" t="s">
        <v>3</v>
      </c>
      <c r="H131" s="5" t="s">
        <v>1481</v>
      </c>
      <c r="I131" s="5" t="s">
        <v>30</v>
      </c>
      <c r="J131" s="5" t="s">
        <v>1470</v>
      </c>
      <c r="K131" s="5">
        <v>2011</v>
      </c>
      <c r="L131" s="5" t="s">
        <v>33</v>
      </c>
    </row>
    <row r="132" spans="1:12">
      <c r="A132" s="5" t="s">
        <v>2129</v>
      </c>
      <c r="B132" s="9">
        <v>40850</v>
      </c>
      <c r="C132" s="5">
        <v>2011</v>
      </c>
      <c r="D132" s="5" t="s">
        <v>215</v>
      </c>
      <c r="E132" s="5" t="str">
        <f>VLOOKUP(D132, 'TechIndex Startups'!$A$1:$E$700,2,FALSE)</f>
        <v>FIRM0165</v>
      </c>
      <c r="F132" s="16" t="s">
        <v>1471</v>
      </c>
      <c r="G132" s="5" t="s">
        <v>1574</v>
      </c>
      <c r="H132" s="5" t="s">
        <v>1481</v>
      </c>
      <c r="I132" s="5" t="s">
        <v>30</v>
      </c>
      <c r="J132" s="5" t="s">
        <v>1470</v>
      </c>
      <c r="K132" s="5">
        <v>2011</v>
      </c>
      <c r="L132" s="5" t="s">
        <v>33</v>
      </c>
    </row>
    <row r="133" spans="1:12">
      <c r="A133" s="5" t="s">
        <v>2129</v>
      </c>
      <c r="B133" s="9">
        <v>40850</v>
      </c>
      <c r="C133" s="5">
        <v>2011</v>
      </c>
      <c r="D133" s="5" t="s">
        <v>215</v>
      </c>
      <c r="E133" s="5" t="str">
        <f>VLOOKUP(D133, 'TechIndex Startups'!$A$1:$E$700,2,FALSE)</f>
        <v>FIRM0165</v>
      </c>
      <c r="F133" s="16" t="s">
        <v>1471</v>
      </c>
      <c r="G133" s="5" t="s">
        <v>1575</v>
      </c>
      <c r="H133" s="5" t="s">
        <v>1481</v>
      </c>
      <c r="I133" s="5" t="s">
        <v>30</v>
      </c>
      <c r="J133" s="5" t="s">
        <v>1470</v>
      </c>
      <c r="K133" s="5">
        <v>2011</v>
      </c>
      <c r="L133" s="5" t="s">
        <v>33</v>
      </c>
    </row>
    <row r="134" spans="1:12">
      <c r="A134" s="5" t="s">
        <v>2130</v>
      </c>
      <c r="B134" s="9">
        <v>40875</v>
      </c>
      <c r="C134" s="5">
        <v>2011</v>
      </c>
      <c r="D134" s="5" t="s">
        <v>163</v>
      </c>
      <c r="E134" s="5" t="str">
        <f>VLOOKUP(D134, 'TechIndex Startups'!$A$1:$E$700,2,FALSE)</f>
        <v>FIRM0115</v>
      </c>
      <c r="F134" s="16" t="s">
        <v>1479</v>
      </c>
      <c r="G134" s="5" t="s">
        <v>1479</v>
      </c>
      <c r="H134" s="5" t="s">
        <v>1477</v>
      </c>
      <c r="I134" s="5" t="s">
        <v>50</v>
      </c>
      <c r="J134" s="5" t="s">
        <v>1478</v>
      </c>
      <c r="K134" s="5">
        <v>2010</v>
      </c>
      <c r="L134" s="5" t="s">
        <v>44</v>
      </c>
    </row>
    <row r="135" spans="1:12">
      <c r="A135" s="5" t="s">
        <v>2131</v>
      </c>
      <c r="B135" s="9">
        <v>40892</v>
      </c>
      <c r="C135" s="5">
        <v>2011</v>
      </c>
      <c r="D135" s="5" t="s">
        <v>233</v>
      </c>
      <c r="E135" s="5" t="str">
        <f>VLOOKUP(D135, 'TechIndex Startups'!$A$1:$E$700,2,FALSE)</f>
        <v>FIRM0181</v>
      </c>
      <c r="F135" s="15">
        <v>620000</v>
      </c>
      <c r="G135" s="5" t="s">
        <v>1479</v>
      </c>
      <c r="H135" s="5" t="s">
        <v>1481</v>
      </c>
      <c r="I135" s="5" t="s">
        <v>30</v>
      </c>
      <c r="J135" s="5" t="s">
        <v>1482</v>
      </c>
      <c r="K135" s="5">
        <v>2011</v>
      </c>
      <c r="L135" s="5" t="s">
        <v>29</v>
      </c>
    </row>
    <row r="136" spans="1:12">
      <c r="A136" s="5" t="s">
        <v>2132</v>
      </c>
      <c r="B136" s="9">
        <v>40897</v>
      </c>
      <c r="C136" s="5">
        <v>2011</v>
      </c>
      <c r="D136" s="5" t="s">
        <v>205</v>
      </c>
      <c r="E136" s="5" t="str">
        <f>VLOOKUP(D136, 'TechIndex Startups'!$A$1:$E$700,2,FALSE)</f>
        <v>FIRM0155</v>
      </c>
      <c r="F136" s="16" t="s">
        <v>1479</v>
      </c>
      <c r="G136" s="5" t="s">
        <v>1576</v>
      </c>
      <c r="H136" s="5" t="s">
        <v>1481</v>
      </c>
      <c r="I136" s="5" t="s">
        <v>30</v>
      </c>
      <c r="J136" s="5" t="s">
        <v>1577</v>
      </c>
      <c r="K136" s="5">
        <v>2011</v>
      </c>
      <c r="L136" s="5" t="s">
        <v>44</v>
      </c>
    </row>
    <row r="137" spans="1:12">
      <c r="A137" s="5" t="s">
        <v>2133</v>
      </c>
      <c r="B137" s="9">
        <v>40901</v>
      </c>
      <c r="C137" s="5">
        <v>2011</v>
      </c>
      <c r="D137" s="5" t="s">
        <v>225</v>
      </c>
      <c r="E137" s="5" t="str">
        <f>VLOOKUP(D137, 'TechIndex Startups'!$A$1:$E$700,2,FALSE)</f>
        <v>FIRM0174</v>
      </c>
      <c r="F137" s="15">
        <v>100000</v>
      </c>
      <c r="G137" s="5" t="s">
        <v>1479</v>
      </c>
      <c r="H137" s="5" t="s">
        <v>1481</v>
      </c>
      <c r="I137" s="5" t="s">
        <v>30</v>
      </c>
      <c r="J137" s="5" t="s">
        <v>1470</v>
      </c>
      <c r="K137" s="5">
        <v>2011</v>
      </c>
      <c r="L137" s="5" t="s">
        <v>86</v>
      </c>
    </row>
    <row r="138" spans="1:12">
      <c r="A138" s="5" t="s">
        <v>2134</v>
      </c>
      <c r="B138" s="9">
        <v>40907</v>
      </c>
      <c r="C138" s="5">
        <v>2011</v>
      </c>
      <c r="D138" s="5" t="s">
        <v>132</v>
      </c>
      <c r="E138" s="5" t="str">
        <f>VLOOKUP(D138, 'TechIndex Startups'!$A$1:$E$700,2,FALSE)</f>
        <v>FIRM0084</v>
      </c>
      <c r="F138" s="15" t="s">
        <v>1479</v>
      </c>
      <c r="G138" s="5" t="s">
        <v>1554</v>
      </c>
      <c r="H138" s="5" t="s">
        <v>1494</v>
      </c>
      <c r="I138" s="5" t="s">
        <v>30</v>
      </c>
      <c r="J138" s="5" t="s">
        <v>1555</v>
      </c>
      <c r="K138" s="5">
        <v>2008</v>
      </c>
      <c r="L138" s="5" t="s">
        <v>33</v>
      </c>
    </row>
    <row r="139" spans="1:12">
      <c r="A139" s="5" t="s">
        <v>2135</v>
      </c>
      <c r="B139" s="9">
        <v>40909</v>
      </c>
      <c r="C139" s="5">
        <v>2012</v>
      </c>
      <c r="D139" s="5" t="s">
        <v>256</v>
      </c>
      <c r="E139" s="5" t="str">
        <f>VLOOKUP(D139, 'TechIndex Startups'!$A$1:$E$700,2,FALSE)</f>
        <v>FIRM0203</v>
      </c>
      <c r="F139" s="16" t="s">
        <v>1479</v>
      </c>
      <c r="G139" s="5" t="s">
        <v>1578</v>
      </c>
      <c r="H139" s="5" t="s">
        <v>1481</v>
      </c>
      <c r="I139" s="5" t="s">
        <v>30</v>
      </c>
      <c r="J139" s="5" t="s">
        <v>1579</v>
      </c>
      <c r="K139" s="5">
        <v>2012</v>
      </c>
      <c r="L139" s="5" t="s">
        <v>44</v>
      </c>
    </row>
    <row r="140" spans="1:12">
      <c r="A140" s="5" t="s">
        <v>2136</v>
      </c>
      <c r="B140" s="9">
        <v>40909</v>
      </c>
      <c r="C140" s="5">
        <v>2012</v>
      </c>
      <c r="D140" s="5" t="s">
        <v>238</v>
      </c>
      <c r="E140" s="5" t="str">
        <f>VLOOKUP(D140, 'TechIndex Startups'!$A$1:$E$700,2,FALSE)</f>
        <v>FIRM0186</v>
      </c>
      <c r="F140" s="15">
        <f>214300*0.051</f>
        <v>10929.3</v>
      </c>
      <c r="G140" s="5" t="s">
        <v>1580</v>
      </c>
      <c r="H140" s="5" t="s">
        <v>1481</v>
      </c>
      <c r="I140" s="5" t="s">
        <v>62</v>
      </c>
      <c r="J140" s="5" t="s">
        <v>1581</v>
      </c>
      <c r="K140" s="5">
        <v>2011</v>
      </c>
      <c r="L140" s="5" t="s">
        <v>44</v>
      </c>
    </row>
    <row r="141" spans="1:12">
      <c r="A141" s="5" t="s">
        <v>2137</v>
      </c>
      <c r="B141" s="9">
        <v>40918</v>
      </c>
      <c r="C141" s="5">
        <v>2012</v>
      </c>
      <c r="D141" s="5" t="s">
        <v>1582</v>
      </c>
      <c r="E141" s="5" t="str">
        <f>VLOOKUP(D141, 'TechIndex Startups'!$A$1:$E$700,2,FALSE)</f>
        <v>FIRM0169</v>
      </c>
      <c r="F141" s="15">
        <v>25000</v>
      </c>
      <c r="G141" s="5" t="s">
        <v>1479</v>
      </c>
      <c r="H141" s="5" t="s">
        <v>1481</v>
      </c>
      <c r="I141" s="5" t="s">
        <v>30</v>
      </c>
      <c r="J141" s="5" t="s">
        <v>1470</v>
      </c>
      <c r="K141" s="5">
        <v>2011</v>
      </c>
      <c r="L141" s="5" t="s">
        <v>47</v>
      </c>
    </row>
    <row r="142" spans="1:12">
      <c r="A142" s="5" t="s">
        <v>2138</v>
      </c>
      <c r="B142" s="9">
        <v>40918</v>
      </c>
      <c r="C142" s="5">
        <v>2012</v>
      </c>
      <c r="D142" s="5" t="s">
        <v>180</v>
      </c>
      <c r="E142" s="5" t="str">
        <f>VLOOKUP(D142, 'TechIndex Startups'!$A$1:$E$700,2,FALSE)</f>
        <v>FIRM0131</v>
      </c>
      <c r="F142" s="15">
        <v>2200000</v>
      </c>
      <c r="G142" s="5" t="s">
        <v>1479</v>
      </c>
      <c r="H142" s="5" t="s">
        <v>1469</v>
      </c>
      <c r="I142" s="5" t="s">
        <v>30</v>
      </c>
      <c r="J142" s="5" t="s">
        <v>1545</v>
      </c>
      <c r="K142" s="5">
        <v>2010</v>
      </c>
      <c r="L142" s="5" t="s">
        <v>69</v>
      </c>
    </row>
    <row r="143" spans="1:12">
      <c r="A143" s="5" t="s">
        <v>2139</v>
      </c>
      <c r="B143" s="9">
        <v>40928</v>
      </c>
      <c r="C143" s="5">
        <v>2012</v>
      </c>
      <c r="D143" s="5" t="s">
        <v>133</v>
      </c>
      <c r="E143" s="5" t="str">
        <f>VLOOKUP(D143, 'TechIndex Startups'!$A$1:$E$700,2,FALSE)</f>
        <v>FIRM0085</v>
      </c>
      <c r="F143" s="15">
        <v>6000000</v>
      </c>
      <c r="G143" s="5" t="s">
        <v>1583</v>
      </c>
      <c r="H143" s="5" t="s">
        <v>1494</v>
      </c>
      <c r="I143" s="5" t="s">
        <v>41</v>
      </c>
      <c r="J143" s="5" t="s">
        <v>1584</v>
      </c>
      <c r="K143" s="5">
        <v>2008</v>
      </c>
      <c r="L143" s="5" t="s">
        <v>44</v>
      </c>
    </row>
    <row r="144" spans="1:12">
      <c r="A144" s="5" t="s">
        <v>2139</v>
      </c>
      <c r="B144" s="9">
        <v>40928</v>
      </c>
      <c r="C144" s="5">
        <v>2012</v>
      </c>
      <c r="D144" s="5" t="s">
        <v>133</v>
      </c>
      <c r="E144" s="5" t="str">
        <f>VLOOKUP(D144, 'TechIndex Startups'!$A$1:$E$700,2,FALSE)</f>
        <v>FIRM0085</v>
      </c>
      <c r="F144" s="15" t="s">
        <v>1471</v>
      </c>
      <c r="G144" s="5" t="s">
        <v>1585</v>
      </c>
      <c r="H144" s="5" t="s">
        <v>1494</v>
      </c>
      <c r="I144" s="5" t="s">
        <v>41</v>
      </c>
      <c r="J144" s="5" t="s">
        <v>1584</v>
      </c>
      <c r="K144" s="5">
        <v>2008</v>
      </c>
      <c r="L144" s="5" t="s">
        <v>44</v>
      </c>
    </row>
    <row r="145" spans="1:12">
      <c r="A145" s="5" t="s">
        <v>2140</v>
      </c>
      <c r="B145" s="9">
        <v>40929</v>
      </c>
      <c r="C145" s="5">
        <v>2012</v>
      </c>
      <c r="D145" s="5" t="s">
        <v>61</v>
      </c>
      <c r="E145" s="5" t="str">
        <f>VLOOKUP(D145, 'TechIndex Startups'!$A$1:$E$700,2,FALSE)</f>
        <v>FIRM0022</v>
      </c>
      <c r="F145" s="15">
        <f>4000000*1.25</f>
        <v>5000000</v>
      </c>
      <c r="G145" s="5" t="s">
        <v>1586</v>
      </c>
      <c r="H145" s="5" t="s">
        <v>1469</v>
      </c>
      <c r="I145" s="5" t="s">
        <v>62</v>
      </c>
      <c r="J145" s="5" t="s">
        <v>1581</v>
      </c>
      <c r="K145" s="5">
        <v>1998</v>
      </c>
      <c r="L145" s="5" t="s">
        <v>29</v>
      </c>
    </row>
    <row r="146" spans="1:12">
      <c r="A146" s="5" t="s">
        <v>2141</v>
      </c>
      <c r="B146" s="9">
        <v>40970</v>
      </c>
      <c r="C146" s="5">
        <v>2012</v>
      </c>
      <c r="D146" s="5" t="s">
        <v>274</v>
      </c>
      <c r="E146" s="5" t="str">
        <f>VLOOKUP(D146, 'TechIndex Startups'!$A$1:$E$700,2,FALSE)</f>
        <v>FIRM0220</v>
      </c>
      <c r="F146" s="15">
        <v>25000</v>
      </c>
      <c r="G146" s="5" t="s">
        <v>1587</v>
      </c>
      <c r="H146" s="5" t="s">
        <v>1588</v>
      </c>
      <c r="I146" s="5" t="s">
        <v>30</v>
      </c>
      <c r="J146" s="5" t="s">
        <v>1589</v>
      </c>
      <c r="K146" s="5">
        <v>2012</v>
      </c>
      <c r="L146" s="5" t="s">
        <v>69</v>
      </c>
    </row>
    <row r="147" spans="1:12">
      <c r="A147" s="5" t="s">
        <v>2142</v>
      </c>
      <c r="B147" s="9">
        <v>40987</v>
      </c>
      <c r="C147" s="5">
        <v>2012</v>
      </c>
      <c r="D147" s="5" t="s">
        <v>82</v>
      </c>
      <c r="E147" s="5" t="str">
        <f>VLOOKUP(D147, 'TechIndex Startups'!$A$1:$E$700,2,FALSE)</f>
        <v>FIRM0037</v>
      </c>
      <c r="F147" s="15">
        <v>2700000</v>
      </c>
      <c r="G147" s="5" t="s">
        <v>1479</v>
      </c>
      <c r="H147" s="5" t="s">
        <v>1469</v>
      </c>
      <c r="I147" s="5" t="s">
        <v>30</v>
      </c>
      <c r="J147" s="5" t="s">
        <v>1534</v>
      </c>
      <c r="K147" s="5">
        <v>2000</v>
      </c>
      <c r="L147" s="5" t="s">
        <v>44</v>
      </c>
    </row>
    <row r="148" spans="1:12">
      <c r="A148" s="5" t="s">
        <v>2143</v>
      </c>
      <c r="B148" s="9">
        <v>41009</v>
      </c>
      <c r="C148" s="5">
        <v>2012</v>
      </c>
      <c r="D148" s="5" t="s">
        <v>75</v>
      </c>
      <c r="E148" s="5" t="str">
        <f>VLOOKUP(D148, 'TechIndex Startups'!$A$1:$E$700,2,FALSE)</f>
        <v>FIRM0031</v>
      </c>
      <c r="F148" s="15">
        <v>32000000</v>
      </c>
      <c r="G148" s="5" t="s">
        <v>1590</v>
      </c>
      <c r="H148" s="5" t="s">
        <v>1517</v>
      </c>
      <c r="I148" s="5" t="s">
        <v>30</v>
      </c>
      <c r="J148" s="5" t="s">
        <v>1591</v>
      </c>
      <c r="K148" s="5">
        <v>2000</v>
      </c>
      <c r="L148" s="5" t="s">
        <v>58</v>
      </c>
    </row>
    <row r="149" spans="1:12">
      <c r="A149" s="5" t="s">
        <v>2144</v>
      </c>
      <c r="B149" s="9">
        <v>41018</v>
      </c>
      <c r="C149" s="5">
        <v>2012</v>
      </c>
      <c r="D149" s="5" t="s">
        <v>318</v>
      </c>
      <c r="E149" s="5" t="str">
        <f>VLOOKUP(D149, 'TechIndex Startups'!$A$1:$E$700,2,FALSE)</f>
        <v>FIRM0260</v>
      </c>
      <c r="F149" s="15">
        <f>25000*1.25</f>
        <v>31250</v>
      </c>
      <c r="G149" s="5" t="s">
        <v>1479</v>
      </c>
      <c r="H149" s="5" t="s">
        <v>1481</v>
      </c>
      <c r="I149" s="5" t="s">
        <v>223</v>
      </c>
      <c r="J149" s="5" t="s">
        <v>1561</v>
      </c>
      <c r="K149" s="5">
        <v>2012</v>
      </c>
      <c r="L149" s="5" t="s">
        <v>33</v>
      </c>
    </row>
    <row r="150" spans="1:12">
      <c r="A150" s="5" t="s">
        <v>2145</v>
      </c>
      <c r="B150" s="9">
        <v>41061</v>
      </c>
      <c r="C150" s="5">
        <v>2012</v>
      </c>
      <c r="D150" s="5" t="s">
        <v>1592</v>
      </c>
      <c r="E150" s="5" t="str">
        <f>VLOOKUP(D150, 'TechIndex Startups'!$A$1:$E$700,2,FALSE)</f>
        <v>FIRM0208</v>
      </c>
      <c r="F150" s="15">
        <v>1000000</v>
      </c>
      <c r="G150" s="5" t="s">
        <v>1479</v>
      </c>
      <c r="H150" s="5" t="s">
        <v>1481</v>
      </c>
      <c r="I150" s="5" t="s">
        <v>30</v>
      </c>
      <c r="J150" s="5" t="s">
        <v>1593</v>
      </c>
      <c r="K150" s="5">
        <v>2012</v>
      </c>
      <c r="L150" s="5" t="s">
        <v>44</v>
      </c>
    </row>
    <row r="151" spans="1:12">
      <c r="A151" s="5" t="s">
        <v>2146</v>
      </c>
      <c r="B151" s="9">
        <v>41091</v>
      </c>
      <c r="C151" s="5">
        <v>2012</v>
      </c>
      <c r="D151" s="5" t="s">
        <v>321</v>
      </c>
      <c r="E151" s="5" t="str">
        <f>VLOOKUP(D151, 'TechIndex Startups'!$A$1:$E$700,2,FALSE)</f>
        <v>FIRM0263</v>
      </c>
      <c r="F151" s="15" t="s">
        <v>1471</v>
      </c>
      <c r="G151" s="5" t="s">
        <v>2</v>
      </c>
      <c r="H151" s="5" t="s">
        <v>1481</v>
      </c>
      <c r="I151" s="5" t="s">
        <v>30</v>
      </c>
      <c r="J151" s="5" t="s">
        <v>1482</v>
      </c>
      <c r="K151" s="5">
        <v>2012</v>
      </c>
      <c r="L151" s="5" t="s">
        <v>29</v>
      </c>
    </row>
    <row r="152" spans="1:12">
      <c r="A152" s="5" t="s">
        <v>2146</v>
      </c>
      <c r="B152" s="9">
        <v>41091</v>
      </c>
      <c r="C152" s="5">
        <v>2012</v>
      </c>
      <c r="D152" s="5" t="s">
        <v>321</v>
      </c>
      <c r="E152" s="5" t="str">
        <f>VLOOKUP(D152, 'TechIndex Startups'!$A$1:$E$700,2,FALSE)</f>
        <v>FIRM0263</v>
      </c>
      <c r="F152" s="15">
        <v>1100000</v>
      </c>
      <c r="G152" s="5" t="s">
        <v>1594</v>
      </c>
      <c r="H152" s="5" t="s">
        <v>1481</v>
      </c>
      <c r="I152" s="5" t="s">
        <v>30</v>
      </c>
      <c r="J152" s="5" t="s">
        <v>1482</v>
      </c>
      <c r="K152" s="5">
        <v>2012</v>
      </c>
      <c r="L152" s="5" t="s">
        <v>29</v>
      </c>
    </row>
    <row r="153" spans="1:12">
      <c r="A153" s="5" t="s">
        <v>2146</v>
      </c>
      <c r="B153" s="9">
        <v>41091</v>
      </c>
      <c r="C153" s="5">
        <v>2012</v>
      </c>
      <c r="D153" s="5" t="s">
        <v>321</v>
      </c>
      <c r="E153" s="5" t="str">
        <f>VLOOKUP(D153, 'TechIndex Startups'!$A$1:$E$700,2,FALSE)</f>
        <v>FIRM0263</v>
      </c>
      <c r="F153" s="15" t="s">
        <v>1471</v>
      </c>
      <c r="G153" s="5" t="s">
        <v>1556</v>
      </c>
      <c r="H153" s="5" t="s">
        <v>1481</v>
      </c>
      <c r="I153" s="5" t="s">
        <v>30</v>
      </c>
      <c r="J153" s="5" t="s">
        <v>1482</v>
      </c>
      <c r="K153" s="5">
        <v>2012</v>
      </c>
      <c r="L153" s="5" t="s">
        <v>29</v>
      </c>
    </row>
    <row r="154" spans="1:12">
      <c r="A154" s="5" t="s">
        <v>2147</v>
      </c>
      <c r="B154" s="9">
        <v>41100</v>
      </c>
      <c r="C154" s="5">
        <v>2012</v>
      </c>
      <c r="D154" s="5" t="s">
        <v>415</v>
      </c>
      <c r="E154" s="5" t="str">
        <f>VLOOKUP(D154, 'TechIndex Startups'!$A$1:$E$700,2,FALSE)</f>
        <v>FIRM0351</v>
      </c>
      <c r="F154" s="15">
        <v>20000</v>
      </c>
      <c r="G154" s="5" t="s">
        <v>1479</v>
      </c>
      <c r="H154" s="5" t="s">
        <v>1497</v>
      </c>
      <c r="I154" s="5" t="s">
        <v>30</v>
      </c>
      <c r="J154" s="5" t="s">
        <v>1470</v>
      </c>
      <c r="K154" s="5">
        <v>2012</v>
      </c>
      <c r="L154" s="5" t="s">
        <v>33</v>
      </c>
    </row>
    <row r="155" spans="1:12">
      <c r="A155" s="5" t="s">
        <v>2148</v>
      </c>
      <c r="B155" s="9">
        <v>41116</v>
      </c>
      <c r="C155" s="5">
        <v>2012</v>
      </c>
      <c r="D155" s="5" t="s">
        <v>155</v>
      </c>
      <c r="E155" s="5" t="str">
        <f>VLOOKUP(D155, 'TechIndex Startups'!$A$1:$E$700,2,FALSE)</f>
        <v>FIRM0107</v>
      </c>
      <c r="F155" s="15">
        <v>2000000</v>
      </c>
      <c r="G155" s="5" t="s">
        <v>1595</v>
      </c>
      <c r="H155" s="5" t="s">
        <v>1596</v>
      </c>
      <c r="I155" s="5" t="s">
        <v>30</v>
      </c>
      <c r="J155" s="5" t="s">
        <v>1557</v>
      </c>
      <c r="K155" s="5">
        <v>2009</v>
      </c>
      <c r="L155" s="5" t="s">
        <v>69</v>
      </c>
    </row>
    <row r="156" spans="1:12">
      <c r="A156" s="5" t="s">
        <v>2148</v>
      </c>
      <c r="B156" s="9">
        <v>41116</v>
      </c>
      <c r="C156" s="5">
        <v>2012</v>
      </c>
      <c r="D156" s="5" t="s">
        <v>155</v>
      </c>
      <c r="E156" s="5" t="str">
        <f>VLOOKUP(D156, 'TechIndex Startups'!$A$1:$E$700,2,FALSE)</f>
        <v>FIRM0107</v>
      </c>
      <c r="F156" s="15" t="s">
        <v>1471</v>
      </c>
      <c r="G156" s="5" t="s">
        <v>1597</v>
      </c>
      <c r="H156" s="5" t="s">
        <v>1596</v>
      </c>
      <c r="I156" s="5" t="s">
        <v>30</v>
      </c>
      <c r="J156" s="5" t="s">
        <v>1557</v>
      </c>
      <c r="K156" s="5">
        <v>2009</v>
      </c>
      <c r="L156" s="5" t="s">
        <v>69</v>
      </c>
    </row>
    <row r="157" spans="1:12">
      <c r="A157" s="5" t="s">
        <v>2148</v>
      </c>
      <c r="B157" s="9">
        <v>41116</v>
      </c>
      <c r="C157" s="5">
        <v>2012</v>
      </c>
      <c r="D157" s="5" t="s">
        <v>155</v>
      </c>
      <c r="E157" s="5" t="str">
        <f>VLOOKUP(D157, 'TechIndex Startups'!$A$1:$E$700,2,FALSE)</f>
        <v>FIRM0107</v>
      </c>
      <c r="F157" s="15" t="s">
        <v>1471</v>
      </c>
      <c r="G157" s="5" t="s">
        <v>1598</v>
      </c>
      <c r="H157" s="5" t="s">
        <v>1596</v>
      </c>
      <c r="I157" s="5" t="s">
        <v>30</v>
      </c>
      <c r="J157" s="5" t="s">
        <v>1557</v>
      </c>
      <c r="K157" s="5">
        <v>2009</v>
      </c>
      <c r="L157" s="5" t="s">
        <v>69</v>
      </c>
    </row>
    <row r="158" spans="1:12">
      <c r="A158" s="5" t="s">
        <v>2148</v>
      </c>
      <c r="B158" s="9">
        <v>41116</v>
      </c>
      <c r="C158" s="5">
        <v>2012</v>
      </c>
      <c r="D158" s="5" t="s">
        <v>155</v>
      </c>
      <c r="E158" s="5" t="str">
        <f>VLOOKUP(D158, 'TechIndex Startups'!$A$1:$E$700,2,FALSE)</f>
        <v>FIRM0107</v>
      </c>
      <c r="F158" s="15" t="s">
        <v>1471</v>
      </c>
      <c r="G158" s="5" t="s">
        <v>1599</v>
      </c>
      <c r="H158" s="5" t="s">
        <v>1596</v>
      </c>
      <c r="I158" s="5" t="s">
        <v>30</v>
      </c>
      <c r="J158" s="5" t="s">
        <v>1557</v>
      </c>
      <c r="K158" s="5">
        <v>2009</v>
      </c>
      <c r="L158" s="5" t="s">
        <v>69</v>
      </c>
    </row>
    <row r="159" spans="1:12">
      <c r="A159" s="5" t="s">
        <v>2148</v>
      </c>
      <c r="B159" s="9">
        <v>41116</v>
      </c>
      <c r="C159" s="5">
        <v>2012</v>
      </c>
      <c r="D159" s="5" t="s">
        <v>155</v>
      </c>
      <c r="E159" s="5" t="str">
        <f>VLOOKUP(D159, 'TechIndex Startups'!$A$1:$E$700,2,FALSE)</f>
        <v>FIRM0107</v>
      </c>
      <c r="F159" s="15" t="s">
        <v>1471</v>
      </c>
      <c r="G159" s="5" t="s">
        <v>1556</v>
      </c>
      <c r="H159" s="5" t="s">
        <v>1596</v>
      </c>
      <c r="I159" s="5" t="s">
        <v>30</v>
      </c>
      <c r="J159" s="5" t="s">
        <v>1557</v>
      </c>
      <c r="K159" s="5">
        <v>2009</v>
      </c>
      <c r="L159" s="5" t="s">
        <v>69</v>
      </c>
    </row>
    <row r="160" spans="1:12">
      <c r="A160" s="5" t="s">
        <v>2148</v>
      </c>
      <c r="B160" s="9">
        <v>41116</v>
      </c>
      <c r="C160" s="5">
        <v>2012</v>
      </c>
      <c r="D160" s="5" t="s">
        <v>155</v>
      </c>
      <c r="E160" s="5" t="str">
        <f>VLOOKUP(D160, 'TechIndex Startups'!$A$1:$E$700,2,FALSE)</f>
        <v>FIRM0107</v>
      </c>
      <c r="F160" s="15" t="s">
        <v>1471</v>
      </c>
      <c r="G160" s="5" t="s">
        <v>1600</v>
      </c>
      <c r="H160" s="5" t="s">
        <v>1596</v>
      </c>
      <c r="I160" s="5" t="s">
        <v>30</v>
      </c>
      <c r="J160" s="5" t="s">
        <v>1557</v>
      </c>
      <c r="K160" s="5">
        <v>2009</v>
      </c>
      <c r="L160" s="5" t="s">
        <v>69</v>
      </c>
    </row>
    <row r="161" spans="1:12">
      <c r="A161" s="5" t="s">
        <v>2149</v>
      </c>
      <c r="B161" s="9">
        <v>41128</v>
      </c>
      <c r="C161" s="5">
        <v>2012</v>
      </c>
      <c r="D161" s="5" t="s">
        <v>92</v>
      </c>
      <c r="E161" s="5" t="str">
        <f>VLOOKUP(D161, 'TechIndex Startups'!$A$1:$E$700,2,FALSE)</f>
        <v>FIRM0045</v>
      </c>
      <c r="F161" s="15">
        <v>55700000</v>
      </c>
      <c r="G161" s="5" t="s">
        <v>4</v>
      </c>
      <c r="H161" s="5" t="s">
        <v>1522</v>
      </c>
      <c r="I161" s="5" t="s">
        <v>30</v>
      </c>
      <c r="J161" s="5" t="s">
        <v>1482</v>
      </c>
      <c r="K161" s="5">
        <v>2003</v>
      </c>
      <c r="L161" s="5" t="s">
        <v>44</v>
      </c>
    </row>
    <row r="162" spans="1:12">
      <c r="A162" s="5" t="s">
        <v>2149</v>
      </c>
      <c r="B162" s="9">
        <v>41128</v>
      </c>
      <c r="C162" s="5">
        <v>2012</v>
      </c>
      <c r="D162" s="5" t="s">
        <v>92</v>
      </c>
      <c r="E162" s="5" t="str">
        <f>VLOOKUP(D162, 'TechIndex Startups'!$A$1:$E$700,2,FALSE)</f>
        <v>FIRM0045</v>
      </c>
      <c r="F162" s="15" t="s">
        <v>1471</v>
      </c>
      <c r="G162" s="5" t="s">
        <v>1601</v>
      </c>
      <c r="H162" s="5" t="s">
        <v>1522</v>
      </c>
      <c r="I162" s="5" t="s">
        <v>30</v>
      </c>
      <c r="J162" s="5" t="s">
        <v>1482</v>
      </c>
      <c r="K162" s="5">
        <v>2003</v>
      </c>
      <c r="L162" s="5" t="s">
        <v>44</v>
      </c>
    </row>
    <row r="163" spans="1:12">
      <c r="A163" s="5" t="s">
        <v>2149</v>
      </c>
      <c r="B163" s="9">
        <v>41128</v>
      </c>
      <c r="C163" s="5">
        <v>2012</v>
      </c>
      <c r="D163" s="5" t="s">
        <v>92</v>
      </c>
      <c r="E163" s="5" t="str">
        <f>VLOOKUP(D163, 'TechIndex Startups'!$A$1:$E$700,2,FALSE)</f>
        <v>FIRM0045</v>
      </c>
      <c r="F163" s="15" t="s">
        <v>1471</v>
      </c>
      <c r="G163" s="5" t="s">
        <v>1566</v>
      </c>
      <c r="H163" s="5" t="s">
        <v>1522</v>
      </c>
      <c r="I163" s="5" t="s">
        <v>30</v>
      </c>
      <c r="J163" s="5" t="s">
        <v>1482</v>
      </c>
      <c r="K163" s="5">
        <v>2003</v>
      </c>
      <c r="L163" s="5" t="s">
        <v>44</v>
      </c>
    </row>
    <row r="164" spans="1:12">
      <c r="A164" s="5" t="s">
        <v>2149</v>
      </c>
      <c r="B164" s="9">
        <v>41128</v>
      </c>
      <c r="C164" s="5">
        <v>2012</v>
      </c>
      <c r="D164" s="5" t="s">
        <v>92</v>
      </c>
      <c r="E164" s="5" t="str">
        <f>VLOOKUP(D164, 'TechIndex Startups'!$A$1:$E$700,2,FALSE)</f>
        <v>FIRM0045</v>
      </c>
      <c r="F164" s="15" t="s">
        <v>1471</v>
      </c>
      <c r="G164" s="5" t="s">
        <v>1533</v>
      </c>
      <c r="H164" s="5" t="s">
        <v>1522</v>
      </c>
      <c r="I164" s="5" t="s">
        <v>30</v>
      </c>
      <c r="J164" s="5" t="s">
        <v>1482</v>
      </c>
      <c r="K164" s="5">
        <v>2003</v>
      </c>
      <c r="L164" s="5" t="s">
        <v>44</v>
      </c>
    </row>
    <row r="165" spans="1:12">
      <c r="A165" s="5" t="s">
        <v>2149</v>
      </c>
      <c r="B165" s="9">
        <v>41128</v>
      </c>
      <c r="C165" s="5">
        <v>2012</v>
      </c>
      <c r="D165" s="5" t="s">
        <v>92</v>
      </c>
      <c r="E165" s="5" t="str">
        <f>VLOOKUP(D165, 'TechIndex Startups'!$A$1:$E$700,2,FALSE)</f>
        <v>FIRM0045</v>
      </c>
      <c r="F165" s="15" t="s">
        <v>1471</v>
      </c>
      <c r="G165" s="5" t="s">
        <v>1602</v>
      </c>
      <c r="H165" s="5" t="s">
        <v>1522</v>
      </c>
      <c r="I165" s="5" t="s">
        <v>30</v>
      </c>
      <c r="J165" s="5" t="s">
        <v>1482</v>
      </c>
      <c r="K165" s="5">
        <v>2003</v>
      </c>
      <c r="L165" s="5" t="s">
        <v>44</v>
      </c>
    </row>
    <row r="166" spans="1:12">
      <c r="A166" s="5" t="s">
        <v>2149</v>
      </c>
      <c r="B166" s="9">
        <v>41128</v>
      </c>
      <c r="C166" s="5">
        <v>2012</v>
      </c>
      <c r="D166" s="5" t="s">
        <v>92</v>
      </c>
      <c r="E166" s="5" t="str">
        <f>VLOOKUP(D166, 'TechIndex Startups'!$A$1:$E$700,2,FALSE)</f>
        <v>FIRM0045</v>
      </c>
      <c r="F166" s="15" t="s">
        <v>1471</v>
      </c>
      <c r="G166" s="5" t="s">
        <v>1603</v>
      </c>
      <c r="H166" s="5" t="s">
        <v>1522</v>
      </c>
      <c r="I166" s="5" t="s">
        <v>30</v>
      </c>
      <c r="J166" s="5" t="s">
        <v>1482</v>
      </c>
      <c r="K166" s="5">
        <v>2003</v>
      </c>
      <c r="L166" s="5" t="s">
        <v>44</v>
      </c>
    </row>
    <row r="167" spans="1:12">
      <c r="A167" s="5" t="s">
        <v>2150</v>
      </c>
      <c r="B167" s="9">
        <v>41145</v>
      </c>
      <c r="C167" s="5">
        <v>2012</v>
      </c>
      <c r="D167" s="5" t="s">
        <v>132</v>
      </c>
      <c r="E167" s="5" t="str">
        <f>VLOOKUP(D167, 'TechIndex Startups'!$A$1:$E$700,2,FALSE)</f>
        <v>FIRM0084</v>
      </c>
      <c r="F167" s="15">
        <v>200000</v>
      </c>
      <c r="G167" s="5" t="s">
        <v>1554</v>
      </c>
      <c r="H167" s="5" t="s">
        <v>1494</v>
      </c>
      <c r="I167" s="5" t="s">
        <v>30</v>
      </c>
      <c r="J167" s="5" t="s">
        <v>1555</v>
      </c>
      <c r="K167" s="5">
        <v>2008</v>
      </c>
      <c r="L167" s="5" t="s">
        <v>33</v>
      </c>
    </row>
    <row r="168" spans="1:12">
      <c r="A168" s="5" t="s">
        <v>2151</v>
      </c>
      <c r="B168" s="9">
        <v>41148</v>
      </c>
      <c r="C168" s="5">
        <v>2012</v>
      </c>
      <c r="D168" s="5" t="s">
        <v>250</v>
      </c>
      <c r="E168" s="5" t="str">
        <f>VLOOKUP(D168, 'TechIndex Startups'!$A$1:$E$700,2,FALSE)</f>
        <v>FIRM0198</v>
      </c>
      <c r="F168" s="16" t="s">
        <v>1479</v>
      </c>
      <c r="G168" s="5" t="s">
        <v>1604</v>
      </c>
      <c r="H168" s="5" t="s">
        <v>1481</v>
      </c>
      <c r="I168" s="5" t="s">
        <v>30</v>
      </c>
      <c r="J168" s="5" t="s">
        <v>1605</v>
      </c>
      <c r="K168" s="5">
        <v>2012</v>
      </c>
      <c r="L168" s="5" t="s">
        <v>29</v>
      </c>
    </row>
    <row r="169" spans="1:12">
      <c r="A169" s="5" t="s">
        <v>2152</v>
      </c>
      <c r="B169" s="9">
        <v>41164</v>
      </c>
      <c r="C169" s="5">
        <v>2012</v>
      </c>
      <c r="D169" s="5" t="s">
        <v>68</v>
      </c>
      <c r="E169" s="5" t="str">
        <f>VLOOKUP(D169, 'TechIndex Startups'!$A$1:$E$700,2,FALSE)</f>
        <v>FIRM0027</v>
      </c>
      <c r="F169" s="15">
        <f>20000000*1.4</f>
        <v>28000000</v>
      </c>
      <c r="G169" s="5" t="s">
        <v>1606</v>
      </c>
      <c r="H169" s="5" t="s">
        <v>1513</v>
      </c>
      <c r="I169" s="5" t="s">
        <v>50</v>
      </c>
      <c r="J169" s="5" t="s">
        <v>1478</v>
      </c>
      <c r="K169" s="5">
        <v>1999</v>
      </c>
      <c r="L169" s="5" t="s">
        <v>69</v>
      </c>
    </row>
    <row r="170" spans="1:12">
      <c r="A170" s="5" t="s">
        <v>2152</v>
      </c>
      <c r="B170" s="9">
        <v>41164</v>
      </c>
      <c r="C170" s="5">
        <v>2012</v>
      </c>
      <c r="D170" s="5" t="s">
        <v>68</v>
      </c>
      <c r="E170" s="5" t="str">
        <f>VLOOKUP(D170, 'TechIndex Startups'!$A$1:$E$700,2,FALSE)</f>
        <v>FIRM0027</v>
      </c>
      <c r="F170" s="16" t="s">
        <v>1544</v>
      </c>
      <c r="G170" s="5" t="s">
        <v>1607</v>
      </c>
      <c r="H170" s="5" t="s">
        <v>1513</v>
      </c>
      <c r="I170" s="5" t="s">
        <v>50</v>
      </c>
      <c r="J170" s="5" t="s">
        <v>1478</v>
      </c>
      <c r="K170" s="5">
        <v>1999</v>
      </c>
      <c r="L170" s="5" t="s">
        <v>69</v>
      </c>
    </row>
    <row r="171" spans="1:12">
      <c r="A171" s="5" t="s">
        <v>2153</v>
      </c>
      <c r="B171" s="9">
        <v>41172</v>
      </c>
      <c r="C171" s="5">
        <v>2012</v>
      </c>
      <c r="D171" s="5" t="s">
        <v>148</v>
      </c>
      <c r="E171" s="5" t="str">
        <f>VLOOKUP(D171, 'TechIndex Startups'!$A$1:$E$700,2,FALSE)</f>
        <v>FIRM0100</v>
      </c>
      <c r="F171" s="15">
        <v>10000</v>
      </c>
      <c r="G171" s="5" t="s">
        <v>1479</v>
      </c>
      <c r="H171" s="5" t="s">
        <v>1513</v>
      </c>
      <c r="I171" s="5" t="s">
        <v>30</v>
      </c>
      <c r="J171" s="5" t="s">
        <v>1608</v>
      </c>
      <c r="K171" s="5">
        <v>2009</v>
      </c>
      <c r="L171" s="5" t="s">
        <v>44</v>
      </c>
    </row>
    <row r="172" spans="1:12">
      <c r="A172" s="5" t="s">
        <v>2154</v>
      </c>
      <c r="B172" s="9">
        <v>41173</v>
      </c>
      <c r="C172" s="5">
        <v>2012</v>
      </c>
      <c r="D172" s="5" t="s">
        <v>415</v>
      </c>
      <c r="E172" s="5" t="str">
        <f>VLOOKUP(D172, 'TechIndex Startups'!$A$1:$E$700,2,FALSE)</f>
        <v>FIRM0351</v>
      </c>
      <c r="F172" s="15" t="s">
        <v>1479</v>
      </c>
      <c r="G172" s="5" t="s">
        <v>1609</v>
      </c>
      <c r="H172" s="5" t="s">
        <v>1481</v>
      </c>
      <c r="I172" s="5" t="s">
        <v>30</v>
      </c>
      <c r="J172" s="5" t="s">
        <v>1470</v>
      </c>
      <c r="K172" s="5">
        <v>2012</v>
      </c>
      <c r="L172" s="5" t="s">
        <v>33</v>
      </c>
    </row>
    <row r="173" spans="1:12">
      <c r="A173" s="5" t="s">
        <v>2155</v>
      </c>
      <c r="B173" s="9">
        <v>41178</v>
      </c>
      <c r="C173" s="5">
        <v>2012</v>
      </c>
      <c r="D173" s="5" t="s">
        <v>230</v>
      </c>
      <c r="E173" s="5" t="str">
        <f>VLOOKUP(D173, 'TechIndex Startups'!$A$1:$E$700,2,FALSE)</f>
        <v>FIRM0178</v>
      </c>
      <c r="F173" s="15">
        <v>62000000</v>
      </c>
      <c r="G173" s="5" t="s">
        <v>1531</v>
      </c>
      <c r="H173" s="5" t="s">
        <v>1494</v>
      </c>
      <c r="I173" s="5" t="s">
        <v>50</v>
      </c>
      <c r="J173" s="5" t="s">
        <v>1478</v>
      </c>
      <c r="K173" s="5">
        <v>2003</v>
      </c>
      <c r="L173" s="5" t="s">
        <v>58</v>
      </c>
    </row>
    <row r="174" spans="1:12">
      <c r="A174" s="5" t="s">
        <v>2155</v>
      </c>
      <c r="B174" s="9">
        <v>41178</v>
      </c>
      <c r="C174" s="5">
        <v>2012</v>
      </c>
      <c r="D174" s="5" t="s">
        <v>230</v>
      </c>
      <c r="E174" s="5" t="str">
        <f>VLOOKUP(D174, 'TechIndex Startups'!$A$1:$E$700,2,FALSE)</f>
        <v>FIRM0178</v>
      </c>
      <c r="F174" s="15" t="s">
        <v>1544</v>
      </c>
      <c r="G174" s="5" t="s">
        <v>1610</v>
      </c>
      <c r="H174" s="5" t="s">
        <v>1494</v>
      </c>
      <c r="I174" s="5" t="s">
        <v>50</v>
      </c>
      <c r="J174" s="5" t="s">
        <v>1478</v>
      </c>
      <c r="K174" s="5">
        <v>2003</v>
      </c>
      <c r="L174" s="5" t="s">
        <v>58</v>
      </c>
    </row>
    <row r="175" spans="1:12">
      <c r="A175" s="5" t="s">
        <v>2156</v>
      </c>
      <c r="B175" s="9">
        <v>41182</v>
      </c>
      <c r="C175" s="5">
        <v>2012</v>
      </c>
      <c r="D175" s="5" t="s">
        <v>329</v>
      </c>
      <c r="E175" s="5" t="str">
        <f>VLOOKUP(D175, 'TechIndex Startups'!$A$1:$E$700,2,FALSE)</f>
        <v>FIRM0271</v>
      </c>
      <c r="F175" s="15">
        <v>1000000</v>
      </c>
      <c r="G175" s="5" t="s">
        <v>1611</v>
      </c>
      <c r="H175" s="5" t="s">
        <v>1481</v>
      </c>
      <c r="I175" s="5" t="s">
        <v>30</v>
      </c>
      <c r="J175" s="5" t="s">
        <v>1470</v>
      </c>
      <c r="K175" s="5">
        <v>2012</v>
      </c>
      <c r="L175" s="5" t="s">
        <v>33</v>
      </c>
    </row>
    <row r="176" spans="1:12">
      <c r="A176" s="5" t="s">
        <v>2157</v>
      </c>
      <c r="B176" s="9">
        <v>41183</v>
      </c>
      <c r="C176" s="5">
        <v>2012</v>
      </c>
      <c r="D176" s="5" t="s">
        <v>297</v>
      </c>
      <c r="E176" s="5" t="str">
        <f>VLOOKUP(D176, 'TechIndex Startups'!$A$1:$E$700,2,FALSE)</f>
        <v>FIRM0241</v>
      </c>
      <c r="F176" s="15">
        <v>30000</v>
      </c>
      <c r="G176" s="5" t="s">
        <v>1479</v>
      </c>
      <c r="H176" s="5" t="s">
        <v>1481</v>
      </c>
      <c r="I176" s="5" t="s">
        <v>30</v>
      </c>
      <c r="J176" s="5" t="s">
        <v>1612</v>
      </c>
      <c r="K176" s="5">
        <v>2012</v>
      </c>
      <c r="L176" s="5" t="s">
        <v>47</v>
      </c>
    </row>
    <row r="177" spans="1:12">
      <c r="A177" s="5" t="s">
        <v>2158</v>
      </c>
      <c r="B177" s="9">
        <v>41190</v>
      </c>
      <c r="C177" s="5">
        <v>2012</v>
      </c>
      <c r="D177" s="5" t="s">
        <v>52</v>
      </c>
      <c r="E177" s="5" t="str">
        <f>VLOOKUP(D177, 'TechIndex Startups'!$A$1:$E$700,2,FALSE)</f>
        <v>FIRM0014</v>
      </c>
      <c r="F177" s="16" t="s">
        <v>1479</v>
      </c>
      <c r="G177" s="5" t="s">
        <v>1613</v>
      </c>
      <c r="H177" s="5" t="s">
        <v>1517</v>
      </c>
      <c r="I177" s="5" t="s">
        <v>30</v>
      </c>
      <c r="J177" s="5" t="s">
        <v>1493</v>
      </c>
      <c r="K177" s="5">
        <v>1995</v>
      </c>
      <c r="L177" s="5" t="s">
        <v>33</v>
      </c>
    </row>
    <row r="178" spans="1:12">
      <c r="A178" s="5" t="s">
        <v>2159</v>
      </c>
      <c r="B178" s="9">
        <v>41193</v>
      </c>
      <c r="C178" s="5">
        <v>2012</v>
      </c>
      <c r="D178" s="5" t="s">
        <v>132</v>
      </c>
      <c r="E178" s="5" t="str">
        <f>VLOOKUP(D178, 'TechIndex Startups'!$A$1:$E$700,2,FALSE)</f>
        <v>FIRM0084</v>
      </c>
      <c r="F178" s="15" t="s">
        <v>1479</v>
      </c>
      <c r="G178" s="5" t="s">
        <v>1554</v>
      </c>
      <c r="H178" s="5" t="s">
        <v>1494</v>
      </c>
      <c r="I178" s="5" t="s">
        <v>30</v>
      </c>
      <c r="J178" s="5" t="s">
        <v>1555</v>
      </c>
      <c r="K178" s="5">
        <v>2008</v>
      </c>
      <c r="L178" s="5" t="s">
        <v>33</v>
      </c>
    </row>
    <row r="179" spans="1:12">
      <c r="A179" s="5" t="s">
        <v>2160</v>
      </c>
      <c r="B179" s="9">
        <v>41193</v>
      </c>
      <c r="C179" s="5">
        <v>2012</v>
      </c>
      <c r="D179" s="5" t="s">
        <v>244</v>
      </c>
      <c r="E179" s="5" t="str">
        <f>VLOOKUP(D179, 'TechIndex Startups'!$A$1:$E$700,2,FALSE)</f>
        <v>FIRM0192</v>
      </c>
      <c r="F179" s="16" t="s">
        <v>1544</v>
      </c>
      <c r="G179" s="5" t="s">
        <v>1614</v>
      </c>
      <c r="H179" s="5" t="s">
        <v>1481</v>
      </c>
      <c r="I179" s="5" t="s">
        <v>41</v>
      </c>
      <c r="J179" s="5" t="s">
        <v>1569</v>
      </c>
      <c r="K179" s="5">
        <v>2011</v>
      </c>
      <c r="L179" s="5" t="s">
        <v>44</v>
      </c>
    </row>
    <row r="180" spans="1:12">
      <c r="A180" s="5" t="s">
        <v>2160</v>
      </c>
      <c r="B180" s="9">
        <v>41193</v>
      </c>
      <c r="C180" s="5">
        <v>2012</v>
      </c>
      <c r="D180" s="5" t="s">
        <v>244</v>
      </c>
      <c r="E180" s="5" t="str">
        <f>VLOOKUP(D180, 'TechIndex Startups'!$A$1:$E$700,2,FALSE)</f>
        <v>FIRM0192</v>
      </c>
      <c r="F180" s="15">
        <v>1100000</v>
      </c>
      <c r="G180" s="5" t="s">
        <v>1568</v>
      </c>
      <c r="H180" s="5" t="s">
        <v>1481</v>
      </c>
      <c r="I180" s="5" t="s">
        <v>41</v>
      </c>
      <c r="J180" s="5" t="s">
        <v>1569</v>
      </c>
      <c r="K180" s="5">
        <v>2011</v>
      </c>
      <c r="L180" s="5" t="s">
        <v>44</v>
      </c>
    </row>
    <row r="181" spans="1:12">
      <c r="A181" s="5" t="s">
        <v>2161</v>
      </c>
      <c r="B181" s="9">
        <v>41202</v>
      </c>
      <c r="C181" s="5">
        <v>2012</v>
      </c>
      <c r="D181" s="5" t="s">
        <v>331</v>
      </c>
      <c r="E181" s="5" t="str">
        <f>VLOOKUP(D181, 'TechIndex Startups'!$A$1:$E$700,2,FALSE)</f>
        <v>FIRM0273</v>
      </c>
      <c r="F181" s="16" t="s">
        <v>1544</v>
      </c>
      <c r="G181" s="5" t="s">
        <v>1615</v>
      </c>
      <c r="H181" s="5" t="s">
        <v>1481</v>
      </c>
      <c r="I181" s="5" t="s">
        <v>30</v>
      </c>
      <c r="J181" s="5" t="s">
        <v>1559</v>
      </c>
      <c r="K181" s="5">
        <v>2012</v>
      </c>
      <c r="L181" s="5" t="s">
        <v>36</v>
      </c>
    </row>
    <row r="182" spans="1:12">
      <c r="A182" s="5" t="s">
        <v>2161</v>
      </c>
      <c r="B182" s="9">
        <v>41202</v>
      </c>
      <c r="C182" s="5">
        <v>2012</v>
      </c>
      <c r="D182" s="5" t="s">
        <v>331</v>
      </c>
      <c r="E182" s="5" t="str">
        <f>VLOOKUP(D182, 'TechIndex Startups'!$A$1:$E$700,2,FALSE)</f>
        <v>FIRM0273</v>
      </c>
      <c r="F182" s="15">
        <v>100000</v>
      </c>
      <c r="G182" s="5" t="s">
        <v>1616</v>
      </c>
      <c r="H182" s="5" t="s">
        <v>1481</v>
      </c>
      <c r="I182" s="5" t="s">
        <v>30</v>
      </c>
      <c r="J182" s="5" t="s">
        <v>1559</v>
      </c>
      <c r="K182" s="5">
        <v>2012</v>
      </c>
      <c r="L182" s="5" t="s">
        <v>36</v>
      </c>
    </row>
    <row r="183" spans="1:12">
      <c r="A183" s="5" t="s">
        <v>2162</v>
      </c>
      <c r="B183" s="9">
        <v>41208</v>
      </c>
      <c r="C183" s="5">
        <v>2012</v>
      </c>
      <c r="D183" s="5" t="s">
        <v>228</v>
      </c>
      <c r="E183" s="5" t="str">
        <f>VLOOKUP(D183, 'TechIndex Startups'!$A$1:$E$700,2,FALSE)</f>
        <v>FIRM0177</v>
      </c>
      <c r="F183" s="15">
        <v>40000</v>
      </c>
      <c r="G183" s="5" t="s">
        <v>1616</v>
      </c>
      <c r="H183" s="5" t="s">
        <v>1481</v>
      </c>
      <c r="I183" s="5" t="s">
        <v>229</v>
      </c>
      <c r="J183" s="5" t="s">
        <v>1617</v>
      </c>
      <c r="K183" s="5">
        <v>2011</v>
      </c>
      <c r="L183" s="5" t="s">
        <v>33</v>
      </c>
    </row>
    <row r="184" spans="1:12">
      <c r="A184" s="5" t="s">
        <v>2163</v>
      </c>
      <c r="B184" s="9">
        <v>41212</v>
      </c>
      <c r="C184" s="5">
        <v>2012</v>
      </c>
      <c r="D184" s="5" t="s">
        <v>295</v>
      </c>
      <c r="E184" s="5" t="str">
        <f>VLOOKUP(D184, 'TechIndex Startups'!$A$1:$E$700,2,FALSE)</f>
        <v>FIRM0239</v>
      </c>
      <c r="F184" s="15" t="s">
        <v>1479</v>
      </c>
      <c r="G184" s="11" t="s">
        <v>1479</v>
      </c>
      <c r="H184" s="5" t="s">
        <v>1497</v>
      </c>
      <c r="I184" s="5" t="s">
        <v>30</v>
      </c>
      <c r="J184" s="5" t="s">
        <v>1470</v>
      </c>
      <c r="K184" s="5">
        <v>2012</v>
      </c>
      <c r="L184" s="5" t="s">
        <v>47</v>
      </c>
    </row>
    <row r="185" spans="1:12">
      <c r="A185" s="5" t="s">
        <v>2163</v>
      </c>
      <c r="B185" s="9">
        <v>41216</v>
      </c>
      <c r="C185" s="5">
        <v>2012</v>
      </c>
      <c r="D185" s="5" t="s">
        <v>295</v>
      </c>
      <c r="E185" s="5" t="str">
        <f>VLOOKUP(D185, 'TechIndex Startups'!$A$1:$E$700,2,FALSE)</f>
        <v>FIRM0239</v>
      </c>
      <c r="F185" s="15">
        <v>100000</v>
      </c>
      <c r="G185" s="5" t="s">
        <v>1466</v>
      </c>
      <c r="H185" s="5" t="s">
        <v>1481</v>
      </c>
      <c r="I185" s="5" t="s">
        <v>30</v>
      </c>
      <c r="J185" s="5" t="s">
        <v>1470</v>
      </c>
      <c r="K185" s="5">
        <v>2012</v>
      </c>
      <c r="L185" s="5" t="s">
        <v>47</v>
      </c>
    </row>
    <row r="186" spans="1:12">
      <c r="A186" s="5" t="s">
        <v>2164</v>
      </c>
      <c r="B186" s="9">
        <v>41228</v>
      </c>
      <c r="C186" s="5">
        <v>2012</v>
      </c>
      <c r="D186" s="5" t="s">
        <v>231</v>
      </c>
      <c r="E186" s="5" t="str">
        <f>VLOOKUP(D186, 'TechIndex Startups'!$A$1:$E$700,2,FALSE)</f>
        <v>FIRM0179</v>
      </c>
      <c r="F186" s="16" t="s">
        <v>1471</v>
      </c>
      <c r="G186" s="5" t="s">
        <v>1618</v>
      </c>
      <c r="H186" s="5" t="s">
        <v>1497</v>
      </c>
      <c r="I186" s="5" t="s">
        <v>30</v>
      </c>
      <c r="J186" s="5" t="s">
        <v>1498</v>
      </c>
      <c r="K186" s="5">
        <v>2011</v>
      </c>
      <c r="L186" s="5" t="s">
        <v>86</v>
      </c>
    </row>
    <row r="187" spans="1:12">
      <c r="A187" s="5" t="s">
        <v>2164</v>
      </c>
      <c r="B187" s="9">
        <v>41228</v>
      </c>
      <c r="C187" s="5">
        <v>2012</v>
      </c>
      <c r="D187" s="5" t="s">
        <v>231</v>
      </c>
      <c r="E187" s="5" t="str">
        <f>VLOOKUP(D187, 'TechIndex Startups'!$A$1:$E$700,2,FALSE)</f>
        <v>FIRM0179</v>
      </c>
      <c r="F187" s="15">
        <v>1300000</v>
      </c>
      <c r="G187" s="5" t="s">
        <v>16</v>
      </c>
      <c r="H187" s="5" t="s">
        <v>1497</v>
      </c>
      <c r="I187" s="5" t="s">
        <v>30</v>
      </c>
      <c r="J187" s="5" t="s">
        <v>1498</v>
      </c>
      <c r="K187" s="5">
        <v>2011</v>
      </c>
      <c r="L187" s="5" t="s">
        <v>86</v>
      </c>
    </row>
    <row r="188" spans="1:12">
      <c r="A188" s="5" t="s">
        <v>2164</v>
      </c>
      <c r="B188" s="9">
        <v>41228</v>
      </c>
      <c r="C188" s="5">
        <v>2012</v>
      </c>
      <c r="D188" s="5" t="s">
        <v>231</v>
      </c>
      <c r="E188" s="5" t="str">
        <f>VLOOKUP(D188, 'TechIndex Startups'!$A$1:$E$700,2,FALSE)</f>
        <v>FIRM0179</v>
      </c>
      <c r="F188" s="16" t="s">
        <v>1471</v>
      </c>
      <c r="G188" s="5" t="s">
        <v>1619</v>
      </c>
      <c r="H188" s="5" t="s">
        <v>1497</v>
      </c>
      <c r="I188" s="5" t="s">
        <v>30</v>
      </c>
      <c r="J188" s="5" t="s">
        <v>1498</v>
      </c>
      <c r="K188" s="5">
        <v>2011</v>
      </c>
      <c r="L188" s="5" t="s">
        <v>86</v>
      </c>
    </row>
    <row r="189" spans="1:12">
      <c r="A189" s="5" t="s">
        <v>2164</v>
      </c>
      <c r="B189" s="9">
        <v>41228</v>
      </c>
      <c r="C189" s="5">
        <v>2012</v>
      </c>
      <c r="D189" s="5" t="s">
        <v>231</v>
      </c>
      <c r="E189" s="5" t="str">
        <f>VLOOKUP(D189, 'TechIndex Startups'!$A$1:$E$700,2,FALSE)</f>
        <v>FIRM0179</v>
      </c>
      <c r="F189" s="16" t="s">
        <v>1471</v>
      </c>
      <c r="G189" s="5" t="s">
        <v>1620</v>
      </c>
      <c r="H189" s="5" t="s">
        <v>1497</v>
      </c>
      <c r="I189" s="5" t="s">
        <v>30</v>
      </c>
      <c r="J189" s="5" t="s">
        <v>1498</v>
      </c>
      <c r="K189" s="5">
        <v>2011</v>
      </c>
      <c r="L189" s="5" t="s">
        <v>86</v>
      </c>
    </row>
    <row r="190" spans="1:12">
      <c r="A190" s="5" t="s">
        <v>2164</v>
      </c>
      <c r="B190" s="9">
        <v>41228</v>
      </c>
      <c r="C190" s="5">
        <v>2012</v>
      </c>
      <c r="D190" s="5" t="s">
        <v>231</v>
      </c>
      <c r="E190" s="5" t="str">
        <f>VLOOKUP(D190, 'TechIndex Startups'!$A$1:$E$700,2,FALSE)</f>
        <v>FIRM0179</v>
      </c>
      <c r="F190" s="16" t="s">
        <v>1471</v>
      </c>
      <c r="G190" s="5" t="s">
        <v>1621</v>
      </c>
      <c r="H190" s="5" t="s">
        <v>1497</v>
      </c>
      <c r="I190" s="5" t="s">
        <v>30</v>
      </c>
      <c r="J190" s="5" t="s">
        <v>1498</v>
      </c>
      <c r="K190" s="5">
        <v>2011</v>
      </c>
      <c r="L190" s="5" t="s">
        <v>86</v>
      </c>
    </row>
    <row r="191" spans="1:12">
      <c r="A191" s="5" t="s">
        <v>2164</v>
      </c>
      <c r="B191" s="9">
        <v>41228</v>
      </c>
      <c r="C191" s="5">
        <v>2012</v>
      </c>
      <c r="D191" s="5" t="s">
        <v>231</v>
      </c>
      <c r="E191" s="5" t="str">
        <f>VLOOKUP(D191, 'TechIndex Startups'!$A$1:$E$700,2,FALSE)</f>
        <v>FIRM0179</v>
      </c>
      <c r="F191" s="16" t="s">
        <v>1471</v>
      </c>
      <c r="G191" s="5" t="s">
        <v>1622</v>
      </c>
      <c r="H191" s="5" t="s">
        <v>1497</v>
      </c>
      <c r="I191" s="5" t="s">
        <v>30</v>
      </c>
      <c r="J191" s="5" t="s">
        <v>1498</v>
      </c>
      <c r="K191" s="5">
        <v>2011</v>
      </c>
      <c r="L191" s="5" t="s">
        <v>86</v>
      </c>
    </row>
    <row r="192" spans="1:12">
      <c r="A192" s="5" t="s">
        <v>2165</v>
      </c>
      <c r="B192" s="9">
        <v>41240</v>
      </c>
      <c r="C192" s="5">
        <v>2012</v>
      </c>
      <c r="D192" s="5" t="s">
        <v>238</v>
      </c>
      <c r="E192" s="5" t="str">
        <f>VLOOKUP(D192, 'TechIndex Startups'!$A$1:$E$700,2,FALSE)</f>
        <v>FIRM0186</v>
      </c>
      <c r="F192" s="15" t="s">
        <v>1479</v>
      </c>
      <c r="G192" s="5" t="s">
        <v>1623</v>
      </c>
      <c r="H192" s="5" t="s">
        <v>1481</v>
      </c>
      <c r="I192" s="5" t="s">
        <v>62</v>
      </c>
      <c r="J192" s="5" t="s">
        <v>1581</v>
      </c>
      <c r="K192" s="5">
        <v>2011</v>
      </c>
      <c r="L192" s="5" t="s">
        <v>44</v>
      </c>
    </row>
    <row r="193" spans="1:12">
      <c r="A193" s="5" t="s">
        <v>2166</v>
      </c>
      <c r="B193" s="9">
        <v>41254</v>
      </c>
      <c r="C193" s="5">
        <v>2012</v>
      </c>
      <c r="D193" s="5" t="s">
        <v>288</v>
      </c>
      <c r="E193" s="5" t="str">
        <f>VLOOKUP(D193, 'TechIndex Startups'!$A$1:$E$700,2,FALSE)</f>
        <v>FIRM0233</v>
      </c>
      <c r="F193" s="15" t="s">
        <v>1479</v>
      </c>
      <c r="G193" s="5" t="s">
        <v>14</v>
      </c>
      <c r="H193" s="5" t="s">
        <v>1469</v>
      </c>
      <c r="I193" s="5" t="s">
        <v>30</v>
      </c>
      <c r="J193" s="5" t="s">
        <v>1482</v>
      </c>
      <c r="K193" s="5">
        <v>2012</v>
      </c>
      <c r="L193" s="5" t="s">
        <v>29</v>
      </c>
    </row>
    <row r="194" spans="1:12">
      <c r="A194" s="5" t="s">
        <v>2166</v>
      </c>
      <c r="B194" s="9">
        <v>41254</v>
      </c>
      <c r="C194" s="5">
        <v>2012</v>
      </c>
      <c r="D194" s="5" t="s">
        <v>288</v>
      </c>
      <c r="E194" s="5" t="str">
        <f>VLOOKUP(D194, 'TechIndex Startups'!$A$1:$E$700,2,FALSE)</f>
        <v>FIRM0233</v>
      </c>
      <c r="F194" s="15">
        <v>2000000</v>
      </c>
      <c r="G194" s="5" t="s">
        <v>1624</v>
      </c>
      <c r="H194" s="5" t="s">
        <v>1469</v>
      </c>
      <c r="I194" s="5" t="s">
        <v>30</v>
      </c>
      <c r="J194" s="5" t="s">
        <v>1482</v>
      </c>
      <c r="K194" s="5">
        <v>2012</v>
      </c>
      <c r="L194" s="5" t="s">
        <v>29</v>
      </c>
    </row>
    <row r="195" spans="1:12">
      <c r="A195" s="5" t="s">
        <v>2167</v>
      </c>
      <c r="B195" s="9">
        <v>41275</v>
      </c>
      <c r="C195" s="5">
        <v>2013</v>
      </c>
      <c r="D195" s="5" t="s">
        <v>1592</v>
      </c>
      <c r="E195" s="5" t="str">
        <f>VLOOKUP(D195, 'TechIndex Startups'!$A$1:$E$700,2,FALSE)</f>
        <v>FIRM0208</v>
      </c>
      <c r="F195" s="15">
        <v>2000000</v>
      </c>
      <c r="G195" s="5" t="s">
        <v>1479</v>
      </c>
      <c r="H195" s="5" t="s">
        <v>1477</v>
      </c>
      <c r="I195" s="5" t="s">
        <v>30</v>
      </c>
      <c r="J195" s="5" t="s">
        <v>1593</v>
      </c>
      <c r="K195" s="5">
        <v>2012</v>
      </c>
      <c r="L195" s="5" t="s">
        <v>44</v>
      </c>
    </row>
    <row r="196" spans="1:12">
      <c r="A196" s="5" t="s">
        <v>2168</v>
      </c>
      <c r="B196" s="9">
        <v>41275</v>
      </c>
      <c r="C196" s="5">
        <v>2013</v>
      </c>
      <c r="D196" s="5" t="s">
        <v>243</v>
      </c>
      <c r="E196" s="5" t="str">
        <f>VLOOKUP(D196, 'TechIndex Startups'!$A$1:$E$700,2,FALSE)</f>
        <v>FIRM0191</v>
      </c>
      <c r="F196" s="15" t="s">
        <v>1479</v>
      </c>
      <c r="G196" s="5" t="s">
        <v>1625</v>
      </c>
      <c r="H196" s="5" t="s">
        <v>1481</v>
      </c>
      <c r="I196" s="5" t="s">
        <v>30</v>
      </c>
      <c r="J196" s="5" t="s">
        <v>1498</v>
      </c>
      <c r="K196" s="5">
        <v>2011</v>
      </c>
      <c r="L196" s="5" t="s">
        <v>33</v>
      </c>
    </row>
    <row r="197" spans="1:12">
      <c r="A197" s="5" t="s">
        <v>2168</v>
      </c>
      <c r="B197" s="9">
        <v>41275</v>
      </c>
      <c r="C197" s="5">
        <v>2013</v>
      </c>
      <c r="D197" s="5" t="s">
        <v>243</v>
      </c>
      <c r="E197" s="5" t="str">
        <f>VLOOKUP(D197, 'TechIndex Startups'!$A$1:$E$700,2,FALSE)</f>
        <v>FIRM0191</v>
      </c>
      <c r="F197" s="15" t="s">
        <v>1479</v>
      </c>
      <c r="G197" s="5" t="s">
        <v>1626</v>
      </c>
      <c r="H197" s="5" t="s">
        <v>1481</v>
      </c>
      <c r="I197" s="5" t="s">
        <v>30</v>
      </c>
      <c r="J197" s="5" t="s">
        <v>1498</v>
      </c>
      <c r="K197" s="5">
        <v>2011</v>
      </c>
      <c r="L197" s="5" t="s">
        <v>33</v>
      </c>
    </row>
    <row r="198" spans="1:12">
      <c r="A198" s="5" t="s">
        <v>2169</v>
      </c>
      <c r="B198" s="9">
        <v>41277</v>
      </c>
      <c r="C198" s="5">
        <v>2013</v>
      </c>
      <c r="D198" s="5" t="s">
        <v>215</v>
      </c>
      <c r="E198" s="5" t="str">
        <f>VLOOKUP(D198, 'TechIndex Startups'!$A$1:$E$700,2,FALSE)</f>
        <v>FIRM0165</v>
      </c>
      <c r="F198" s="15">
        <v>200000</v>
      </c>
      <c r="G198" s="5" t="s">
        <v>1479</v>
      </c>
      <c r="H198" s="5" t="s">
        <v>1469</v>
      </c>
      <c r="I198" s="5" t="s">
        <v>30</v>
      </c>
      <c r="J198" s="5" t="s">
        <v>1470</v>
      </c>
      <c r="K198" s="5">
        <v>2011</v>
      </c>
      <c r="L198" s="5" t="s">
        <v>33</v>
      </c>
    </row>
    <row r="199" spans="1:12">
      <c r="A199" s="5" t="s">
        <v>2170</v>
      </c>
      <c r="B199" s="9">
        <v>41283</v>
      </c>
      <c r="C199" s="5">
        <v>2013</v>
      </c>
      <c r="D199" s="5" t="s">
        <v>174</v>
      </c>
      <c r="E199" s="5" t="str">
        <f>VLOOKUP(D199, 'TechIndex Startups'!$A$1:$E$700,2,FALSE)</f>
        <v>FIRM0125</v>
      </c>
      <c r="F199" s="16" t="s">
        <v>1471</v>
      </c>
      <c r="G199" s="5" t="s">
        <v>1627</v>
      </c>
      <c r="H199" s="5" t="s">
        <v>1469</v>
      </c>
      <c r="I199" s="5" t="s">
        <v>30</v>
      </c>
      <c r="J199" s="5" t="s">
        <v>1498</v>
      </c>
      <c r="K199" s="5">
        <v>2010</v>
      </c>
      <c r="L199" s="5" t="s">
        <v>44</v>
      </c>
    </row>
    <row r="200" spans="1:12">
      <c r="A200" s="5" t="s">
        <v>2170</v>
      </c>
      <c r="B200" s="9">
        <v>41283</v>
      </c>
      <c r="C200" s="5">
        <v>2013</v>
      </c>
      <c r="D200" s="5" t="s">
        <v>174</v>
      </c>
      <c r="E200" s="5" t="str">
        <f>VLOOKUP(D200, 'TechIndex Startups'!$A$1:$E$700,2,FALSE)</f>
        <v>FIRM0125</v>
      </c>
      <c r="F200" s="15">
        <v>850000</v>
      </c>
      <c r="G200" s="5" t="s">
        <v>1556</v>
      </c>
      <c r="H200" s="5" t="s">
        <v>1469</v>
      </c>
      <c r="I200" s="5" t="s">
        <v>30</v>
      </c>
      <c r="J200" s="5" t="s">
        <v>1498</v>
      </c>
      <c r="K200" s="5">
        <v>2010</v>
      </c>
      <c r="L200" s="5" t="s">
        <v>44</v>
      </c>
    </row>
    <row r="201" spans="1:12">
      <c r="A201" s="5" t="s">
        <v>2171</v>
      </c>
      <c r="B201" s="9">
        <v>41287</v>
      </c>
      <c r="C201" s="5">
        <v>2013</v>
      </c>
      <c r="D201" s="5" t="s">
        <v>217</v>
      </c>
      <c r="E201" s="5" t="str">
        <f>VLOOKUP(D201, 'TechIndex Startups'!$A$1:$E$700,2,FALSE)</f>
        <v>FIRM0167</v>
      </c>
      <c r="F201" s="15">
        <v>125000</v>
      </c>
      <c r="G201" s="5" t="s">
        <v>1628</v>
      </c>
      <c r="H201" s="5" t="s">
        <v>1481</v>
      </c>
      <c r="I201" s="5" t="s">
        <v>30</v>
      </c>
      <c r="J201" s="5" t="s">
        <v>1534</v>
      </c>
      <c r="K201" s="5">
        <v>2011</v>
      </c>
      <c r="L201" s="5" t="s">
        <v>33</v>
      </c>
    </row>
    <row r="202" spans="1:12">
      <c r="A202" s="5" t="s">
        <v>2172</v>
      </c>
      <c r="B202" s="9">
        <v>41298</v>
      </c>
      <c r="C202" s="5">
        <v>2013</v>
      </c>
      <c r="D202" s="5" t="s">
        <v>325</v>
      </c>
      <c r="E202" s="5" t="str">
        <f>VLOOKUP(D202, 'TechIndex Startups'!$A$1:$E$700,2,FALSE)</f>
        <v>FIRM0267</v>
      </c>
      <c r="F202" s="15">
        <f>30000*1.25</f>
        <v>37500</v>
      </c>
      <c r="G202" s="5" t="s">
        <v>1629</v>
      </c>
      <c r="H202" s="5" t="s">
        <v>1481</v>
      </c>
      <c r="I202" s="5" t="s">
        <v>290</v>
      </c>
      <c r="J202" s="5" t="s">
        <v>1630</v>
      </c>
      <c r="K202" s="5">
        <v>2012</v>
      </c>
      <c r="L202" s="5" t="s">
        <v>33</v>
      </c>
    </row>
    <row r="203" spans="1:12">
      <c r="A203" s="5" t="s">
        <v>2173</v>
      </c>
      <c r="B203" s="9">
        <v>41306</v>
      </c>
      <c r="C203" s="5">
        <v>2013</v>
      </c>
      <c r="D203" s="5" t="s">
        <v>386</v>
      </c>
      <c r="E203" s="5" t="str">
        <f>VLOOKUP(D203, 'TechIndex Startups'!$A$1:$E$700,2,FALSE)</f>
        <v>FIRM0325</v>
      </c>
      <c r="F203" s="16" t="s">
        <v>1479</v>
      </c>
      <c r="G203" s="5" t="s">
        <v>1631</v>
      </c>
      <c r="H203" s="5" t="s">
        <v>1481</v>
      </c>
      <c r="I203" s="5" t="s">
        <v>387</v>
      </c>
      <c r="J203" s="5" t="s">
        <v>1632</v>
      </c>
      <c r="K203" s="5">
        <v>2013</v>
      </c>
      <c r="L203" s="5" t="s">
        <v>86</v>
      </c>
    </row>
    <row r="204" spans="1:12">
      <c r="A204" s="5" t="s">
        <v>2174</v>
      </c>
      <c r="B204" s="9">
        <v>41306</v>
      </c>
      <c r="C204" s="5">
        <v>2013</v>
      </c>
      <c r="D204" s="5" t="s">
        <v>238</v>
      </c>
      <c r="E204" s="5" t="str">
        <f>VLOOKUP(D204, 'TechIndex Startups'!$A$1:$E$700,2,FALSE)</f>
        <v>FIRM0186</v>
      </c>
      <c r="F204" s="15">
        <f>494400*0.051</f>
        <v>25214.399999999998</v>
      </c>
      <c r="G204" s="5" t="s">
        <v>1580</v>
      </c>
      <c r="H204" s="5" t="s">
        <v>1588</v>
      </c>
      <c r="I204" s="5" t="s">
        <v>62</v>
      </c>
      <c r="J204" s="5" t="s">
        <v>1581</v>
      </c>
      <c r="K204" s="5">
        <v>2011</v>
      </c>
      <c r="L204" s="5" t="s">
        <v>44</v>
      </c>
    </row>
    <row r="205" spans="1:12">
      <c r="A205" s="5" t="s">
        <v>2175</v>
      </c>
      <c r="B205" s="9">
        <v>41311</v>
      </c>
      <c r="C205" s="5">
        <v>2013</v>
      </c>
      <c r="D205" s="5" t="s">
        <v>74</v>
      </c>
      <c r="E205" s="5" t="str">
        <f>VLOOKUP(D205, 'TechIndex Startups'!$A$1:$E$700,2,FALSE)</f>
        <v>FIRM0030</v>
      </c>
      <c r="F205" s="15">
        <v>28000000</v>
      </c>
      <c r="G205" s="5" t="s">
        <v>1479</v>
      </c>
      <c r="H205" s="5" t="s">
        <v>1469</v>
      </c>
      <c r="I205" s="5" t="s">
        <v>30</v>
      </c>
      <c r="J205" s="5" t="s">
        <v>1470</v>
      </c>
      <c r="K205" s="5">
        <v>2000</v>
      </c>
      <c r="L205" s="5" t="s">
        <v>47</v>
      </c>
    </row>
    <row r="206" spans="1:12">
      <c r="A206" s="5" t="s">
        <v>2176</v>
      </c>
      <c r="B206" s="9">
        <v>41312</v>
      </c>
      <c r="C206" s="5">
        <v>2013</v>
      </c>
      <c r="D206" s="5" t="s">
        <v>132</v>
      </c>
      <c r="E206" s="5" t="str">
        <f>VLOOKUP(D206, 'TechIndex Startups'!$A$1:$E$700,2,FALSE)</f>
        <v>FIRM0084</v>
      </c>
      <c r="F206" s="15" t="s">
        <v>1479</v>
      </c>
      <c r="G206" s="5" t="s">
        <v>1554</v>
      </c>
      <c r="H206" s="5" t="s">
        <v>1494</v>
      </c>
      <c r="I206" s="5" t="s">
        <v>30</v>
      </c>
      <c r="J206" s="5" t="s">
        <v>1555</v>
      </c>
      <c r="K206" s="5">
        <v>2008</v>
      </c>
      <c r="L206" s="5" t="s">
        <v>33</v>
      </c>
    </row>
    <row r="207" spans="1:12">
      <c r="A207" s="5" t="s">
        <v>2177</v>
      </c>
      <c r="B207" s="9">
        <v>41318</v>
      </c>
      <c r="C207" s="5">
        <v>2013</v>
      </c>
      <c r="D207" s="5" t="s">
        <v>155</v>
      </c>
      <c r="E207" s="5" t="str">
        <f>VLOOKUP(D207, 'TechIndex Startups'!$A$1:$E$700,2,FALSE)</f>
        <v>FIRM0107</v>
      </c>
      <c r="F207" s="15">
        <v>2400000</v>
      </c>
      <c r="G207" s="5" t="s">
        <v>1479</v>
      </c>
      <c r="H207" s="5" t="s">
        <v>1469</v>
      </c>
      <c r="I207" s="5" t="s">
        <v>30</v>
      </c>
      <c r="J207" s="5" t="s">
        <v>1557</v>
      </c>
      <c r="K207" s="5">
        <v>2009</v>
      </c>
      <c r="L207" s="5" t="s">
        <v>69</v>
      </c>
    </row>
    <row r="208" spans="1:12">
      <c r="A208" s="5" t="s">
        <v>2178</v>
      </c>
      <c r="B208" s="9">
        <v>41333</v>
      </c>
      <c r="C208" s="5">
        <v>2013</v>
      </c>
      <c r="D208" s="5" t="s">
        <v>274</v>
      </c>
      <c r="E208" s="5" t="str">
        <f>VLOOKUP(D208, 'TechIndex Startups'!$A$1:$E$700,2,FALSE)</f>
        <v>FIRM0220</v>
      </c>
      <c r="F208" s="15">
        <v>425000</v>
      </c>
      <c r="G208" s="5" t="s">
        <v>1587</v>
      </c>
      <c r="H208" s="5" t="s">
        <v>1481</v>
      </c>
      <c r="I208" s="5" t="s">
        <v>30</v>
      </c>
      <c r="J208" s="5" t="s">
        <v>1589</v>
      </c>
      <c r="K208" s="5">
        <v>2012</v>
      </c>
      <c r="L208" s="5" t="s">
        <v>69</v>
      </c>
    </row>
    <row r="209" spans="1:12">
      <c r="A209" s="5" t="s">
        <v>2179</v>
      </c>
      <c r="B209" s="9">
        <v>41334</v>
      </c>
      <c r="C209" s="5">
        <v>2013</v>
      </c>
      <c r="D209" s="5" t="s">
        <v>339</v>
      </c>
      <c r="E209" s="5" t="str">
        <f>VLOOKUP(D209, 'TechIndex Startups'!$A$1:$E$700,2,FALSE)</f>
        <v>FIRM0281</v>
      </c>
      <c r="F209" s="16" t="s">
        <v>1479</v>
      </c>
      <c r="G209" s="5" t="s">
        <v>1633</v>
      </c>
      <c r="H209" s="5" t="s">
        <v>1588</v>
      </c>
      <c r="I209" s="5" t="s">
        <v>30</v>
      </c>
      <c r="J209" s="5" t="s">
        <v>1634</v>
      </c>
      <c r="K209" s="5">
        <v>2012</v>
      </c>
      <c r="L209" s="5" t="s">
        <v>33</v>
      </c>
    </row>
    <row r="210" spans="1:12">
      <c r="A210" s="5" t="s">
        <v>2179</v>
      </c>
      <c r="B210" s="9">
        <v>41334</v>
      </c>
      <c r="C210" s="5">
        <v>2013</v>
      </c>
      <c r="D210" s="5" t="s">
        <v>339</v>
      </c>
      <c r="E210" s="5" t="str">
        <f>VLOOKUP(D210, 'TechIndex Startups'!$A$1:$E$700,2,FALSE)</f>
        <v>FIRM0281</v>
      </c>
      <c r="F210" s="16" t="s">
        <v>1479</v>
      </c>
      <c r="G210" s="5" t="s">
        <v>1635</v>
      </c>
      <c r="H210" s="5" t="s">
        <v>1588</v>
      </c>
      <c r="I210" s="5" t="s">
        <v>30</v>
      </c>
      <c r="J210" s="5" t="s">
        <v>1634</v>
      </c>
      <c r="K210" s="5">
        <v>2012</v>
      </c>
      <c r="L210" s="5" t="s">
        <v>33</v>
      </c>
    </row>
    <row r="211" spans="1:12">
      <c r="A211" s="5" t="s">
        <v>2179</v>
      </c>
      <c r="B211" s="9">
        <v>41334</v>
      </c>
      <c r="C211" s="5">
        <v>2013</v>
      </c>
      <c r="D211" s="5" t="s">
        <v>339</v>
      </c>
      <c r="E211" s="5" t="str">
        <f>VLOOKUP(D211, 'TechIndex Startups'!$A$1:$E$700,2,FALSE)</f>
        <v>FIRM0281</v>
      </c>
      <c r="F211" s="16" t="s">
        <v>1479</v>
      </c>
      <c r="G211" s="5" t="s">
        <v>1636</v>
      </c>
      <c r="H211" s="5" t="s">
        <v>1588</v>
      </c>
      <c r="I211" s="5" t="s">
        <v>30</v>
      </c>
      <c r="J211" s="5" t="s">
        <v>1634</v>
      </c>
      <c r="K211" s="5">
        <v>2012</v>
      </c>
      <c r="L211" s="5" t="s">
        <v>33</v>
      </c>
    </row>
    <row r="212" spans="1:12">
      <c r="A212" s="5" t="s">
        <v>2179</v>
      </c>
      <c r="B212" s="9">
        <v>41334</v>
      </c>
      <c r="C212" s="5">
        <v>2013</v>
      </c>
      <c r="D212" s="5" t="s">
        <v>339</v>
      </c>
      <c r="E212" s="5" t="str">
        <f>VLOOKUP(D212, 'TechIndex Startups'!$A$1:$E$700,2,FALSE)</f>
        <v>FIRM0281</v>
      </c>
      <c r="F212" s="16" t="s">
        <v>1479</v>
      </c>
      <c r="G212" s="5" t="s">
        <v>1637</v>
      </c>
      <c r="H212" s="5" t="s">
        <v>1588</v>
      </c>
      <c r="I212" s="5" t="s">
        <v>30</v>
      </c>
      <c r="J212" s="5" t="s">
        <v>1634</v>
      </c>
      <c r="K212" s="5">
        <v>2012</v>
      </c>
      <c r="L212" s="5" t="s">
        <v>33</v>
      </c>
    </row>
    <row r="213" spans="1:12">
      <c r="A213" s="5" t="s">
        <v>2179</v>
      </c>
      <c r="B213" s="9">
        <v>41334</v>
      </c>
      <c r="C213" s="5">
        <v>2013</v>
      </c>
      <c r="D213" s="5" t="s">
        <v>339</v>
      </c>
      <c r="E213" s="5" t="str">
        <f>VLOOKUP(D213, 'TechIndex Startups'!$A$1:$E$700,2,FALSE)</f>
        <v>FIRM0281</v>
      </c>
      <c r="F213" s="16" t="s">
        <v>1479</v>
      </c>
      <c r="G213" s="5" t="s">
        <v>1638</v>
      </c>
      <c r="H213" s="5" t="s">
        <v>1588</v>
      </c>
      <c r="I213" s="5" t="s">
        <v>30</v>
      </c>
      <c r="J213" s="5" t="s">
        <v>1634</v>
      </c>
      <c r="K213" s="5">
        <v>2012</v>
      </c>
      <c r="L213" s="5" t="s">
        <v>33</v>
      </c>
    </row>
    <row r="214" spans="1:12">
      <c r="A214" s="5" t="s">
        <v>2179</v>
      </c>
      <c r="B214" s="9">
        <v>41334</v>
      </c>
      <c r="C214" s="5">
        <v>2013</v>
      </c>
      <c r="D214" s="5" t="s">
        <v>339</v>
      </c>
      <c r="E214" s="5" t="str">
        <f>VLOOKUP(D214, 'TechIndex Startups'!$A$1:$E$700,2,FALSE)</f>
        <v>FIRM0281</v>
      </c>
      <c r="F214" s="16" t="s">
        <v>1479</v>
      </c>
      <c r="G214" s="5" t="s">
        <v>1466</v>
      </c>
      <c r="H214" s="5" t="s">
        <v>1588</v>
      </c>
      <c r="I214" s="5" t="s">
        <v>30</v>
      </c>
      <c r="J214" s="5" t="s">
        <v>1634</v>
      </c>
      <c r="K214" s="5">
        <v>2012</v>
      </c>
      <c r="L214" s="5" t="s">
        <v>33</v>
      </c>
    </row>
    <row r="215" spans="1:12">
      <c r="A215" s="5" t="s">
        <v>2180</v>
      </c>
      <c r="B215" s="9">
        <v>41358</v>
      </c>
      <c r="C215" s="5">
        <v>2013</v>
      </c>
      <c r="D215" s="5" t="s">
        <v>274</v>
      </c>
      <c r="E215" s="5" t="str">
        <f>VLOOKUP(D215, 'TechIndex Startups'!$A$1:$E$700,2,FALSE)</f>
        <v>FIRM0220</v>
      </c>
      <c r="F215" s="15">
        <v>10000</v>
      </c>
      <c r="G215" s="5" t="s">
        <v>1639</v>
      </c>
      <c r="H215" s="5" t="s">
        <v>1492</v>
      </c>
      <c r="I215" s="5" t="s">
        <v>30</v>
      </c>
      <c r="J215" s="5" t="s">
        <v>1589</v>
      </c>
      <c r="K215" s="5">
        <v>2012</v>
      </c>
      <c r="L215" s="5" t="s">
        <v>69</v>
      </c>
    </row>
    <row r="216" spans="1:12">
      <c r="A216" s="5" t="s">
        <v>2181</v>
      </c>
      <c r="B216" s="9">
        <v>41360</v>
      </c>
      <c r="C216" s="5">
        <v>2013</v>
      </c>
      <c r="D216" s="5" t="s">
        <v>584</v>
      </c>
      <c r="E216" s="5" t="str">
        <f>VLOOKUP(D216, 'TechIndex Startups'!$A$1:$E$700,2,FALSE)</f>
        <v>FIRM0513</v>
      </c>
      <c r="F216" s="15">
        <v>550000</v>
      </c>
      <c r="G216" s="5" t="s">
        <v>1640</v>
      </c>
      <c r="H216" s="5" t="s">
        <v>1481</v>
      </c>
      <c r="I216" s="5" t="s">
        <v>30</v>
      </c>
      <c r="J216" s="5" t="s">
        <v>1470</v>
      </c>
      <c r="K216" s="5">
        <v>2011</v>
      </c>
      <c r="L216" s="5" t="s">
        <v>69</v>
      </c>
    </row>
    <row r="217" spans="1:12">
      <c r="A217" s="5" t="s">
        <v>2182</v>
      </c>
      <c r="B217" s="9">
        <v>41365</v>
      </c>
      <c r="C217" s="5">
        <v>2013</v>
      </c>
      <c r="D217" s="5" t="s">
        <v>420</v>
      </c>
      <c r="E217" s="5" t="str">
        <f>VLOOKUP(D217, 'TechIndex Startups'!$A$1:$E$700,2,FALSE)</f>
        <v>FIRM0356</v>
      </c>
      <c r="F217" s="15">
        <f>25000*1.25</f>
        <v>31250</v>
      </c>
      <c r="G217" s="5" t="s">
        <v>1641</v>
      </c>
      <c r="H217" s="5" t="s">
        <v>1481</v>
      </c>
      <c r="I217" s="5" t="s">
        <v>73</v>
      </c>
      <c r="J217" s="5" t="s">
        <v>1642</v>
      </c>
      <c r="K217" s="5">
        <v>2013</v>
      </c>
      <c r="L217" s="5" t="s">
        <v>44</v>
      </c>
    </row>
    <row r="218" spans="1:12">
      <c r="A218" s="5" t="s">
        <v>2183</v>
      </c>
      <c r="B218" s="9">
        <v>41365</v>
      </c>
      <c r="C218" s="5">
        <v>2013</v>
      </c>
      <c r="D218" s="5" t="s">
        <v>111</v>
      </c>
      <c r="E218" s="5" t="str">
        <f>VLOOKUP(D218, 'TechIndex Startups'!$A$1:$E$700,2,FALSE)</f>
        <v>FIRM0063</v>
      </c>
      <c r="F218" s="15">
        <v>3900000</v>
      </c>
      <c r="G218" s="5" t="s">
        <v>1496</v>
      </c>
      <c r="H218" s="5" t="s">
        <v>1469</v>
      </c>
      <c r="I218" s="5" t="s">
        <v>30</v>
      </c>
      <c r="J218" s="5" t="s">
        <v>1498</v>
      </c>
      <c r="K218" s="5">
        <v>2005</v>
      </c>
      <c r="L218" s="5" t="s">
        <v>33</v>
      </c>
    </row>
    <row r="219" spans="1:12">
      <c r="A219" s="5" t="s">
        <v>2184</v>
      </c>
      <c r="B219" s="9">
        <v>41365</v>
      </c>
      <c r="C219" s="5">
        <v>2013</v>
      </c>
      <c r="D219" s="5" t="s">
        <v>243</v>
      </c>
      <c r="E219" s="5" t="str">
        <f>VLOOKUP(D219, 'TechIndex Startups'!$A$1:$E$700,2,FALSE)</f>
        <v>FIRM0191</v>
      </c>
      <c r="F219" s="15">
        <v>100000</v>
      </c>
      <c r="G219" s="5" t="s">
        <v>1626</v>
      </c>
      <c r="H219" s="5" t="s">
        <v>1481</v>
      </c>
      <c r="I219" s="5" t="s">
        <v>30</v>
      </c>
      <c r="J219" s="5" t="s">
        <v>1498</v>
      </c>
      <c r="K219" s="5">
        <v>2011</v>
      </c>
      <c r="L219" s="5" t="s">
        <v>33</v>
      </c>
    </row>
    <row r="220" spans="1:12">
      <c r="A220" s="5" t="s">
        <v>2185</v>
      </c>
      <c r="B220" s="9">
        <v>41365</v>
      </c>
      <c r="C220" s="5">
        <v>2013</v>
      </c>
      <c r="D220" s="5" t="s">
        <v>1643</v>
      </c>
      <c r="E220" s="5" t="str">
        <f>VLOOKUP(D220, 'TechIndex Startups'!$A$1:$E$700,2,FALSE)</f>
        <v>FIRM0276</v>
      </c>
      <c r="F220" s="15">
        <v>100000</v>
      </c>
      <c r="G220" s="5" t="s">
        <v>1644</v>
      </c>
      <c r="H220" s="5" t="s">
        <v>1481</v>
      </c>
      <c r="I220" s="5" t="s">
        <v>30</v>
      </c>
      <c r="J220" s="5" t="s">
        <v>1482</v>
      </c>
      <c r="K220" s="5">
        <v>2012</v>
      </c>
      <c r="L220" s="5" t="s">
        <v>47</v>
      </c>
    </row>
    <row r="221" spans="1:12">
      <c r="A221" s="5" t="s">
        <v>2186</v>
      </c>
      <c r="B221" s="9">
        <v>41378</v>
      </c>
      <c r="C221" s="5">
        <v>2013</v>
      </c>
      <c r="D221" s="5" t="s">
        <v>173</v>
      </c>
      <c r="E221" s="5" t="str">
        <f>VLOOKUP(D221, 'TechIndex Startups'!$A$1:$E$700,2,FALSE)</f>
        <v>FIRM0124</v>
      </c>
      <c r="F221" s="15">
        <f>400000*1.25</f>
        <v>500000</v>
      </c>
      <c r="G221" s="5" t="s">
        <v>1645</v>
      </c>
      <c r="H221" s="5" t="s">
        <v>1481</v>
      </c>
      <c r="I221" s="5" t="s">
        <v>62</v>
      </c>
      <c r="J221" s="5" t="s">
        <v>1581</v>
      </c>
      <c r="K221" s="5">
        <v>2010</v>
      </c>
      <c r="L221" s="5" t="s">
        <v>47</v>
      </c>
    </row>
    <row r="222" spans="1:12">
      <c r="A222" s="5" t="s">
        <v>2187</v>
      </c>
      <c r="B222" s="9">
        <v>41393</v>
      </c>
      <c r="C222" s="5">
        <v>2013</v>
      </c>
      <c r="D222" s="5" t="s">
        <v>259</v>
      </c>
      <c r="E222" s="5" t="str">
        <f>VLOOKUP(D222, 'TechIndex Startups'!$A$1:$E$700,2,FALSE)</f>
        <v>FIRM0206</v>
      </c>
      <c r="F222" s="15">
        <v>250000</v>
      </c>
      <c r="G222" s="5" t="s">
        <v>1479</v>
      </c>
      <c r="H222" s="5" t="s">
        <v>1481</v>
      </c>
      <c r="I222" s="5" t="s">
        <v>30</v>
      </c>
      <c r="J222" s="5" t="s">
        <v>1470</v>
      </c>
      <c r="K222" s="5">
        <v>2012</v>
      </c>
      <c r="L222" s="5" t="s">
        <v>29</v>
      </c>
    </row>
    <row r="223" spans="1:12">
      <c r="A223" s="5" t="s">
        <v>2188</v>
      </c>
      <c r="B223" s="9">
        <v>41393</v>
      </c>
      <c r="C223" s="5">
        <v>2013</v>
      </c>
      <c r="D223" s="5" t="s">
        <v>323</v>
      </c>
      <c r="E223" s="5" t="str">
        <f>VLOOKUP(D223, 'TechIndex Startups'!$A$1:$E$700,2,FALSE)</f>
        <v>FIRM0265</v>
      </c>
      <c r="F223" s="16" t="s">
        <v>1479</v>
      </c>
      <c r="G223" s="5" t="s">
        <v>1646</v>
      </c>
      <c r="H223" s="5" t="s">
        <v>1481</v>
      </c>
      <c r="I223" s="5" t="s">
        <v>30</v>
      </c>
      <c r="J223" s="5" t="s">
        <v>1470</v>
      </c>
      <c r="K223" s="5">
        <v>2012</v>
      </c>
      <c r="L223" s="5" t="s">
        <v>44</v>
      </c>
    </row>
    <row r="224" spans="1:12">
      <c r="A224" s="5" t="s">
        <v>2189</v>
      </c>
      <c r="B224" s="9">
        <v>41395</v>
      </c>
      <c r="C224" s="5">
        <v>2013</v>
      </c>
      <c r="D224" s="5" t="s">
        <v>274</v>
      </c>
      <c r="E224" s="5" t="str">
        <f>VLOOKUP(D224, 'TechIndex Startups'!$A$1:$E$700,2,FALSE)</f>
        <v>FIRM0220</v>
      </c>
      <c r="F224" s="15">
        <v>25000</v>
      </c>
      <c r="G224" s="5" t="s">
        <v>1587</v>
      </c>
      <c r="H224" s="5" t="s">
        <v>1481</v>
      </c>
      <c r="I224" s="5" t="s">
        <v>30</v>
      </c>
      <c r="J224" s="5" t="s">
        <v>1589</v>
      </c>
      <c r="K224" s="5">
        <v>2012</v>
      </c>
      <c r="L224" s="5" t="s">
        <v>69</v>
      </c>
    </row>
    <row r="225" spans="1:12">
      <c r="A225" s="5" t="s">
        <v>2190</v>
      </c>
      <c r="B225" s="9">
        <v>41395</v>
      </c>
      <c r="C225" s="5">
        <v>2013</v>
      </c>
      <c r="D225" s="5" t="s">
        <v>155</v>
      </c>
      <c r="E225" s="5" t="str">
        <f>VLOOKUP(D225, 'TechIndex Startups'!$A$1:$E$700,2,FALSE)</f>
        <v>FIRM0107</v>
      </c>
      <c r="F225" s="15">
        <v>4800000</v>
      </c>
      <c r="G225" s="5" t="s">
        <v>1597</v>
      </c>
      <c r="H225" s="5" t="s">
        <v>1477</v>
      </c>
      <c r="I225" s="5" t="s">
        <v>30</v>
      </c>
      <c r="J225" s="5" t="s">
        <v>1557</v>
      </c>
      <c r="K225" s="5">
        <v>2009</v>
      </c>
      <c r="L225" s="5" t="s">
        <v>69</v>
      </c>
    </row>
    <row r="226" spans="1:12">
      <c r="A226" s="5" t="s">
        <v>2190</v>
      </c>
      <c r="B226" s="9">
        <v>41395</v>
      </c>
      <c r="C226" s="5">
        <v>2013</v>
      </c>
      <c r="D226" s="5" t="s">
        <v>155</v>
      </c>
      <c r="E226" s="5" t="str">
        <f>VLOOKUP(D226, 'TechIndex Startups'!$A$1:$E$700,2,FALSE)</f>
        <v>FIRM0107</v>
      </c>
      <c r="F226" s="15" t="s">
        <v>1471</v>
      </c>
      <c r="G226" s="5" t="s">
        <v>1647</v>
      </c>
      <c r="H226" s="5" t="s">
        <v>1477</v>
      </c>
      <c r="I226" s="5" t="s">
        <v>30</v>
      </c>
      <c r="J226" s="5" t="s">
        <v>1557</v>
      </c>
      <c r="K226" s="5">
        <v>2009</v>
      </c>
      <c r="L226" s="5" t="s">
        <v>69</v>
      </c>
    </row>
    <row r="227" spans="1:12">
      <c r="A227" s="5" t="s">
        <v>2190</v>
      </c>
      <c r="B227" s="9">
        <v>41395</v>
      </c>
      <c r="C227" s="5">
        <v>2013</v>
      </c>
      <c r="D227" s="5" t="s">
        <v>155</v>
      </c>
      <c r="E227" s="5" t="str">
        <f>VLOOKUP(D227, 'TechIndex Startups'!$A$1:$E$700,2,FALSE)</f>
        <v>FIRM0107</v>
      </c>
      <c r="F227" s="15" t="s">
        <v>1471</v>
      </c>
      <c r="G227" s="5" t="s">
        <v>1600</v>
      </c>
      <c r="H227" s="5" t="s">
        <v>1477</v>
      </c>
      <c r="I227" s="5" t="s">
        <v>30</v>
      </c>
      <c r="J227" s="5" t="s">
        <v>1557</v>
      </c>
      <c r="K227" s="5">
        <v>2009</v>
      </c>
      <c r="L227" s="5" t="s">
        <v>69</v>
      </c>
    </row>
    <row r="228" spans="1:12">
      <c r="A228" s="5" t="s">
        <v>2191</v>
      </c>
      <c r="B228" s="9">
        <v>41395</v>
      </c>
      <c r="C228" s="5">
        <v>2013</v>
      </c>
      <c r="D228" s="5" t="s">
        <v>311</v>
      </c>
      <c r="E228" s="5" t="str">
        <f>VLOOKUP(D228, 'TechIndex Startups'!$A$1:$E$700,2,FALSE)</f>
        <v>FIRM0253</v>
      </c>
      <c r="F228" s="15">
        <v>75000</v>
      </c>
      <c r="G228" s="5" t="s">
        <v>1648</v>
      </c>
      <c r="H228" s="5" t="s">
        <v>1492</v>
      </c>
      <c r="I228" s="5" t="s">
        <v>30</v>
      </c>
      <c r="J228" s="5" t="s">
        <v>1470</v>
      </c>
      <c r="K228" s="5">
        <v>2012</v>
      </c>
      <c r="L228" s="5" t="s">
        <v>58</v>
      </c>
    </row>
    <row r="229" spans="1:12">
      <c r="A229" s="5" t="s">
        <v>2192</v>
      </c>
      <c r="B229" s="9">
        <v>41403</v>
      </c>
      <c r="C229" s="5">
        <v>2013</v>
      </c>
      <c r="D229" s="5" t="s">
        <v>132</v>
      </c>
      <c r="E229" s="5" t="str">
        <f>VLOOKUP(D229, 'TechIndex Startups'!$A$1:$E$700,2,FALSE)</f>
        <v>FIRM0084</v>
      </c>
      <c r="F229" s="15">
        <v>1100000</v>
      </c>
      <c r="G229" s="5" t="s">
        <v>1554</v>
      </c>
      <c r="H229" s="5" t="s">
        <v>1588</v>
      </c>
      <c r="I229" s="5" t="s">
        <v>30</v>
      </c>
      <c r="J229" s="5" t="s">
        <v>1555</v>
      </c>
      <c r="K229" s="5">
        <v>2008</v>
      </c>
      <c r="L229" s="5" t="s">
        <v>33</v>
      </c>
    </row>
    <row r="230" spans="1:12">
      <c r="A230" s="5" t="s">
        <v>2193</v>
      </c>
      <c r="B230" s="9">
        <v>41404</v>
      </c>
      <c r="C230" s="5">
        <v>2013</v>
      </c>
      <c r="D230" s="5" t="s">
        <v>340</v>
      </c>
      <c r="E230" s="5" t="str">
        <f>VLOOKUP(D230, 'TechIndex Startups'!$A$1:$E$700,2,FALSE)</f>
        <v>FIRM0282</v>
      </c>
      <c r="F230" s="16" t="s">
        <v>1479</v>
      </c>
      <c r="G230" s="5" t="s">
        <v>1649</v>
      </c>
      <c r="H230" s="5" t="s">
        <v>1481</v>
      </c>
      <c r="I230" s="5" t="s">
        <v>30</v>
      </c>
      <c r="J230" s="5" t="s">
        <v>1470</v>
      </c>
      <c r="K230" s="5">
        <v>2012</v>
      </c>
      <c r="L230" s="5" t="s">
        <v>47</v>
      </c>
    </row>
    <row r="231" spans="1:12">
      <c r="A231" s="5" t="s">
        <v>2194</v>
      </c>
      <c r="B231" s="9">
        <v>41407</v>
      </c>
      <c r="C231" s="5">
        <v>2013</v>
      </c>
      <c r="D231" s="5" t="s">
        <v>139</v>
      </c>
      <c r="E231" s="5" t="str">
        <f>VLOOKUP(D231, 'TechIndex Startups'!$A$1:$E$700,2,FALSE)</f>
        <v>FIRM0091</v>
      </c>
      <c r="F231" s="15">
        <v>19000000</v>
      </c>
      <c r="G231" s="5" t="s">
        <v>1565</v>
      </c>
      <c r="H231" s="5" t="s">
        <v>1546</v>
      </c>
      <c r="I231" s="5" t="s">
        <v>30</v>
      </c>
      <c r="J231" s="5" t="s">
        <v>1482</v>
      </c>
      <c r="K231" s="5">
        <v>2008</v>
      </c>
      <c r="L231" s="5" t="s">
        <v>33</v>
      </c>
    </row>
    <row r="232" spans="1:12">
      <c r="A232" s="5" t="s">
        <v>2194</v>
      </c>
      <c r="B232" s="9">
        <v>41407</v>
      </c>
      <c r="C232" s="5">
        <v>2013</v>
      </c>
      <c r="D232" s="5" t="s">
        <v>139</v>
      </c>
      <c r="E232" s="5" t="str">
        <f>VLOOKUP(D232, 'TechIndex Startups'!$A$1:$E$700,2,FALSE)</f>
        <v>FIRM0091</v>
      </c>
      <c r="F232" s="15" t="s">
        <v>1471</v>
      </c>
      <c r="G232" s="5" t="s">
        <v>1566</v>
      </c>
      <c r="H232" s="5" t="s">
        <v>1546</v>
      </c>
      <c r="I232" s="5" t="s">
        <v>30</v>
      </c>
      <c r="J232" s="5" t="s">
        <v>1482</v>
      </c>
      <c r="K232" s="5">
        <v>2008</v>
      </c>
      <c r="L232" s="5" t="s">
        <v>33</v>
      </c>
    </row>
    <row r="233" spans="1:12">
      <c r="A233" s="5" t="s">
        <v>2194</v>
      </c>
      <c r="B233" s="9">
        <v>41407</v>
      </c>
      <c r="C233" s="5">
        <v>2013</v>
      </c>
      <c r="D233" s="5" t="s">
        <v>139</v>
      </c>
      <c r="E233" s="5" t="str">
        <f>VLOOKUP(D233, 'TechIndex Startups'!$A$1:$E$700,2,FALSE)</f>
        <v>FIRM0091</v>
      </c>
      <c r="F233" s="15" t="s">
        <v>1471</v>
      </c>
      <c r="G233" s="5" t="s">
        <v>1549</v>
      </c>
      <c r="H233" s="5" t="s">
        <v>1546</v>
      </c>
      <c r="I233" s="5" t="s">
        <v>30</v>
      </c>
      <c r="J233" s="5" t="s">
        <v>1482</v>
      </c>
      <c r="K233" s="5">
        <v>2008</v>
      </c>
      <c r="L233" s="5" t="s">
        <v>33</v>
      </c>
    </row>
    <row r="234" spans="1:12">
      <c r="A234" s="5" t="s">
        <v>2194</v>
      </c>
      <c r="B234" s="9">
        <v>41407</v>
      </c>
      <c r="C234" s="5">
        <v>2013</v>
      </c>
      <c r="D234" s="5" t="s">
        <v>139</v>
      </c>
      <c r="E234" s="5" t="str">
        <f>VLOOKUP(D234, 'TechIndex Startups'!$A$1:$E$700,2,FALSE)</f>
        <v>FIRM0091</v>
      </c>
      <c r="F234" s="15" t="s">
        <v>1471</v>
      </c>
      <c r="G234" s="5" t="s">
        <v>1650</v>
      </c>
      <c r="H234" s="5" t="s">
        <v>1546</v>
      </c>
      <c r="I234" s="5" t="s">
        <v>30</v>
      </c>
      <c r="J234" s="5" t="s">
        <v>1482</v>
      </c>
      <c r="K234" s="5">
        <v>2008</v>
      </c>
      <c r="L234" s="5" t="s">
        <v>33</v>
      </c>
    </row>
    <row r="235" spans="1:12">
      <c r="A235" s="5" t="s">
        <v>2194</v>
      </c>
      <c r="B235" s="9">
        <v>41407</v>
      </c>
      <c r="C235" s="5">
        <v>2013</v>
      </c>
      <c r="D235" s="5" t="s">
        <v>139</v>
      </c>
      <c r="E235" s="5" t="str">
        <f>VLOOKUP(D235, 'TechIndex Startups'!$A$1:$E$700,2,FALSE)</f>
        <v>FIRM0091</v>
      </c>
      <c r="F235" s="15" t="s">
        <v>1471</v>
      </c>
      <c r="G235" s="5" t="s">
        <v>1651</v>
      </c>
      <c r="H235" s="5" t="s">
        <v>1546</v>
      </c>
      <c r="I235" s="5" t="s">
        <v>30</v>
      </c>
      <c r="J235" s="5" t="s">
        <v>1482</v>
      </c>
      <c r="K235" s="5">
        <v>2008</v>
      </c>
      <c r="L235" s="5" t="s">
        <v>33</v>
      </c>
    </row>
    <row r="236" spans="1:12">
      <c r="A236" s="5" t="s">
        <v>2195</v>
      </c>
      <c r="B236" s="9">
        <v>41422</v>
      </c>
      <c r="C236" s="5">
        <v>2013</v>
      </c>
      <c r="D236" s="5" t="s">
        <v>288</v>
      </c>
      <c r="E236" s="5" t="str">
        <f>VLOOKUP(D236, 'TechIndex Startups'!$A$1:$E$700,2,FALSE)</f>
        <v>FIRM0233</v>
      </c>
      <c r="F236" s="15" t="s">
        <v>1471</v>
      </c>
      <c r="G236" s="5" t="s">
        <v>14</v>
      </c>
      <c r="H236" s="5" t="s">
        <v>1477</v>
      </c>
      <c r="I236" s="5" t="s">
        <v>30</v>
      </c>
      <c r="J236" s="5" t="s">
        <v>1482</v>
      </c>
      <c r="K236" s="5">
        <v>2012</v>
      </c>
      <c r="L236" s="5" t="s">
        <v>29</v>
      </c>
    </row>
    <row r="237" spans="1:12">
      <c r="A237" s="5" t="s">
        <v>2195</v>
      </c>
      <c r="B237" s="9">
        <v>41422</v>
      </c>
      <c r="C237" s="5">
        <v>2013</v>
      </c>
      <c r="D237" s="5" t="s">
        <v>288</v>
      </c>
      <c r="E237" s="5" t="str">
        <f>VLOOKUP(D237, 'TechIndex Startups'!$A$1:$E$700,2,FALSE)</f>
        <v>FIRM0233</v>
      </c>
      <c r="F237" s="15">
        <v>5800000</v>
      </c>
      <c r="G237" s="5" t="s">
        <v>7</v>
      </c>
      <c r="H237" s="5" t="s">
        <v>1477</v>
      </c>
      <c r="I237" s="5" t="s">
        <v>30</v>
      </c>
      <c r="J237" s="5" t="s">
        <v>1482</v>
      </c>
      <c r="K237" s="5">
        <v>2012</v>
      </c>
      <c r="L237" s="5" t="s">
        <v>29</v>
      </c>
    </row>
    <row r="238" spans="1:12">
      <c r="A238" s="5" t="s">
        <v>2196</v>
      </c>
      <c r="B238" s="9">
        <v>41422</v>
      </c>
      <c r="C238" s="5">
        <v>2013</v>
      </c>
      <c r="D238" s="5" t="s">
        <v>297</v>
      </c>
      <c r="E238" s="5" t="str">
        <f>VLOOKUP(D238, 'TechIndex Startups'!$A$1:$E$700,2,FALSE)</f>
        <v>FIRM0241</v>
      </c>
      <c r="F238" s="15">
        <v>20000</v>
      </c>
      <c r="G238" s="5" t="s">
        <v>1479</v>
      </c>
      <c r="H238" s="5" t="s">
        <v>1481</v>
      </c>
      <c r="I238" s="5" t="s">
        <v>30</v>
      </c>
      <c r="J238" s="5" t="s">
        <v>1612</v>
      </c>
      <c r="K238" s="5">
        <v>2012</v>
      </c>
      <c r="L238" s="5" t="s">
        <v>47</v>
      </c>
    </row>
    <row r="239" spans="1:12">
      <c r="A239" s="5" t="s">
        <v>2197</v>
      </c>
      <c r="B239" s="9">
        <v>41426</v>
      </c>
      <c r="C239" s="5">
        <v>2013</v>
      </c>
      <c r="D239" s="5" t="s">
        <v>279</v>
      </c>
      <c r="E239" s="5" t="str">
        <f>VLOOKUP(D239, 'TechIndex Startups'!$A$1:$E$700,2,FALSE)</f>
        <v>FIRM0225</v>
      </c>
      <c r="F239" s="15">
        <v>1400000</v>
      </c>
      <c r="G239" s="5" t="s">
        <v>1652</v>
      </c>
      <c r="H239" s="5" t="s">
        <v>1481</v>
      </c>
      <c r="I239" s="5" t="s">
        <v>30</v>
      </c>
      <c r="J239" s="5" t="s">
        <v>1470</v>
      </c>
      <c r="K239" s="5">
        <v>2012</v>
      </c>
      <c r="L239" s="5" t="s">
        <v>33</v>
      </c>
    </row>
    <row r="240" spans="1:12">
      <c r="A240" s="5" t="s">
        <v>2198</v>
      </c>
      <c r="B240" s="9">
        <v>41426</v>
      </c>
      <c r="C240" s="5">
        <v>2013</v>
      </c>
      <c r="D240" s="5" t="s">
        <v>388</v>
      </c>
      <c r="E240" s="5" t="str">
        <f>VLOOKUP(D240, 'TechIndex Startups'!$A$1:$E$700,2,FALSE)</f>
        <v>FIRM0326</v>
      </c>
      <c r="F240" s="15">
        <v>25000</v>
      </c>
      <c r="G240" s="5" t="s">
        <v>1623</v>
      </c>
      <c r="H240" s="5" t="s">
        <v>1588</v>
      </c>
      <c r="I240" s="5" t="s">
        <v>30</v>
      </c>
      <c r="J240" s="5" t="s">
        <v>1545</v>
      </c>
      <c r="K240" s="5">
        <v>2013</v>
      </c>
      <c r="L240" s="5" t="s">
        <v>69</v>
      </c>
    </row>
    <row r="241" spans="1:12">
      <c r="A241" s="5" t="s">
        <v>2199</v>
      </c>
      <c r="B241" s="9">
        <v>41428</v>
      </c>
      <c r="C241" s="5">
        <v>2013</v>
      </c>
      <c r="D241" s="5" t="s">
        <v>432</v>
      </c>
      <c r="E241" s="5" t="str">
        <f>VLOOKUP(D241, 'TechIndex Startups'!$A$1:$E$700,2,FALSE)</f>
        <v>FIRM0369</v>
      </c>
      <c r="F241" s="15">
        <f>30000*1.25</f>
        <v>37500</v>
      </c>
      <c r="G241" s="5" t="s">
        <v>1479</v>
      </c>
      <c r="H241" s="5" t="s">
        <v>1481</v>
      </c>
      <c r="I241" s="5" t="s">
        <v>223</v>
      </c>
      <c r="J241" s="5" t="s">
        <v>1653</v>
      </c>
      <c r="K241" s="5">
        <v>2013</v>
      </c>
      <c r="L241" s="5" t="s">
        <v>44</v>
      </c>
    </row>
    <row r="242" spans="1:12">
      <c r="A242" s="5" t="s">
        <v>2200</v>
      </c>
      <c r="B242" s="9">
        <v>41437</v>
      </c>
      <c r="C242" s="5">
        <v>2013</v>
      </c>
      <c r="D242" s="5" t="s">
        <v>217</v>
      </c>
      <c r="E242" s="5" t="str">
        <f>VLOOKUP(D242, 'TechIndex Startups'!$A$1:$E$700,2,FALSE)</f>
        <v>FIRM0167</v>
      </c>
      <c r="F242" s="15">
        <v>125000</v>
      </c>
      <c r="G242" s="5" t="s">
        <v>1479</v>
      </c>
      <c r="H242" s="5" t="s">
        <v>1481</v>
      </c>
      <c r="I242" s="5" t="s">
        <v>30</v>
      </c>
      <c r="J242" s="5" t="s">
        <v>1534</v>
      </c>
      <c r="K242" s="5">
        <v>2011</v>
      </c>
      <c r="L242" s="5" t="s">
        <v>33</v>
      </c>
    </row>
    <row r="243" spans="1:12">
      <c r="A243" s="5" t="s">
        <v>2201</v>
      </c>
      <c r="B243" s="9">
        <v>41453</v>
      </c>
      <c r="C243" s="5">
        <v>2013</v>
      </c>
      <c r="D243" s="5" t="s">
        <v>291</v>
      </c>
      <c r="E243" s="5" t="str">
        <f>VLOOKUP(D243, 'TechIndex Startups'!$A$1:$E$700,2,FALSE)</f>
        <v>FIRM0235</v>
      </c>
      <c r="F243" s="15">
        <v>160000</v>
      </c>
      <c r="G243" s="5" t="s">
        <v>1654</v>
      </c>
      <c r="H243" s="5" t="s">
        <v>1481</v>
      </c>
      <c r="I243" s="5" t="s">
        <v>30</v>
      </c>
      <c r="J243" s="5" t="s">
        <v>1655</v>
      </c>
      <c r="K243" s="5">
        <v>2012</v>
      </c>
      <c r="L243" s="5" t="s">
        <v>69</v>
      </c>
    </row>
    <row r="244" spans="1:12">
      <c r="A244" s="5" t="s">
        <v>2202</v>
      </c>
      <c r="B244" s="9">
        <v>41456</v>
      </c>
      <c r="C244" s="5">
        <v>2013</v>
      </c>
      <c r="D244" s="5" t="s">
        <v>388</v>
      </c>
      <c r="E244" s="5" t="str">
        <f>VLOOKUP(D244, 'TechIndex Startups'!$A$1:$E$700,2,FALSE)</f>
        <v>FIRM0326</v>
      </c>
      <c r="F244" s="15">
        <v>6500</v>
      </c>
      <c r="G244" s="5" t="s">
        <v>1656</v>
      </c>
      <c r="H244" s="5" t="s">
        <v>1492</v>
      </c>
      <c r="I244" s="5" t="s">
        <v>30</v>
      </c>
      <c r="J244" s="5" t="s">
        <v>1545</v>
      </c>
      <c r="K244" s="5">
        <v>2013</v>
      </c>
      <c r="L244" s="5" t="s">
        <v>69</v>
      </c>
    </row>
    <row r="245" spans="1:12">
      <c r="A245" s="5" t="s">
        <v>2203</v>
      </c>
      <c r="B245" s="9">
        <v>41456</v>
      </c>
      <c r="C245" s="5">
        <v>2013</v>
      </c>
      <c r="D245" s="5" t="s">
        <v>220</v>
      </c>
      <c r="E245" s="5" t="str">
        <f>VLOOKUP(D245, 'TechIndex Startups'!$A$1:$E$700,2,FALSE)</f>
        <v>FIRM0170</v>
      </c>
      <c r="F245" s="15">
        <v>1500000</v>
      </c>
      <c r="G245" s="5" t="s">
        <v>1479</v>
      </c>
      <c r="H245" s="5" t="s">
        <v>1481</v>
      </c>
      <c r="I245" s="5" t="s">
        <v>30</v>
      </c>
      <c r="J245" s="5" t="s">
        <v>1498</v>
      </c>
      <c r="K245" s="5">
        <v>2011</v>
      </c>
      <c r="L245" s="5" t="s">
        <v>33</v>
      </c>
    </row>
    <row r="246" spans="1:12">
      <c r="A246" s="5" t="s">
        <v>2204</v>
      </c>
      <c r="B246" s="9">
        <v>41456</v>
      </c>
      <c r="C246" s="5">
        <v>2013</v>
      </c>
      <c r="D246" s="5" t="s">
        <v>291</v>
      </c>
      <c r="E246" s="5" t="str">
        <f>VLOOKUP(D246, 'TechIndex Startups'!$A$1:$E$700,2,FALSE)</f>
        <v>FIRM0235</v>
      </c>
      <c r="F246" s="15">
        <v>50000</v>
      </c>
      <c r="G246" s="5" t="s">
        <v>1657</v>
      </c>
      <c r="H246" s="5" t="s">
        <v>1492</v>
      </c>
      <c r="I246" s="5" t="s">
        <v>30</v>
      </c>
      <c r="J246" s="5" t="s">
        <v>1655</v>
      </c>
      <c r="K246" s="5">
        <v>2012</v>
      </c>
      <c r="L246" s="5" t="s">
        <v>69</v>
      </c>
    </row>
    <row r="247" spans="1:12">
      <c r="A247" s="5" t="s">
        <v>2205</v>
      </c>
      <c r="B247" s="9">
        <v>41456</v>
      </c>
      <c r="C247" s="5">
        <v>2013</v>
      </c>
      <c r="D247" s="5" t="s">
        <v>231</v>
      </c>
      <c r="E247" s="5" t="str">
        <f>VLOOKUP(D247, 'TechIndex Startups'!$A$1:$E$700,2,FALSE)</f>
        <v>FIRM0179</v>
      </c>
      <c r="F247" s="15">
        <v>5000000</v>
      </c>
      <c r="G247" s="5" t="s">
        <v>11</v>
      </c>
      <c r="H247" s="5" t="s">
        <v>1477</v>
      </c>
      <c r="I247" s="5" t="s">
        <v>30</v>
      </c>
      <c r="J247" s="5" t="s">
        <v>1498</v>
      </c>
      <c r="K247" s="5">
        <v>2011</v>
      </c>
      <c r="L247" s="5" t="s">
        <v>86</v>
      </c>
    </row>
    <row r="248" spans="1:12">
      <c r="A248" s="5" t="s">
        <v>2205</v>
      </c>
      <c r="B248" s="9">
        <v>41456</v>
      </c>
      <c r="C248" s="5">
        <v>2013</v>
      </c>
      <c r="D248" s="5" t="s">
        <v>231</v>
      </c>
      <c r="E248" s="5" t="str">
        <f>VLOOKUP(D248, 'TechIndex Startups'!$A$1:$E$700,2,FALSE)</f>
        <v>FIRM0179</v>
      </c>
      <c r="F248" s="16" t="s">
        <v>1471</v>
      </c>
      <c r="G248" s="5" t="s">
        <v>1658</v>
      </c>
      <c r="H248" s="5" t="s">
        <v>1477</v>
      </c>
      <c r="I248" s="5" t="s">
        <v>30</v>
      </c>
      <c r="J248" s="5" t="s">
        <v>1498</v>
      </c>
      <c r="K248" s="5">
        <v>2011</v>
      </c>
      <c r="L248" s="5" t="s">
        <v>86</v>
      </c>
    </row>
    <row r="249" spans="1:12">
      <c r="A249" s="5" t="s">
        <v>2206</v>
      </c>
      <c r="B249" s="9">
        <v>41470</v>
      </c>
      <c r="C249" s="5">
        <v>2013</v>
      </c>
      <c r="D249" s="5" t="s">
        <v>1592</v>
      </c>
      <c r="E249" s="5" t="str">
        <f>VLOOKUP(D249, 'TechIndex Startups'!$A$1:$E$700,2,FALSE)</f>
        <v>FIRM0208</v>
      </c>
      <c r="F249" s="15">
        <v>1000000</v>
      </c>
      <c r="G249" s="5" t="s">
        <v>1479</v>
      </c>
      <c r="H249" s="5" t="s">
        <v>1469</v>
      </c>
      <c r="I249" s="5" t="s">
        <v>30</v>
      </c>
      <c r="J249" s="5" t="s">
        <v>1593</v>
      </c>
      <c r="K249" s="5">
        <v>2012</v>
      </c>
      <c r="L249" s="5" t="s">
        <v>44</v>
      </c>
    </row>
    <row r="250" spans="1:12">
      <c r="A250" s="5" t="s">
        <v>2207</v>
      </c>
      <c r="B250" s="9">
        <v>41470</v>
      </c>
      <c r="C250" s="5">
        <v>2013</v>
      </c>
      <c r="D250" s="5" t="s">
        <v>428</v>
      </c>
      <c r="E250" s="5" t="str">
        <f>VLOOKUP(D250, 'TechIndex Startups'!$A$1:$E$700,2,FALSE)</f>
        <v>FIRM0365</v>
      </c>
      <c r="F250" s="15">
        <v>200000</v>
      </c>
      <c r="G250" s="5" t="s">
        <v>1479</v>
      </c>
      <c r="H250" s="5" t="s">
        <v>1588</v>
      </c>
      <c r="I250" s="5" t="s">
        <v>30</v>
      </c>
      <c r="J250" s="5" t="s">
        <v>1482</v>
      </c>
      <c r="K250" s="5">
        <v>2013</v>
      </c>
      <c r="L250" s="5" t="s">
        <v>33</v>
      </c>
    </row>
    <row r="251" spans="1:12">
      <c r="A251" s="5" t="s">
        <v>2208</v>
      </c>
      <c r="B251" s="9">
        <v>41470</v>
      </c>
      <c r="C251" s="5">
        <v>2013</v>
      </c>
      <c r="D251" s="5" t="s">
        <v>311</v>
      </c>
      <c r="E251" s="5" t="str">
        <f>VLOOKUP(D251, 'TechIndex Startups'!$A$1:$E$700,2,FALSE)</f>
        <v>FIRM0253</v>
      </c>
      <c r="F251" s="16" t="s">
        <v>1471</v>
      </c>
      <c r="G251" s="5" t="s">
        <v>1659</v>
      </c>
      <c r="H251" s="5" t="s">
        <v>1596</v>
      </c>
      <c r="I251" s="5" t="s">
        <v>30</v>
      </c>
      <c r="J251" s="5" t="s">
        <v>1470</v>
      </c>
      <c r="K251" s="5">
        <v>2012</v>
      </c>
      <c r="L251" s="5" t="s">
        <v>58</v>
      </c>
    </row>
    <row r="252" spans="1:12">
      <c r="A252" s="5" t="s">
        <v>2208</v>
      </c>
      <c r="B252" s="9">
        <v>41470</v>
      </c>
      <c r="C252" s="5">
        <v>2013</v>
      </c>
      <c r="D252" s="5" t="s">
        <v>311</v>
      </c>
      <c r="E252" s="5" t="str">
        <f>VLOOKUP(D252, 'TechIndex Startups'!$A$1:$E$700,2,FALSE)</f>
        <v>FIRM0253</v>
      </c>
      <c r="F252" s="16" t="s">
        <v>1471</v>
      </c>
      <c r="G252" s="5" t="s">
        <v>1660</v>
      </c>
      <c r="H252" s="5" t="s">
        <v>1596</v>
      </c>
      <c r="I252" s="5" t="s">
        <v>30</v>
      </c>
      <c r="J252" s="5" t="s">
        <v>1470</v>
      </c>
      <c r="K252" s="5">
        <v>2012</v>
      </c>
      <c r="L252" s="5" t="s">
        <v>58</v>
      </c>
    </row>
    <row r="253" spans="1:12">
      <c r="A253" s="5" t="s">
        <v>2208</v>
      </c>
      <c r="B253" s="9">
        <v>41470</v>
      </c>
      <c r="C253" s="5">
        <v>2013</v>
      </c>
      <c r="D253" s="5" t="s">
        <v>311</v>
      </c>
      <c r="E253" s="5" t="str">
        <f>VLOOKUP(D253, 'TechIndex Startups'!$A$1:$E$700,2,FALSE)</f>
        <v>FIRM0253</v>
      </c>
      <c r="F253" s="16" t="s">
        <v>1471</v>
      </c>
      <c r="G253" s="5" t="s">
        <v>1661</v>
      </c>
      <c r="H253" s="5" t="s">
        <v>1596</v>
      </c>
      <c r="I253" s="5" t="s">
        <v>30</v>
      </c>
      <c r="J253" s="5" t="s">
        <v>1470</v>
      </c>
      <c r="K253" s="5">
        <v>2012</v>
      </c>
      <c r="L253" s="5" t="s">
        <v>58</v>
      </c>
    </row>
    <row r="254" spans="1:12">
      <c r="A254" s="5" t="s">
        <v>2208</v>
      </c>
      <c r="B254" s="9">
        <v>41470</v>
      </c>
      <c r="C254" s="5">
        <v>2013</v>
      </c>
      <c r="D254" s="5" t="s">
        <v>311</v>
      </c>
      <c r="E254" s="5" t="str">
        <f>VLOOKUP(D254, 'TechIndex Startups'!$A$1:$E$700,2,FALSE)</f>
        <v>FIRM0253</v>
      </c>
      <c r="F254" s="16" t="s">
        <v>1471</v>
      </c>
      <c r="G254" s="5" t="s">
        <v>1662</v>
      </c>
      <c r="H254" s="5" t="s">
        <v>1596</v>
      </c>
      <c r="I254" s="5" t="s">
        <v>30</v>
      </c>
      <c r="J254" s="5" t="s">
        <v>1470</v>
      </c>
      <c r="K254" s="5">
        <v>2012</v>
      </c>
      <c r="L254" s="5" t="s">
        <v>58</v>
      </c>
    </row>
    <row r="255" spans="1:12">
      <c r="A255" s="5" t="s">
        <v>2208</v>
      </c>
      <c r="B255" s="9">
        <v>41470</v>
      </c>
      <c r="C255" s="5">
        <v>2013</v>
      </c>
      <c r="D255" s="5" t="s">
        <v>311</v>
      </c>
      <c r="E255" s="5" t="str">
        <f>VLOOKUP(D255, 'TechIndex Startups'!$A$1:$E$700,2,FALSE)</f>
        <v>FIRM0253</v>
      </c>
      <c r="F255" s="16" t="s">
        <v>1471</v>
      </c>
      <c r="G255" s="5" t="s">
        <v>1663</v>
      </c>
      <c r="H255" s="5" t="s">
        <v>1596</v>
      </c>
      <c r="I255" s="5" t="s">
        <v>30</v>
      </c>
      <c r="J255" s="5" t="s">
        <v>1470</v>
      </c>
      <c r="K255" s="5">
        <v>2012</v>
      </c>
      <c r="L255" s="5" t="s">
        <v>58</v>
      </c>
    </row>
    <row r="256" spans="1:12">
      <c r="A256" s="5" t="s">
        <v>2208</v>
      </c>
      <c r="B256" s="9">
        <v>41470</v>
      </c>
      <c r="C256" s="5">
        <v>2013</v>
      </c>
      <c r="D256" s="5" t="s">
        <v>311</v>
      </c>
      <c r="E256" s="5" t="str">
        <f>VLOOKUP(D256, 'TechIndex Startups'!$A$1:$E$700,2,FALSE)</f>
        <v>FIRM0253</v>
      </c>
      <c r="F256" s="16" t="s">
        <v>1471</v>
      </c>
      <c r="G256" s="5" t="s">
        <v>18</v>
      </c>
      <c r="H256" s="5" t="s">
        <v>1596</v>
      </c>
      <c r="I256" s="5" t="s">
        <v>30</v>
      </c>
      <c r="J256" s="5" t="s">
        <v>1470</v>
      </c>
      <c r="K256" s="5">
        <v>2012</v>
      </c>
      <c r="L256" s="5" t="s">
        <v>58</v>
      </c>
    </row>
    <row r="257" spans="1:12">
      <c r="A257" s="5" t="s">
        <v>2208</v>
      </c>
      <c r="B257" s="9">
        <v>41470</v>
      </c>
      <c r="C257" s="5">
        <v>2013</v>
      </c>
      <c r="D257" s="5" t="s">
        <v>311</v>
      </c>
      <c r="E257" s="5" t="str">
        <f>VLOOKUP(D257, 'TechIndex Startups'!$A$1:$E$700,2,FALSE)</f>
        <v>FIRM0253</v>
      </c>
      <c r="F257" s="15">
        <v>2000000</v>
      </c>
      <c r="G257" s="5" t="s">
        <v>1624</v>
      </c>
      <c r="H257" s="5" t="s">
        <v>1596</v>
      </c>
      <c r="I257" s="5" t="s">
        <v>30</v>
      </c>
      <c r="J257" s="5" t="s">
        <v>1470</v>
      </c>
      <c r="K257" s="5">
        <v>2012</v>
      </c>
      <c r="L257" s="5" t="s">
        <v>58</v>
      </c>
    </row>
    <row r="258" spans="1:12">
      <c r="A258" s="5" t="s">
        <v>2209</v>
      </c>
      <c r="B258" s="9">
        <v>41472</v>
      </c>
      <c r="C258" s="5">
        <v>2013</v>
      </c>
      <c r="D258" s="5" t="s">
        <v>105</v>
      </c>
      <c r="E258" s="5" t="str">
        <f>VLOOKUP(D258, 'TechIndex Startups'!$A$1:$E$700,2,FALSE)</f>
        <v>FIRM0058</v>
      </c>
      <c r="F258" s="15">
        <v>100000000</v>
      </c>
      <c r="G258" s="5" t="s">
        <v>1610</v>
      </c>
      <c r="H258" s="5" t="s">
        <v>1517</v>
      </c>
      <c r="I258" s="5" t="s">
        <v>30</v>
      </c>
      <c r="J258" s="5" t="s">
        <v>1483</v>
      </c>
      <c r="K258" s="5">
        <v>2004</v>
      </c>
      <c r="L258" s="5" t="s">
        <v>44</v>
      </c>
    </row>
    <row r="259" spans="1:12">
      <c r="A259" s="5" t="s">
        <v>2210</v>
      </c>
      <c r="B259" s="9">
        <v>41486</v>
      </c>
      <c r="C259" s="5">
        <v>2013</v>
      </c>
      <c r="D259" s="5" t="s">
        <v>266</v>
      </c>
      <c r="E259" s="5" t="str">
        <f>VLOOKUP(D259, 'TechIndex Startups'!$A$1:$E$700,2,FALSE)</f>
        <v>FIRM0213</v>
      </c>
      <c r="F259" s="15">
        <v>850000</v>
      </c>
      <c r="G259" s="5" t="s">
        <v>1479</v>
      </c>
      <c r="H259" s="5" t="s">
        <v>1497</v>
      </c>
      <c r="I259" s="5" t="s">
        <v>30</v>
      </c>
      <c r="J259" s="5" t="s">
        <v>1498</v>
      </c>
      <c r="K259" s="5">
        <v>2012</v>
      </c>
      <c r="L259" s="5" t="s">
        <v>33</v>
      </c>
    </row>
    <row r="260" spans="1:12">
      <c r="A260" s="5" t="s">
        <v>2211</v>
      </c>
      <c r="B260" s="9">
        <v>41491</v>
      </c>
      <c r="C260" s="5">
        <v>2013</v>
      </c>
      <c r="D260" s="5" t="s">
        <v>303</v>
      </c>
      <c r="E260" s="5" t="str">
        <f>VLOOKUP(D260, 'TechIndex Startups'!$A$1:$E$700,2,FALSE)</f>
        <v>FIRM0246</v>
      </c>
      <c r="F260" s="15">
        <v>900000</v>
      </c>
      <c r="G260" s="5" t="s">
        <v>1479</v>
      </c>
      <c r="H260" s="5" t="s">
        <v>1481</v>
      </c>
      <c r="I260" s="5" t="s">
        <v>30</v>
      </c>
      <c r="J260" s="5" t="s">
        <v>1482</v>
      </c>
      <c r="K260" s="5">
        <v>2012</v>
      </c>
      <c r="L260" s="5" t="s">
        <v>47</v>
      </c>
    </row>
    <row r="261" spans="1:12">
      <c r="A261" s="5" t="s">
        <v>2212</v>
      </c>
      <c r="B261" s="9">
        <v>41499</v>
      </c>
      <c r="C261" s="5">
        <v>2013</v>
      </c>
      <c r="D261" s="5" t="s">
        <v>277</v>
      </c>
      <c r="E261" s="5" t="str">
        <f>VLOOKUP(D261, 'TechIndex Startups'!$A$1:$E$700,2,FALSE)</f>
        <v>FIRM0223</v>
      </c>
      <c r="F261" s="15" t="s">
        <v>1471</v>
      </c>
      <c r="G261" s="5" t="s">
        <v>1664</v>
      </c>
      <c r="H261" s="5" t="s">
        <v>1481</v>
      </c>
      <c r="I261" s="5" t="s">
        <v>30</v>
      </c>
      <c r="J261" s="5" t="s">
        <v>1489</v>
      </c>
      <c r="K261" s="5">
        <v>2012</v>
      </c>
      <c r="L261" s="5" t="s">
        <v>33</v>
      </c>
    </row>
    <row r="262" spans="1:12">
      <c r="A262" s="5" t="s">
        <v>2212</v>
      </c>
      <c r="B262" s="9">
        <v>41499</v>
      </c>
      <c r="C262" s="5">
        <v>2013</v>
      </c>
      <c r="D262" s="5" t="s">
        <v>277</v>
      </c>
      <c r="E262" s="5" t="str">
        <f>VLOOKUP(D262, 'TechIndex Startups'!$A$1:$E$700,2,FALSE)</f>
        <v>FIRM0223</v>
      </c>
      <c r="F262" s="15">
        <v>1800000</v>
      </c>
      <c r="G262" s="5" t="s">
        <v>1665</v>
      </c>
      <c r="H262" s="5" t="s">
        <v>1481</v>
      </c>
      <c r="I262" s="5" t="s">
        <v>30</v>
      </c>
      <c r="J262" s="5" t="s">
        <v>1489</v>
      </c>
      <c r="K262" s="5">
        <v>2012</v>
      </c>
      <c r="L262" s="5" t="s">
        <v>33</v>
      </c>
    </row>
    <row r="263" spans="1:12">
      <c r="A263" s="5" t="s">
        <v>2212</v>
      </c>
      <c r="B263" s="9">
        <v>41499</v>
      </c>
      <c r="C263" s="5">
        <v>2013</v>
      </c>
      <c r="D263" s="5" t="s">
        <v>277</v>
      </c>
      <c r="E263" s="5" t="str">
        <f>VLOOKUP(D263, 'TechIndex Startups'!$A$1:$E$700,2,FALSE)</f>
        <v>FIRM0223</v>
      </c>
      <c r="F263" s="15" t="s">
        <v>1471</v>
      </c>
      <c r="G263" s="5" t="s">
        <v>1666</v>
      </c>
      <c r="H263" s="5" t="s">
        <v>1481</v>
      </c>
      <c r="I263" s="5" t="s">
        <v>30</v>
      </c>
      <c r="J263" s="5" t="s">
        <v>1489</v>
      </c>
      <c r="K263" s="5">
        <v>2012</v>
      </c>
      <c r="L263" s="5" t="s">
        <v>33</v>
      </c>
    </row>
    <row r="264" spans="1:12">
      <c r="A264" s="5" t="s">
        <v>2212</v>
      </c>
      <c r="B264" s="9">
        <v>41499</v>
      </c>
      <c r="C264" s="5">
        <v>2013</v>
      </c>
      <c r="D264" s="5" t="s">
        <v>277</v>
      </c>
      <c r="E264" s="5" t="str">
        <f>VLOOKUP(D264, 'TechIndex Startups'!$A$1:$E$700,2,FALSE)</f>
        <v>FIRM0223</v>
      </c>
      <c r="F264" s="15" t="s">
        <v>1471</v>
      </c>
      <c r="G264" s="5" t="s">
        <v>1667</v>
      </c>
      <c r="H264" s="5" t="s">
        <v>1481</v>
      </c>
      <c r="I264" s="5" t="s">
        <v>30</v>
      </c>
      <c r="J264" s="5" t="s">
        <v>1489</v>
      </c>
      <c r="K264" s="5">
        <v>2012</v>
      </c>
      <c r="L264" s="5" t="s">
        <v>33</v>
      </c>
    </row>
    <row r="265" spans="1:12">
      <c r="A265" s="5" t="s">
        <v>2212</v>
      </c>
      <c r="B265" s="9">
        <v>41499</v>
      </c>
      <c r="C265" s="5">
        <v>2013</v>
      </c>
      <c r="D265" s="5" t="s">
        <v>277</v>
      </c>
      <c r="E265" s="5" t="str">
        <f>VLOOKUP(D265, 'TechIndex Startups'!$A$1:$E$700,2,FALSE)</f>
        <v>FIRM0223</v>
      </c>
      <c r="F265" s="15" t="s">
        <v>1471</v>
      </c>
      <c r="G265" s="5" t="s">
        <v>1627</v>
      </c>
      <c r="H265" s="5" t="s">
        <v>1481</v>
      </c>
      <c r="I265" s="5" t="s">
        <v>30</v>
      </c>
      <c r="J265" s="5" t="s">
        <v>1489</v>
      </c>
      <c r="K265" s="5">
        <v>2012</v>
      </c>
      <c r="L265" s="5" t="s">
        <v>33</v>
      </c>
    </row>
    <row r="266" spans="1:12">
      <c r="A266" s="5" t="s">
        <v>2212</v>
      </c>
      <c r="B266" s="9">
        <v>41499</v>
      </c>
      <c r="C266" s="5">
        <v>2013</v>
      </c>
      <c r="D266" s="5" t="s">
        <v>277</v>
      </c>
      <c r="E266" s="5" t="str">
        <f>VLOOKUP(D266, 'TechIndex Startups'!$A$1:$E$700,2,FALSE)</f>
        <v>FIRM0223</v>
      </c>
      <c r="F266" s="15" t="s">
        <v>1471</v>
      </c>
      <c r="G266" s="5" t="s">
        <v>1621</v>
      </c>
      <c r="H266" s="5" t="s">
        <v>1481</v>
      </c>
      <c r="I266" s="5" t="s">
        <v>30</v>
      </c>
      <c r="J266" s="5" t="s">
        <v>1489</v>
      </c>
      <c r="K266" s="5">
        <v>2012</v>
      </c>
      <c r="L266" s="5" t="s">
        <v>33</v>
      </c>
    </row>
    <row r="267" spans="1:12">
      <c r="A267" s="5" t="s">
        <v>2212</v>
      </c>
      <c r="B267" s="9">
        <v>41499</v>
      </c>
      <c r="C267" s="5">
        <v>2013</v>
      </c>
      <c r="D267" s="5" t="s">
        <v>277</v>
      </c>
      <c r="E267" s="5" t="str">
        <f>VLOOKUP(D267, 'TechIndex Startups'!$A$1:$E$700,2,FALSE)</f>
        <v>FIRM0223</v>
      </c>
      <c r="F267" s="15" t="s">
        <v>1471</v>
      </c>
      <c r="G267" s="5" t="s">
        <v>1668</v>
      </c>
      <c r="H267" s="5" t="s">
        <v>1481</v>
      </c>
      <c r="I267" s="5" t="s">
        <v>30</v>
      </c>
      <c r="J267" s="5" t="s">
        <v>1489</v>
      </c>
      <c r="K267" s="5">
        <v>2012</v>
      </c>
      <c r="L267" s="5" t="s">
        <v>33</v>
      </c>
    </row>
    <row r="268" spans="1:12">
      <c r="A268" s="5" t="s">
        <v>2212</v>
      </c>
      <c r="B268" s="9">
        <v>41499</v>
      </c>
      <c r="C268" s="5">
        <v>2013</v>
      </c>
      <c r="D268" s="5" t="s">
        <v>277</v>
      </c>
      <c r="E268" s="5" t="str">
        <f>VLOOKUP(D268, 'TechIndex Startups'!$A$1:$E$700,2,FALSE)</f>
        <v>FIRM0223</v>
      </c>
      <c r="F268" s="15" t="s">
        <v>1471</v>
      </c>
      <c r="G268" s="5" t="s">
        <v>1669</v>
      </c>
      <c r="H268" s="5" t="s">
        <v>1481</v>
      </c>
      <c r="I268" s="5" t="s">
        <v>30</v>
      </c>
      <c r="J268" s="5" t="s">
        <v>1489</v>
      </c>
      <c r="K268" s="5">
        <v>2012</v>
      </c>
      <c r="L268" s="5" t="s">
        <v>33</v>
      </c>
    </row>
    <row r="269" spans="1:12">
      <c r="A269" s="5" t="s">
        <v>2212</v>
      </c>
      <c r="B269" s="9">
        <v>41499</v>
      </c>
      <c r="C269" s="5">
        <v>2013</v>
      </c>
      <c r="D269" s="5" t="s">
        <v>277</v>
      </c>
      <c r="E269" s="5" t="str">
        <f>VLOOKUP(D269, 'TechIndex Startups'!$A$1:$E$700,2,FALSE)</f>
        <v>FIRM0223</v>
      </c>
      <c r="F269" s="15" t="s">
        <v>1471</v>
      </c>
      <c r="G269" s="5" t="s">
        <v>1599</v>
      </c>
      <c r="H269" s="5" t="s">
        <v>1481</v>
      </c>
      <c r="I269" s="5" t="s">
        <v>30</v>
      </c>
      <c r="J269" s="5" t="s">
        <v>1489</v>
      </c>
      <c r="K269" s="5">
        <v>2012</v>
      </c>
      <c r="L269" s="5" t="s">
        <v>33</v>
      </c>
    </row>
    <row r="270" spans="1:12">
      <c r="A270" s="5" t="s">
        <v>2212</v>
      </c>
      <c r="B270" s="9">
        <v>41499</v>
      </c>
      <c r="C270" s="5">
        <v>2013</v>
      </c>
      <c r="D270" s="5" t="s">
        <v>277</v>
      </c>
      <c r="E270" s="5" t="str">
        <f>VLOOKUP(D270, 'TechIndex Startups'!$A$1:$E$700,2,FALSE)</f>
        <v>FIRM0223</v>
      </c>
      <c r="F270" s="15" t="s">
        <v>1471</v>
      </c>
      <c r="G270" s="5" t="s">
        <v>1670</v>
      </c>
      <c r="H270" s="5" t="s">
        <v>1481</v>
      </c>
      <c r="I270" s="5" t="s">
        <v>30</v>
      </c>
      <c r="J270" s="5" t="s">
        <v>1489</v>
      </c>
      <c r="K270" s="5">
        <v>2012</v>
      </c>
      <c r="L270" s="5" t="s">
        <v>33</v>
      </c>
    </row>
    <row r="271" spans="1:12">
      <c r="A271" s="5" t="s">
        <v>2213</v>
      </c>
      <c r="B271" s="9">
        <v>41507</v>
      </c>
      <c r="C271" s="5">
        <v>2013</v>
      </c>
      <c r="D271" s="5" t="s">
        <v>584</v>
      </c>
      <c r="E271" s="5" t="str">
        <f>VLOOKUP(D271, 'TechIndex Startups'!$A$1:$E$700,2,FALSE)</f>
        <v>FIRM0513</v>
      </c>
      <c r="F271" s="15">
        <v>240000</v>
      </c>
      <c r="G271" s="5" t="s">
        <v>1671</v>
      </c>
      <c r="H271" s="5" t="s">
        <v>1588</v>
      </c>
      <c r="I271" s="5" t="s">
        <v>30</v>
      </c>
      <c r="J271" s="5" t="s">
        <v>1470</v>
      </c>
      <c r="K271" s="5">
        <v>2011</v>
      </c>
      <c r="L271" s="5" t="s">
        <v>69</v>
      </c>
    </row>
    <row r="272" spans="1:12">
      <c r="A272" s="5" t="s">
        <v>2214</v>
      </c>
      <c r="B272" s="9">
        <v>41513</v>
      </c>
      <c r="C272" s="5">
        <v>2013</v>
      </c>
      <c r="D272" s="5" t="s">
        <v>445</v>
      </c>
      <c r="E272" s="5" t="str">
        <f>VLOOKUP(D272, 'TechIndex Startups'!$A$1:$E$700,2,FALSE)</f>
        <v>FIRM0381</v>
      </c>
      <c r="F272" s="16" t="s">
        <v>1479</v>
      </c>
      <c r="G272" s="5" t="s">
        <v>1672</v>
      </c>
      <c r="H272" s="5" t="s">
        <v>1481</v>
      </c>
      <c r="I272" s="5" t="s">
        <v>30</v>
      </c>
      <c r="J272" s="5" t="s">
        <v>1498</v>
      </c>
      <c r="K272" s="5">
        <v>2013</v>
      </c>
      <c r="L272" s="5" t="s">
        <v>69</v>
      </c>
    </row>
    <row r="273" spans="1:12">
      <c r="A273" s="5" t="s">
        <v>2214</v>
      </c>
      <c r="B273" s="9">
        <v>41513</v>
      </c>
      <c r="C273" s="5">
        <v>2013</v>
      </c>
      <c r="D273" s="5" t="s">
        <v>445</v>
      </c>
      <c r="E273" s="5" t="str">
        <f>VLOOKUP(D273, 'TechIndex Startups'!$A$1:$E$700,2,FALSE)</f>
        <v>FIRM0381</v>
      </c>
      <c r="F273" s="16" t="s">
        <v>1479</v>
      </c>
      <c r="G273" s="5" t="s">
        <v>1466</v>
      </c>
      <c r="H273" s="5" t="s">
        <v>1481</v>
      </c>
      <c r="I273" s="5" t="s">
        <v>30</v>
      </c>
      <c r="J273" s="5" t="s">
        <v>1498</v>
      </c>
      <c r="K273" s="5">
        <v>2013</v>
      </c>
      <c r="L273" s="5" t="s">
        <v>69</v>
      </c>
    </row>
    <row r="274" spans="1:12">
      <c r="A274" s="5" t="s">
        <v>2214</v>
      </c>
      <c r="B274" s="9">
        <v>41513</v>
      </c>
      <c r="C274" s="5">
        <v>2013</v>
      </c>
      <c r="D274" s="5" t="s">
        <v>445</v>
      </c>
      <c r="E274" s="5" t="str">
        <f>VLOOKUP(D274, 'TechIndex Startups'!$A$1:$E$700,2,FALSE)</f>
        <v>FIRM0381</v>
      </c>
      <c r="F274" s="16" t="s">
        <v>1479</v>
      </c>
      <c r="G274" s="5" t="s">
        <v>1673</v>
      </c>
      <c r="H274" s="5" t="s">
        <v>1481</v>
      </c>
      <c r="I274" s="5" t="s">
        <v>30</v>
      </c>
      <c r="J274" s="5" t="s">
        <v>1498</v>
      </c>
      <c r="K274" s="5">
        <v>2013</v>
      </c>
      <c r="L274" s="5" t="s">
        <v>69</v>
      </c>
    </row>
    <row r="275" spans="1:12">
      <c r="A275" s="5" t="s">
        <v>2215</v>
      </c>
      <c r="B275" s="9">
        <v>41518</v>
      </c>
      <c r="C275" s="5">
        <v>2013</v>
      </c>
      <c r="D275" s="5" t="s">
        <v>361</v>
      </c>
      <c r="E275" s="5" t="str">
        <f>VLOOKUP(D275, 'TechIndex Startups'!$A$1:$E$700,2,FALSE)</f>
        <v>FIRM0302</v>
      </c>
      <c r="F275" s="15">
        <v>550000</v>
      </c>
      <c r="G275" s="5" t="s">
        <v>1479</v>
      </c>
      <c r="H275" s="5" t="s">
        <v>1588</v>
      </c>
      <c r="I275" s="5" t="s">
        <v>30</v>
      </c>
      <c r="J275" s="5" t="s">
        <v>1470</v>
      </c>
      <c r="K275" s="5">
        <v>2013</v>
      </c>
      <c r="L275" s="5" t="s">
        <v>33</v>
      </c>
    </row>
    <row r="276" spans="1:12">
      <c r="A276" s="5" t="s">
        <v>2216</v>
      </c>
      <c r="B276" s="9">
        <v>41518</v>
      </c>
      <c r="C276" s="5">
        <v>2013</v>
      </c>
      <c r="D276" s="5" t="s">
        <v>369</v>
      </c>
      <c r="E276" s="5" t="str">
        <f>VLOOKUP(D276, 'TechIndex Startups'!$A$1:$E$700,2,FALSE)</f>
        <v>FIRM0310</v>
      </c>
      <c r="F276" s="15">
        <v>100000</v>
      </c>
      <c r="G276" s="5" t="s">
        <v>1479</v>
      </c>
      <c r="H276" s="5" t="s">
        <v>1481</v>
      </c>
      <c r="I276" s="5" t="s">
        <v>30</v>
      </c>
      <c r="J276" s="5" t="s">
        <v>1470</v>
      </c>
      <c r="K276" s="5">
        <v>2013</v>
      </c>
      <c r="L276" s="5" t="s">
        <v>69</v>
      </c>
    </row>
    <row r="277" spans="1:12">
      <c r="A277" s="5" t="s">
        <v>2217</v>
      </c>
      <c r="B277" s="9">
        <v>41522</v>
      </c>
      <c r="C277" s="5">
        <v>2013</v>
      </c>
      <c r="D277" s="5" t="s">
        <v>396</v>
      </c>
      <c r="E277" s="5" t="str">
        <f>VLOOKUP(D277, 'TechIndex Startups'!$A$1:$E$700,2,FALSE)</f>
        <v>FIRM0333</v>
      </c>
      <c r="F277" s="15">
        <v>13000</v>
      </c>
      <c r="G277" s="5" t="s">
        <v>1479</v>
      </c>
      <c r="H277" s="5" t="s">
        <v>1481</v>
      </c>
      <c r="I277" s="5" t="s">
        <v>286</v>
      </c>
      <c r="J277" s="5" t="s">
        <v>286</v>
      </c>
      <c r="K277" s="5">
        <v>2013</v>
      </c>
      <c r="L277" s="5" t="s">
        <v>29</v>
      </c>
    </row>
    <row r="278" spans="1:12">
      <c r="A278" s="5" t="s">
        <v>2218</v>
      </c>
      <c r="B278" s="9">
        <v>41523</v>
      </c>
      <c r="C278" s="5">
        <v>2013</v>
      </c>
      <c r="D278" s="5" t="s">
        <v>207</v>
      </c>
      <c r="E278" s="5" t="str">
        <f>VLOOKUP(D278, 'TechIndex Startups'!$A$1:$E$700,2,FALSE)</f>
        <v>FIRM0157</v>
      </c>
      <c r="F278" s="15" t="s">
        <v>1479</v>
      </c>
      <c r="G278" s="5" t="s">
        <v>1674</v>
      </c>
      <c r="H278" s="5" t="s">
        <v>1481</v>
      </c>
      <c r="I278" s="5" t="s">
        <v>50</v>
      </c>
      <c r="J278" s="5" t="s">
        <v>1478</v>
      </c>
      <c r="K278" s="5">
        <v>2011</v>
      </c>
      <c r="L278" s="5" t="s">
        <v>69</v>
      </c>
    </row>
    <row r="279" spans="1:12">
      <c r="A279" s="5" t="s">
        <v>2219</v>
      </c>
      <c r="B279" s="9">
        <v>41528</v>
      </c>
      <c r="C279" s="5">
        <v>2013</v>
      </c>
      <c r="D279" s="5" t="s">
        <v>388</v>
      </c>
      <c r="E279" s="5" t="str">
        <f>VLOOKUP(D279, 'TechIndex Startups'!$A$1:$E$700,2,FALSE)</f>
        <v>FIRM0326</v>
      </c>
      <c r="F279" s="15" t="s">
        <v>1471</v>
      </c>
      <c r="G279" s="5" t="s">
        <v>1595</v>
      </c>
      <c r="H279" s="5" t="s">
        <v>1596</v>
      </c>
      <c r="I279" s="5" t="s">
        <v>30</v>
      </c>
      <c r="J279" s="5" t="s">
        <v>1545</v>
      </c>
      <c r="K279" s="5">
        <v>2013</v>
      </c>
      <c r="L279" s="5" t="s">
        <v>69</v>
      </c>
    </row>
    <row r="280" spans="1:12">
      <c r="A280" s="5" t="s">
        <v>2219</v>
      </c>
      <c r="B280" s="9">
        <v>41528</v>
      </c>
      <c r="C280" s="5">
        <v>2013</v>
      </c>
      <c r="D280" s="5" t="s">
        <v>388</v>
      </c>
      <c r="E280" s="5" t="str">
        <f>VLOOKUP(D280, 'TechIndex Startups'!$A$1:$E$700,2,FALSE)</f>
        <v>FIRM0326</v>
      </c>
      <c r="F280" s="15" t="s">
        <v>1471</v>
      </c>
      <c r="G280" s="5" t="s">
        <v>1675</v>
      </c>
      <c r="H280" s="5" t="s">
        <v>1596</v>
      </c>
      <c r="I280" s="5" t="s">
        <v>30</v>
      </c>
      <c r="J280" s="5" t="s">
        <v>1545</v>
      </c>
      <c r="K280" s="5">
        <v>2013</v>
      </c>
      <c r="L280" s="5" t="s">
        <v>69</v>
      </c>
    </row>
    <row r="281" spans="1:12">
      <c r="A281" s="5" t="s">
        <v>2219</v>
      </c>
      <c r="B281" s="9">
        <v>41528</v>
      </c>
      <c r="C281" s="5">
        <v>2013</v>
      </c>
      <c r="D281" s="5" t="s">
        <v>388</v>
      </c>
      <c r="E281" s="5" t="str">
        <f>VLOOKUP(D281, 'TechIndex Startups'!$A$1:$E$700,2,FALSE)</f>
        <v>FIRM0326</v>
      </c>
      <c r="F281" s="15" t="s">
        <v>1471</v>
      </c>
      <c r="G281" s="5" t="s">
        <v>1479</v>
      </c>
      <c r="H281" s="5" t="s">
        <v>1596</v>
      </c>
      <c r="I281" s="5" t="s">
        <v>30</v>
      </c>
      <c r="J281" s="5" t="s">
        <v>1545</v>
      </c>
      <c r="K281" s="5">
        <v>2013</v>
      </c>
      <c r="L281" s="5" t="s">
        <v>69</v>
      </c>
    </row>
    <row r="282" spans="1:12">
      <c r="A282" s="5" t="s">
        <v>2219</v>
      </c>
      <c r="B282" s="9">
        <v>41528</v>
      </c>
      <c r="C282" s="5">
        <v>2013</v>
      </c>
      <c r="D282" s="5" t="s">
        <v>388</v>
      </c>
      <c r="E282" s="5" t="str">
        <f>VLOOKUP(D282, 'TechIndex Startups'!$A$1:$E$700,2,FALSE)</f>
        <v>FIRM0326</v>
      </c>
      <c r="F282" s="15">
        <v>1200000</v>
      </c>
      <c r="G282" s="5" t="s">
        <v>2</v>
      </c>
      <c r="H282" s="5" t="s">
        <v>1596</v>
      </c>
      <c r="I282" s="5" t="s">
        <v>30</v>
      </c>
      <c r="J282" s="5" t="s">
        <v>1545</v>
      </c>
      <c r="K282" s="5">
        <v>2013</v>
      </c>
      <c r="L282" s="5" t="s">
        <v>69</v>
      </c>
    </row>
    <row r="283" spans="1:12">
      <c r="A283" s="5" t="s">
        <v>2220</v>
      </c>
      <c r="B283" s="9">
        <v>41529</v>
      </c>
      <c r="C283" s="5">
        <v>2013</v>
      </c>
      <c r="D283" s="5" t="s">
        <v>106</v>
      </c>
      <c r="E283" s="5" t="str">
        <f>VLOOKUP(D283, 'TechIndex Startups'!$A$1:$E$700,2,FALSE)</f>
        <v>FIRM0059</v>
      </c>
      <c r="F283" s="16" t="s">
        <v>1471</v>
      </c>
      <c r="G283" s="5" t="s">
        <v>1676</v>
      </c>
      <c r="H283" s="5" t="s">
        <v>1546</v>
      </c>
      <c r="I283" s="5" t="s">
        <v>30</v>
      </c>
      <c r="J283" s="5" t="s">
        <v>1487</v>
      </c>
      <c r="K283" s="5">
        <v>2005</v>
      </c>
      <c r="L283" s="5" t="s">
        <v>33</v>
      </c>
    </row>
    <row r="284" spans="1:12">
      <c r="A284" s="5" t="s">
        <v>2220</v>
      </c>
      <c r="B284" s="9">
        <v>41529</v>
      </c>
      <c r="C284" s="5">
        <v>2013</v>
      </c>
      <c r="D284" s="5" t="s">
        <v>106</v>
      </c>
      <c r="E284" s="5" t="str">
        <f>VLOOKUP(D284, 'TechIndex Startups'!$A$1:$E$700,2,FALSE)</f>
        <v>FIRM0059</v>
      </c>
      <c r="F284" s="15">
        <v>9000000</v>
      </c>
      <c r="G284" s="5" t="s">
        <v>1677</v>
      </c>
      <c r="H284" s="5" t="s">
        <v>1546</v>
      </c>
      <c r="I284" s="5" t="s">
        <v>30</v>
      </c>
      <c r="J284" s="5" t="s">
        <v>1487</v>
      </c>
      <c r="K284" s="5">
        <v>2005</v>
      </c>
      <c r="L284" s="5" t="s">
        <v>33</v>
      </c>
    </row>
    <row r="285" spans="1:12">
      <c r="A285" s="5" t="s">
        <v>2221</v>
      </c>
      <c r="B285" s="9">
        <v>41536</v>
      </c>
      <c r="C285" s="5">
        <v>2013</v>
      </c>
      <c r="D285" s="5" t="s">
        <v>263</v>
      </c>
      <c r="E285" s="5" t="str">
        <f>VLOOKUP(D285, 'TechIndex Startups'!$A$1:$E$700,2,FALSE)</f>
        <v>FIRM0210</v>
      </c>
      <c r="F285" s="16" t="s">
        <v>1479</v>
      </c>
      <c r="G285" s="5" t="s">
        <v>1678</v>
      </c>
      <c r="H285" s="5" t="s">
        <v>1481</v>
      </c>
      <c r="I285" s="5" t="s">
        <v>30</v>
      </c>
      <c r="J285" s="5" t="s">
        <v>1493</v>
      </c>
      <c r="K285" s="5">
        <v>2012</v>
      </c>
      <c r="L285" s="5" t="s">
        <v>33</v>
      </c>
    </row>
    <row r="286" spans="1:12">
      <c r="A286" s="5" t="s">
        <v>2222</v>
      </c>
      <c r="B286" s="9">
        <v>41537</v>
      </c>
      <c r="C286" s="5">
        <v>2013</v>
      </c>
      <c r="D286" s="5" t="s">
        <v>361</v>
      </c>
      <c r="E286" s="5" t="str">
        <f>VLOOKUP(D286, 'TechIndex Startups'!$A$1:$E$700,2,FALSE)</f>
        <v>FIRM0302</v>
      </c>
      <c r="F286" s="15">
        <v>20000</v>
      </c>
      <c r="G286" s="5" t="s">
        <v>1679</v>
      </c>
      <c r="H286" s="5" t="s">
        <v>1481</v>
      </c>
      <c r="I286" s="5" t="s">
        <v>30</v>
      </c>
      <c r="J286" s="5" t="s">
        <v>1470</v>
      </c>
      <c r="K286" s="5">
        <v>2013</v>
      </c>
      <c r="L286" s="5" t="s">
        <v>33</v>
      </c>
    </row>
    <row r="287" spans="1:12">
      <c r="A287" s="5" t="s">
        <v>2223</v>
      </c>
      <c r="B287" s="9">
        <v>41548</v>
      </c>
      <c r="C287" s="5">
        <v>2013</v>
      </c>
      <c r="D287" s="5" t="s">
        <v>362</v>
      </c>
      <c r="E287" s="5" t="str">
        <f>VLOOKUP(D287, 'TechIndex Startups'!$A$1:$E$700,2,FALSE)</f>
        <v>FIRM0303</v>
      </c>
      <c r="F287" s="15" t="s">
        <v>1471</v>
      </c>
      <c r="G287" s="5" t="s">
        <v>1680</v>
      </c>
      <c r="H287" s="5" t="s">
        <v>1481</v>
      </c>
      <c r="I287" s="5" t="s">
        <v>30</v>
      </c>
      <c r="J287" s="5" t="s">
        <v>1482</v>
      </c>
      <c r="K287" s="5">
        <v>2013</v>
      </c>
      <c r="L287" s="5" t="s">
        <v>29</v>
      </c>
    </row>
    <row r="288" spans="1:12">
      <c r="A288" s="5" t="s">
        <v>2223</v>
      </c>
      <c r="B288" s="9">
        <v>41548</v>
      </c>
      <c r="C288" s="5">
        <v>2013</v>
      </c>
      <c r="D288" s="5" t="s">
        <v>362</v>
      </c>
      <c r="E288" s="5" t="str">
        <f>VLOOKUP(D288, 'TechIndex Startups'!$A$1:$E$700,2,FALSE)</f>
        <v>FIRM0303</v>
      </c>
      <c r="F288" s="15" t="s">
        <v>1471</v>
      </c>
      <c r="G288" s="5" t="s">
        <v>1681</v>
      </c>
      <c r="H288" s="5" t="s">
        <v>1481</v>
      </c>
      <c r="I288" s="5" t="s">
        <v>30</v>
      </c>
      <c r="J288" s="5" t="s">
        <v>1482</v>
      </c>
      <c r="K288" s="5">
        <v>2013</v>
      </c>
      <c r="L288" s="5" t="s">
        <v>29</v>
      </c>
    </row>
    <row r="289" spans="1:12">
      <c r="A289" s="5" t="s">
        <v>2223</v>
      </c>
      <c r="B289" s="9">
        <v>41548</v>
      </c>
      <c r="C289" s="5">
        <v>2013</v>
      </c>
      <c r="D289" s="5" t="s">
        <v>362</v>
      </c>
      <c r="E289" s="5" t="str">
        <f>VLOOKUP(D289, 'TechIndex Startups'!$A$1:$E$700,2,FALSE)</f>
        <v>FIRM0303</v>
      </c>
      <c r="F289" s="15" t="s">
        <v>1471</v>
      </c>
      <c r="G289" s="5" t="s">
        <v>1682</v>
      </c>
      <c r="H289" s="5" t="s">
        <v>1481</v>
      </c>
      <c r="I289" s="5" t="s">
        <v>30</v>
      </c>
      <c r="J289" s="5" t="s">
        <v>1482</v>
      </c>
      <c r="K289" s="5">
        <v>2013</v>
      </c>
      <c r="L289" s="5" t="s">
        <v>29</v>
      </c>
    </row>
    <row r="290" spans="1:12">
      <c r="A290" s="5" t="s">
        <v>2223</v>
      </c>
      <c r="B290" s="9">
        <v>41548</v>
      </c>
      <c r="C290" s="5">
        <v>2013</v>
      </c>
      <c r="D290" s="5" t="s">
        <v>362</v>
      </c>
      <c r="E290" s="5" t="str">
        <f>VLOOKUP(D290, 'TechIndex Startups'!$A$1:$E$700,2,FALSE)</f>
        <v>FIRM0303</v>
      </c>
      <c r="F290" s="15" t="s">
        <v>1471</v>
      </c>
      <c r="G290" s="5" t="s">
        <v>1683</v>
      </c>
      <c r="H290" s="5" t="s">
        <v>1481</v>
      </c>
      <c r="I290" s="5" t="s">
        <v>30</v>
      </c>
      <c r="J290" s="5" t="s">
        <v>1482</v>
      </c>
      <c r="K290" s="5">
        <v>2013</v>
      </c>
      <c r="L290" s="5" t="s">
        <v>29</v>
      </c>
    </row>
    <row r="291" spans="1:12">
      <c r="A291" s="5" t="s">
        <v>2223</v>
      </c>
      <c r="B291" s="9">
        <v>41548</v>
      </c>
      <c r="C291" s="5">
        <v>2013</v>
      </c>
      <c r="D291" s="5" t="s">
        <v>362</v>
      </c>
      <c r="E291" s="5" t="str">
        <f>VLOOKUP(D291, 'TechIndex Startups'!$A$1:$E$700,2,FALSE)</f>
        <v>FIRM0303</v>
      </c>
      <c r="F291" s="15" t="s">
        <v>1471</v>
      </c>
      <c r="G291" s="5" t="s">
        <v>1684</v>
      </c>
      <c r="H291" s="5" t="s">
        <v>1481</v>
      </c>
      <c r="I291" s="5" t="s">
        <v>30</v>
      </c>
      <c r="J291" s="5" t="s">
        <v>1482</v>
      </c>
      <c r="K291" s="5">
        <v>2013</v>
      </c>
      <c r="L291" s="5" t="s">
        <v>29</v>
      </c>
    </row>
    <row r="292" spans="1:12">
      <c r="A292" s="5" t="s">
        <v>2223</v>
      </c>
      <c r="B292" s="9">
        <v>41548</v>
      </c>
      <c r="C292" s="5">
        <v>2013</v>
      </c>
      <c r="D292" s="5" t="s">
        <v>362</v>
      </c>
      <c r="E292" s="5" t="str">
        <f>VLOOKUP(D292, 'TechIndex Startups'!$A$1:$E$700,2,FALSE)</f>
        <v>FIRM0303</v>
      </c>
      <c r="F292" s="15" t="s">
        <v>1471</v>
      </c>
      <c r="G292" s="5" t="s">
        <v>1624</v>
      </c>
      <c r="H292" s="5" t="s">
        <v>1481</v>
      </c>
      <c r="I292" s="5" t="s">
        <v>30</v>
      </c>
      <c r="J292" s="5" t="s">
        <v>1482</v>
      </c>
      <c r="K292" s="5">
        <v>2013</v>
      </c>
      <c r="L292" s="5" t="s">
        <v>29</v>
      </c>
    </row>
    <row r="293" spans="1:12">
      <c r="A293" s="5" t="s">
        <v>2223</v>
      </c>
      <c r="B293" s="9">
        <v>41548</v>
      </c>
      <c r="C293" s="5">
        <v>2013</v>
      </c>
      <c r="D293" s="5" t="s">
        <v>362</v>
      </c>
      <c r="E293" s="5" t="str">
        <f>VLOOKUP(D293, 'TechIndex Startups'!$A$1:$E$700,2,FALSE)</f>
        <v>FIRM0303</v>
      </c>
      <c r="F293" s="15" t="s">
        <v>1471</v>
      </c>
      <c r="G293" s="5" t="s">
        <v>1685</v>
      </c>
      <c r="H293" s="5" t="s">
        <v>1481</v>
      </c>
      <c r="I293" s="5" t="s">
        <v>30</v>
      </c>
      <c r="J293" s="5" t="s">
        <v>1482</v>
      </c>
      <c r="K293" s="5">
        <v>2013</v>
      </c>
      <c r="L293" s="5" t="s">
        <v>29</v>
      </c>
    </row>
    <row r="294" spans="1:12">
      <c r="A294" s="5" t="s">
        <v>2223</v>
      </c>
      <c r="B294" s="9">
        <v>41548</v>
      </c>
      <c r="C294" s="5">
        <v>2013</v>
      </c>
      <c r="D294" s="5" t="s">
        <v>362</v>
      </c>
      <c r="E294" s="5" t="str">
        <f>VLOOKUP(D294, 'TechIndex Startups'!$A$1:$E$700,2,FALSE)</f>
        <v>FIRM0303</v>
      </c>
      <c r="F294" s="15" t="s">
        <v>1471</v>
      </c>
      <c r="G294" s="5" t="s">
        <v>1672</v>
      </c>
      <c r="H294" s="5" t="s">
        <v>1481</v>
      </c>
      <c r="I294" s="5" t="s">
        <v>30</v>
      </c>
      <c r="J294" s="5" t="s">
        <v>1482</v>
      </c>
      <c r="K294" s="5">
        <v>2012</v>
      </c>
      <c r="L294" s="5" t="s">
        <v>29</v>
      </c>
    </row>
    <row r="295" spans="1:12">
      <c r="A295" s="5" t="s">
        <v>2223</v>
      </c>
      <c r="B295" s="9">
        <v>41548</v>
      </c>
      <c r="C295" s="5">
        <v>2013</v>
      </c>
      <c r="D295" s="5" t="s">
        <v>362</v>
      </c>
      <c r="E295" s="5" t="str">
        <f>VLOOKUP(D295, 'TechIndex Startups'!$A$1:$E$700,2,FALSE)</f>
        <v>FIRM0303</v>
      </c>
      <c r="F295" s="15">
        <v>1800000</v>
      </c>
      <c r="G295" s="5" t="s">
        <v>1466</v>
      </c>
      <c r="H295" s="5" t="s">
        <v>1481</v>
      </c>
      <c r="I295" s="5" t="s">
        <v>30</v>
      </c>
      <c r="J295" s="5" t="s">
        <v>1482</v>
      </c>
      <c r="K295" s="5">
        <v>2013</v>
      </c>
      <c r="L295" s="5" t="s">
        <v>29</v>
      </c>
    </row>
    <row r="296" spans="1:12">
      <c r="A296" s="5" t="s">
        <v>2224</v>
      </c>
      <c r="B296" s="9">
        <v>41548</v>
      </c>
      <c r="C296" s="5">
        <v>2013</v>
      </c>
      <c r="D296" s="5" t="s">
        <v>225</v>
      </c>
      <c r="E296" s="5" t="str">
        <f>VLOOKUP(D296, 'TechIndex Startups'!$A$1:$E$700,2,FALSE)</f>
        <v>FIRM0174</v>
      </c>
      <c r="F296" s="16" t="s">
        <v>1479</v>
      </c>
      <c r="G296" s="5" t="s">
        <v>1479</v>
      </c>
      <c r="H296" s="5" t="s">
        <v>1481</v>
      </c>
      <c r="I296" s="5" t="s">
        <v>30</v>
      </c>
      <c r="J296" s="5" t="s">
        <v>1470</v>
      </c>
      <c r="K296" s="5">
        <v>2011</v>
      </c>
      <c r="L296" s="5" t="s">
        <v>86</v>
      </c>
    </row>
    <row r="297" spans="1:12">
      <c r="A297" s="5" t="s">
        <v>2225</v>
      </c>
      <c r="B297" s="9">
        <v>41548</v>
      </c>
      <c r="C297" s="5">
        <v>2013</v>
      </c>
      <c r="D297" s="5" t="s">
        <v>420</v>
      </c>
      <c r="E297" s="5" t="str">
        <f>VLOOKUP(D297, 'TechIndex Startups'!$A$1:$E$700,2,FALSE)</f>
        <v>FIRM0356</v>
      </c>
      <c r="F297" s="15">
        <f>70000*1.25</f>
        <v>87500</v>
      </c>
      <c r="G297" s="5" t="s">
        <v>1641</v>
      </c>
      <c r="H297" s="5" t="s">
        <v>1481</v>
      </c>
      <c r="I297" s="5" t="s">
        <v>73</v>
      </c>
      <c r="J297" s="5" t="s">
        <v>1642</v>
      </c>
      <c r="K297" s="5">
        <v>2013</v>
      </c>
      <c r="L297" s="5" t="s">
        <v>44</v>
      </c>
    </row>
    <row r="298" spans="1:12">
      <c r="A298" s="5" t="s">
        <v>2225</v>
      </c>
      <c r="B298" s="9">
        <v>41548</v>
      </c>
      <c r="C298" s="5">
        <v>2013</v>
      </c>
      <c r="D298" s="5" t="s">
        <v>420</v>
      </c>
      <c r="E298" s="5" t="str">
        <f>VLOOKUP(D298, 'TechIndex Startups'!$A$1:$E$700,2,FALSE)</f>
        <v>FIRM0356</v>
      </c>
      <c r="F298" s="15" t="s">
        <v>1471</v>
      </c>
      <c r="G298" s="5" t="s">
        <v>1686</v>
      </c>
      <c r="H298" s="5" t="s">
        <v>1481</v>
      </c>
      <c r="I298" s="5" t="s">
        <v>73</v>
      </c>
      <c r="J298" s="5" t="s">
        <v>1642</v>
      </c>
      <c r="K298" s="5">
        <v>2013</v>
      </c>
      <c r="L298" s="5" t="s">
        <v>44</v>
      </c>
    </row>
    <row r="299" spans="1:12">
      <c r="A299" s="5" t="s">
        <v>2225</v>
      </c>
      <c r="B299" s="9">
        <v>41548</v>
      </c>
      <c r="C299" s="5">
        <v>2013</v>
      </c>
      <c r="D299" s="5" t="s">
        <v>420</v>
      </c>
      <c r="E299" s="5" t="str">
        <f>VLOOKUP(D299, 'TechIndex Startups'!$A$1:$E$700,2,FALSE)</f>
        <v>FIRM0356</v>
      </c>
      <c r="F299" s="15" t="s">
        <v>1471</v>
      </c>
      <c r="G299" s="5" t="s">
        <v>1687</v>
      </c>
      <c r="H299" s="5" t="s">
        <v>1481</v>
      </c>
      <c r="I299" s="5" t="s">
        <v>73</v>
      </c>
      <c r="J299" s="5" t="s">
        <v>1642</v>
      </c>
      <c r="K299" s="5">
        <v>2013</v>
      </c>
      <c r="L299" s="5" t="s">
        <v>44</v>
      </c>
    </row>
    <row r="300" spans="1:12">
      <c r="A300" s="5" t="s">
        <v>2226</v>
      </c>
      <c r="B300" s="9">
        <v>41549</v>
      </c>
      <c r="C300" s="5">
        <v>2013</v>
      </c>
      <c r="D300" s="5" t="s">
        <v>1643</v>
      </c>
      <c r="E300" s="5" t="str">
        <f>VLOOKUP(D300, 'TechIndex Startups'!$A$1:$E$700,2,FALSE)</f>
        <v>FIRM0276</v>
      </c>
      <c r="F300" s="15" t="s">
        <v>1471</v>
      </c>
      <c r="G300" s="5" t="s">
        <v>1688</v>
      </c>
      <c r="H300" s="5" t="s">
        <v>1481</v>
      </c>
      <c r="I300" s="5" t="s">
        <v>30</v>
      </c>
      <c r="J300" s="5" t="s">
        <v>1482</v>
      </c>
      <c r="K300" s="5">
        <v>2012</v>
      </c>
      <c r="L300" s="5" t="s">
        <v>47</v>
      </c>
    </row>
    <row r="301" spans="1:12">
      <c r="A301" s="5" t="s">
        <v>2226</v>
      </c>
      <c r="B301" s="9">
        <v>41549</v>
      </c>
      <c r="C301" s="5">
        <v>2013</v>
      </c>
      <c r="D301" s="5" t="s">
        <v>1643</v>
      </c>
      <c r="E301" s="5" t="str">
        <f>VLOOKUP(D301, 'TechIndex Startups'!$A$1:$E$700,2,FALSE)</f>
        <v>FIRM0276</v>
      </c>
      <c r="F301" s="15" t="s">
        <v>1471</v>
      </c>
      <c r="G301" s="5" t="s">
        <v>1689</v>
      </c>
      <c r="H301" s="5" t="s">
        <v>1481</v>
      </c>
      <c r="I301" s="5" t="s">
        <v>30</v>
      </c>
      <c r="J301" s="5" t="s">
        <v>1482</v>
      </c>
      <c r="K301" s="5">
        <v>2012</v>
      </c>
      <c r="L301" s="5" t="s">
        <v>47</v>
      </c>
    </row>
    <row r="302" spans="1:12">
      <c r="A302" s="5" t="s">
        <v>2226</v>
      </c>
      <c r="B302" s="9">
        <v>41549</v>
      </c>
      <c r="C302" s="5">
        <v>2013</v>
      </c>
      <c r="D302" s="5" t="s">
        <v>1643</v>
      </c>
      <c r="E302" s="5" t="str">
        <f>VLOOKUP(D302, 'TechIndex Startups'!$A$1:$E$700,2,FALSE)</f>
        <v>FIRM0276</v>
      </c>
      <c r="F302" s="15" t="s">
        <v>1471</v>
      </c>
      <c r="G302" s="5" t="s">
        <v>1479</v>
      </c>
      <c r="H302" s="5" t="s">
        <v>1481</v>
      </c>
      <c r="I302" s="5" t="s">
        <v>30</v>
      </c>
      <c r="J302" s="5" t="s">
        <v>1482</v>
      </c>
      <c r="K302" s="5">
        <v>2012</v>
      </c>
      <c r="L302" s="5" t="s">
        <v>47</v>
      </c>
    </row>
    <row r="303" spans="1:12">
      <c r="A303" s="5" t="s">
        <v>2226</v>
      </c>
      <c r="B303" s="9">
        <v>41549</v>
      </c>
      <c r="C303" s="5">
        <v>2013</v>
      </c>
      <c r="D303" s="5" t="s">
        <v>1643</v>
      </c>
      <c r="E303" s="5" t="str">
        <f>VLOOKUP(D303, 'TechIndex Startups'!$A$1:$E$700,2,FALSE)</f>
        <v>FIRM0276</v>
      </c>
      <c r="F303" s="15" t="s">
        <v>1471</v>
      </c>
      <c r="G303" s="5" t="s">
        <v>1690</v>
      </c>
      <c r="H303" s="5" t="s">
        <v>1481</v>
      </c>
      <c r="I303" s="5" t="s">
        <v>30</v>
      </c>
      <c r="J303" s="5" t="s">
        <v>1482</v>
      </c>
      <c r="K303" s="5">
        <v>2004</v>
      </c>
      <c r="L303" s="5" t="s">
        <v>47</v>
      </c>
    </row>
    <row r="304" spans="1:12">
      <c r="A304" s="5" t="s">
        <v>2226</v>
      </c>
      <c r="B304" s="9">
        <v>41549</v>
      </c>
      <c r="C304" s="5">
        <v>2013</v>
      </c>
      <c r="D304" s="5" t="s">
        <v>1643</v>
      </c>
      <c r="E304" s="5" t="str">
        <f>VLOOKUP(D304, 'TechIndex Startups'!$A$1:$E$700,2,FALSE)</f>
        <v>FIRM0276</v>
      </c>
      <c r="F304" s="15" t="s">
        <v>1471</v>
      </c>
      <c r="G304" s="5" t="s">
        <v>1637</v>
      </c>
      <c r="H304" s="5" t="s">
        <v>1481</v>
      </c>
      <c r="I304" s="5" t="s">
        <v>30</v>
      </c>
      <c r="J304" s="5" t="s">
        <v>1482</v>
      </c>
      <c r="K304" s="5">
        <v>2012</v>
      </c>
      <c r="L304" s="5" t="s">
        <v>47</v>
      </c>
    </row>
    <row r="305" spans="1:12">
      <c r="A305" s="5" t="s">
        <v>2226</v>
      </c>
      <c r="B305" s="9">
        <v>41549</v>
      </c>
      <c r="C305" s="5">
        <v>2013</v>
      </c>
      <c r="D305" s="5" t="s">
        <v>1643</v>
      </c>
      <c r="E305" s="5" t="str">
        <f>VLOOKUP(D305, 'TechIndex Startups'!$A$1:$E$700,2,FALSE)</f>
        <v>FIRM0276</v>
      </c>
      <c r="F305" s="15">
        <v>1500000</v>
      </c>
      <c r="G305" s="5" t="s">
        <v>1624</v>
      </c>
      <c r="H305" s="5" t="s">
        <v>1481</v>
      </c>
      <c r="I305" s="5" t="s">
        <v>30</v>
      </c>
      <c r="J305" s="5" t="s">
        <v>1482</v>
      </c>
      <c r="K305" s="5">
        <v>2012</v>
      </c>
      <c r="L305" s="5" t="s">
        <v>47</v>
      </c>
    </row>
    <row r="306" spans="1:12">
      <c r="A306" s="5" t="s">
        <v>2227</v>
      </c>
      <c r="B306" s="9">
        <v>41550</v>
      </c>
      <c r="C306" s="5">
        <v>2013</v>
      </c>
      <c r="D306" s="5" t="s">
        <v>291</v>
      </c>
      <c r="E306" s="5" t="str">
        <f>VLOOKUP(D306, 'TechIndex Startups'!$A$1:$E$700,2,FALSE)</f>
        <v>FIRM0235</v>
      </c>
      <c r="F306" s="15">
        <v>50000</v>
      </c>
      <c r="G306" s="5" t="s">
        <v>1691</v>
      </c>
      <c r="H306" s="5" t="s">
        <v>1492</v>
      </c>
      <c r="I306" s="5" t="s">
        <v>30</v>
      </c>
      <c r="J306" s="5" t="s">
        <v>1655</v>
      </c>
      <c r="K306" s="5">
        <v>2012</v>
      </c>
      <c r="L306" s="5" t="s">
        <v>69</v>
      </c>
    </row>
    <row r="307" spans="1:12">
      <c r="A307" s="5" t="s">
        <v>2228</v>
      </c>
      <c r="B307" s="9">
        <v>41558</v>
      </c>
      <c r="C307" s="5">
        <v>2013</v>
      </c>
      <c r="D307" s="5" t="s">
        <v>297</v>
      </c>
      <c r="E307" s="5" t="str">
        <f>VLOOKUP(D307, 'TechIndex Startups'!$A$1:$E$700,2,FALSE)</f>
        <v>FIRM0241</v>
      </c>
      <c r="F307" s="15">
        <v>150000</v>
      </c>
      <c r="G307" s="5" t="s">
        <v>1479</v>
      </c>
      <c r="H307" s="5" t="s">
        <v>1481</v>
      </c>
      <c r="I307" s="5" t="s">
        <v>30</v>
      </c>
      <c r="J307" s="5" t="s">
        <v>1612</v>
      </c>
      <c r="K307" s="5">
        <v>2012</v>
      </c>
      <c r="L307" s="5" t="s">
        <v>47</v>
      </c>
    </row>
    <row r="308" spans="1:12">
      <c r="A308" s="5" t="s">
        <v>2229</v>
      </c>
      <c r="B308" s="9">
        <v>41561</v>
      </c>
      <c r="C308" s="5">
        <v>2013</v>
      </c>
      <c r="D308" s="5" t="s">
        <v>274</v>
      </c>
      <c r="E308" s="5" t="str">
        <f>VLOOKUP(D308, 'TechIndex Startups'!$A$1:$E$700,2,FALSE)</f>
        <v>FIRM0220</v>
      </c>
      <c r="F308" s="15">
        <v>30000</v>
      </c>
      <c r="G308" s="5" t="s">
        <v>1639</v>
      </c>
      <c r="H308" s="5" t="s">
        <v>1492</v>
      </c>
      <c r="I308" s="5" t="s">
        <v>30</v>
      </c>
      <c r="J308" s="5" t="s">
        <v>1589</v>
      </c>
      <c r="K308" s="5">
        <v>2012</v>
      </c>
      <c r="L308" s="5" t="s">
        <v>69</v>
      </c>
    </row>
    <row r="309" spans="1:12">
      <c r="A309" s="5" t="s">
        <v>2230</v>
      </c>
      <c r="B309" s="9">
        <v>41564</v>
      </c>
      <c r="C309" s="5">
        <v>2013</v>
      </c>
      <c r="D309" s="5" t="s">
        <v>105</v>
      </c>
      <c r="E309" s="5" t="str">
        <f>VLOOKUP(D309, 'TechIndex Startups'!$A$1:$E$700,2,FALSE)</f>
        <v>FIRM0058</v>
      </c>
      <c r="F309" s="15">
        <v>25000000</v>
      </c>
      <c r="G309" s="5" t="s">
        <v>12</v>
      </c>
      <c r="H309" s="5" t="s">
        <v>1517</v>
      </c>
      <c r="I309" s="5" t="s">
        <v>30</v>
      </c>
      <c r="J309" s="5" t="s">
        <v>1483</v>
      </c>
      <c r="K309" s="5">
        <v>2007</v>
      </c>
      <c r="L309" s="5" t="s">
        <v>44</v>
      </c>
    </row>
    <row r="310" spans="1:12">
      <c r="A310" s="5" t="s">
        <v>2231</v>
      </c>
      <c r="B310" s="9">
        <v>41568</v>
      </c>
      <c r="C310" s="5">
        <v>2013</v>
      </c>
      <c r="D310" s="5" t="s">
        <v>1592</v>
      </c>
      <c r="E310" s="5" t="str">
        <f>VLOOKUP(D310, 'TechIndex Startups'!$A$1:$E$700,2,FALSE)</f>
        <v>FIRM0208</v>
      </c>
      <c r="F310" s="15">
        <v>1000000</v>
      </c>
      <c r="G310" s="5" t="s">
        <v>1479</v>
      </c>
      <c r="H310" s="5" t="s">
        <v>1513</v>
      </c>
      <c r="I310" s="5" t="s">
        <v>30</v>
      </c>
      <c r="J310" s="5" t="s">
        <v>1593</v>
      </c>
      <c r="K310" s="5">
        <v>2012</v>
      </c>
      <c r="L310" s="5" t="s">
        <v>44</v>
      </c>
    </row>
    <row r="311" spans="1:12">
      <c r="A311" s="5" t="s">
        <v>2232</v>
      </c>
      <c r="B311" s="9">
        <v>41577</v>
      </c>
      <c r="C311" s="5">
        <v>2013</v>
      </c>
      <c r="D311" s="5" t="s">
        <v>295</v>
      </c>
      <c r="E311" s="5" t="str">
        <f>VLOOKUP(D311, 'TechIndex Startups'!$A$1:$E$700,2,FALSE)</f>
        <v>FIRM0239</v>
      </c>
      <c r="F311" s="15">
        <v>690000</v>
      </c>
      <c r="G311" s="5" t="s">
        <v>1692</v>
      </c>
      <c r="H311" s="5" t="s">
        <v>1497</v>
      </c>
      <c r="I311" s="5" t="s">
        <v>30</v>
      </c>
      <c r="J311" s="5" t="s">
        <v>1470</v>
      </c>
      <c r="K311" s="5">
        <v>2012</v>
      </c>
      <c r="L311" s="5" t="s">
        <v>47</v>
      </c>
    </row>
    <row r="312" spans="1:12">
      <c r="A312" s="5" t="s">
        <v>2232</v>
      </c>
      <c r="B312" s="9">
        <v>41577</v>
      </c>
      <c r="C312" s="5">
        <v>2013</v>
      </c>
      <c r="D312" s="5" t="s">
        <v>295</v>
      </c>
      <c r="E312" s="5" t="str">
        <f>VLOOKUP(D312, 'TechIndex Startups'!$A$1:$E$700,2,FALSE)</f>
        <v>FIRM0239</v>
      </c>
      <c r="F312" s="15" t="s">
        <v>1479</v>
      </c>
      <c r="G312" s="5" t="s">
        <v>1693</v>
      </c>
      <c r="H312" s="5" t="s">
        <v>1497</v>
      </c>
      <c r="I312" s="5" t="s">
        <v>30</v>
      </c>
      <c r="J312" s="5" t="s">
        <v>1470</v>
      </c>
      <c r="K312" s="5">
        <v>2012</v>
      </c>
      <c r="L312" s="5" t="s">
        <v>47</v>
      </c>
    </row>
    <row r="313" spans="1:12">
      <c r="A313" s="5" t="s">
        <v>2233</v>
      </c>
      <c r="B313" s="9">
        <v>41579</v>
      </c>
      <c r="C313" s="5">
        <v>2013</v>
      </c>
      <c r="D313" s="5" t="s">
        <v>491</v>
      </c>
      <c r="E313" s="5" t="str">
        <f>VLOOKUP(D313, 'TechIndex Startups'!$A$1:$E$700,2,FALSE)</f>
        <v>FIRM0424</v>
      </c>
      <c r="F313" s="15">
        <f>15000*1.25</f>
        <v>18750</v>
      </c>
      <c r="G313" s="5" t="s">
        <v>1694</v>
      </c>
      <c r="H313" s="5" t="s">
        <v>1481</v>
      </c>
      <c r="I313" s="5" t="s">
        <v>39</v>
      </c>
      <c r="J313" s="5" t="s">
        <v>1695</v>
      </c>
      <c r="K313" s="5">
        <v>2013</v>
      </c>
      <c r="L313" s="5" t="s">
        <v>33</v>
      </c>
    </row>
    <row r="314" spans="1:12">
      <c r="A314" s="5" t="s">
        <v>2234</v>
      </c>
      <c r="B314" s="9">
        <v>41579</v>
      </c>
      <c r="C314" s="5">
        <v>2013</v>
      </c>
      <c r="D314" s="5" t="s">
        <v>285</v>
      </c>
      <c r="E314" s="5" t="str">
        <f>VLOOKUP(D314, 'TechIndex Startups'!$A$1:$E$700,2,FALSE)</f>
        <v>FIRM0231</v>
      </c>
      <c r="F314" s="15">
        <v>900000</v>
      </c>
      <c r="G314" s="5" t="s">
        <v>1479</v>
      </c>
      <c r="H314" s="5" t="s">
        <v>1481</v>
      </c>
      <c r="I314" s="5" t="s">
        <v>286</v>
      </c>
      <c r="J314" s="5" t="s">
        <v>286</v>
      </c>
      <c r="K314" s="5">
        <v>2012</v>
      </c>
      <c r="L314" s="5" t="s">
        <v>47</v>
      </c>
    </row>
    <row r="315" spans="1:12">
      <c r="A315" s="5" t="s">
        <v>2235</v>
      </c>
      <c r="B315" s="9">
        <v>41592</v>
      </c>
      <c r="C315" s="5">
        <v>2013</v>
      </c>
      <c r="D315" s="5" t="s">
        <v>336</v>
      </c>
      <c r="E315" s="5" t="str">
        <f>VLOOKUP(D315, 'TechIndex Startups'!$A$1:$E$700,2,FALSE)</f>
        <v>FIRM0278</v>
      </c>
      <c r="F315" s="15">
        <v>1100000</v>
      </c>
      <c r="G315" s="5" t="s">
        <v>1479</v>
      </c>
      <c r="H315" s="5" t="s">
        <v>1469</v>
      </c>
      <c r="I315" s="5" t="s">
        <v>30</v>
      </c>
      <c r="J315" s="5" t="s">
        <v>1696</v>
      </c>
      <c r="K315" s="5">
        <v>2012</v>
      </c>
      <c r="L315" s="5" t="s">
        <v>69</v>
      </c>
    </row>
    <row r="316" spans="1:12">
      <c r="A316" s="5" t="s">
        <v>2236</v>
      </c>
      <c r="B316" s="9">
        <v>41598</v>
      </c>
      <c r="C316" s="5">
        <v>2013</v>
      </c>
      <c r="D316" s="5" t="s">
        <v>329</v>
      </c>
      <c r="E316" s="5" t="str">
        <f>VLOOKUP(D316, 'TechIndex Startups'!$A$1:$E$700,2,FALSE)</f>
        <v>FIRM0271</v>
      </c>
      <c r="F316" s="16" t="s">
        <v>1471</v>
      </c>
      <c r="G316" s="5" t="s">
        <v>1681</v>
      </c>
      <c r="H316" s="5" t="s">
        <v>1477</v>
      </c>
      <c r="I316" s="5" t="s">
        <v>30</v>
      </c>
      <c r="J316" s="5" t="s">
        <v>1470</v>
      </c>
      <c r="K316" s="5">
        <v>2012</v>
      </c>
      <c r="L316" s="5" t="s">
        <v>33</v>
      </c>
    </row>
    <row r="317" spans="1:12">
      <c r="A317" s="5" t="s">
        <v>2236</v>
      </c>
      <c r="B317" s="9">
        <v>41598</v>
      </c>
      <c r="C317" s="5">
        <v>2013</v>
      </c>
      <c r="D317" s="5" t="s">
        <v>329</v>
      </c>
      <c r="E317" s="5" t="str">
        <f>VLOOKUP(D317, 'TechIndex Startups'!$A$1:$E$700,2,FALSE)</f>
        <v>FIRM0271</v>
      </c>
      <c r="F317" s="16" t="s">
        <v>1471</v>
      </c>
      <c r="G317" s="5" t="s">
        <v>1697</v>
      </c>
      <c r="H317" s="5" t="s">
        <v>1477</v>
      </c>
      <c r="I317" s="5" t="s">
        <v>30</v>
      </c>
      <c r="J317" s="5" t="s">
        <v>1470</v>
      </c>
      <c r="K317" s="5">
        <v>2012</v>
      </c>
      <c r="L317" s="5" t="s">
        <v>33</v>
      </c>
    </row>
    <row r="318" spans="1:12">
      <c r="A318" s="5" t="s">
        <v>2236</v>
      </c>
      <c r="B318" s="9">
        <v>41598</v>
      </c>
      <c r="C318" s="5">
        <v>2013</v>
      </c>
      <c r="D318" s="5" t="s">
        <v>329</v>
      </c>
      <c r="E318" s="5" t="str">
        <f>VLOOKUP(D318, 'TechIndex Startups'!$A$1:$E$700,2,FALSE)</f>
        <v>FIRM0271</v>
      </c>
      <c r="F318" s="16" t="s">
        <v>1471</v>
      </c>
      <c r="G318" s="5" t="s">
        <v>1698</v>
      </c>
      <c r="H318" s="5" t="s">
        <v>1477</v>
      </c>
      <c r="I318" s="5" t="s">
        <v>30</v>
      </c>
      <c r="J318" s="5" t="s">
        <v>1470</v>
      </c>
      <c r="K318" s="5">
        <v>2012</v>
      </c>
      <c r="L318" s="5" t="s">
        <v>33</v>
      </c>
    </row>
    <row r="319" spans="1:12">
      <c r="A319" s="5" t="s">
        <v>2236</v>
      </c>
      <c r="B319" s="9">
        <v>41598</v>
      </c>
      <c r="C319" s="5">
        <v>2013</v>
      </c>
      <c r="D319" s="5" t="s">
        <v>329</v>
      </c>
      <c r="E319" s="5" t="str">
        <f>VLOOKUP(D319, 'TechIndex Startups'!$A$1:$E$700,2,FALSE)</f>
        <v>FIRM0271</v>
      </c>
      <c r="F319" s="15">
        <v>1000000</v>
      </c>
      <c r="G319" s="5" t="s">
        <v>1611</v>
      </c>
      <c r="H319" s="5" t="s">
        <v>1481</v>
      </c>
      <c r="I319" s="5" t="s">
        <v>30</v>
      </c>
      <c r="J319" s="5" t="s">
        <v>1470</v>
      </c>
      <c r="K319" s="5">
        <v>2012</v>
      </c>
      <c r="L319" s="5" t="s">
        <v>33</v>
      </c>
    </row>
    <row r="320" spans="1:12">
      <c r="A320" s="5" t="s">
        <v>2236</v>
      </c>
      <c r="B320" s="9">
        <v>41598</v>
      </c>
      <c r="C320" s="5">
        <v>2013</v>
      </c>
      <c r="D320" s="5" t="s">
        <v>329</v>
      </c>
      <c r="E320" s="5" t="str">
        <f>VLOOKUP(D320, 'TechIndex Startups'!$A$1:$E$700,2,FALSE)</f>
        <v>FIRM0271</v>
      </c>
      <c r="F320" s="16" t="s">
        <v>1471</v>
      </c>
      <c r="G320" s="5" t="s">
        <v>1699</v>
      </c>
      <c r="H320" s="5" t="s">
        <v>1477</v>
      </c>
      <c r="I320" s="5" t="s">
        <v>30</v>
      </c>
      <c r="J320" s="5" t="s">
        <v>1470</v>
      </c>
      <c r="K320" s="5">
        <v>2012</v>
      </c>
      <c r="L320" s="5" t="s">
        <v>33</v>
      </c>
    </row>
    <row r="321" spans="1:12">
      <c r="A321" s="5" t="s">
        <v>2236</v>
      </c>
      <c r="B321" s="9">
        <v>41598</v>
      </c>
      <c r="C321" s="5">
        <v>2013</v>
      </c>
      <c r="D321" s="5" t="s">
        <v>329</v>
      </c>
      <c r="E321" s="5" t="str">
        <f>VLOOKUP(D321, 'TechIndex Startups'!$A$1:$E$700,2,FALSE)</f>
        <v>FIRM0271</v>
      </c>
      <c r="F321" s="16" t="s">
        <v>1471</v>
      </c>
      <c r="G321" s="5" t="s">
        <v>1700</v>
      </c>
      <c r="H321" s="5" t="s">
        <v>1477</v>
      </c>
      <c r="I321" s="5" t="s">
        <v>30</v>
      </c>
      <c r="J321" s="5" t="s">
        <v>1470</v>
      </c>
      <c r="K321" s="5">
        <v>2012</v>
      </c>
      <c r="L321" s="5" t="s">
        <v>33</v>
      </c>
    </row>
    <row r="322" spans="1:12">
      <c r="A322" s="5" t="s">
        <v>2237</v>
      </c>
      <c r="B322" s="9">
        <v>41599</v>
      </c>
      <c r="C322" s="5">
        <v>2013</v>
      </c>
      <c r="D322" s="5" t="s">
        <v>339</v>
      </c>
      <c r="E322" s="5" t="str">
        <f>VLOOKUP(D322, 'TechIndex Startups'!$A$1:$E$700,2,FALSE)</f>
        <v>FIRM0281</v>
      </c>
      <c r="F322" s="15">
        <v>1700000</v>
      </c>
      <c r="G322" s="5" t="s">
        <v>1701</v>
      </c>
      <c r="H322" s="5" t="s">
        <v>1481</v>
      </c>
      <c r="I322" s="5" t="s">
        <v>30</v>
      </c>
      <c r="J322" s="5" t="s">
        <v>1634</v>
      </c>
      <c r="K322" s="5">
        <v>2012</v>
      </c>
      <c r="L322" s="5" t="s">
        <v>33</v>
      </c>
    </row>
    <row r="323" spans="1:12">
      <c r="A323" s="5" t="s">
        <v>2238</v>
      </c>
      <c r="B323" s="9">
        <v>41609</v>
      </c>
      <c r="C323" s="5">
        <v>2013</v>
      </c>
      <c r="D323" s="5" t="s">
        <v>1582</v>
      </c>
      <c r="E323" s="5" t="str">
        <f>VLOOKUP(D323, 'TechIndex Startups'!$A$1:$E$700,2,FALSE)</f>
        <v>FIRM0169</v>
      </c>
      <c r="F323" s="16" t="s">
        <v>1471</v>
      </c>
      <c r="G323" s="5" t="s">
        <v>1702</v>
      </c>
      <c r="H323" s="5" t="s">
        <v>1481</v>
      </c>
      <c r="I323" s="5" t="s">
        <v>30</v>
      </c>
      <c r="J323" s="5" t="s">
        <v>1470</v>
      </c>
      <c r="K323" s="5">
        <v>2011</v>
      </c>
      <c r="L323" s="5" t="s">
        <v>47</v>
      </c>
    </row>
    <row r="324" spans="1:12">
      <c r="A324" s="5" t="s">
        <v>2238</v>
      </c>
      <c r="B324" s="9">
        <v>41609</v>
      </c>
      <c r="C324" s="5">
        <v>2013</v>
      </c>
      <c r="D324" s="5" t="s">
        <v>1582</v>
      </c>
      <c r="E324" s="5" t="str">
        <f>VLOOKUP(D324, 'TechIndex Startups'!$A$1:$E$700,2,FALSE)</f>
        <v>FIRM0169</v>
      </c>
      <c r="F324" s="16" t="s">
        <v>1471</v>
      </c>
      <c r="G324" s="5" t="s">
        <v>1703</v>
      </c>
      <c r="H324" s="5" t="s">
        <v>1481</v>
      </c>
      <c r="I324" s="5" t="s">
        <v>30</v>
      </c>
      <c r="J324" s="5" t="s">
        <v>1470</v>
      </c>
      <c r="K324" s="5">
        <v>2011</v>
      </c>
      <c r="L324" s="5" t="s">
        <v>47</v>
      </c>
    </row>
    <row r="325" spans="1:12">
      <c r="A325" s="5" t="s">
        <v>2238</v>
      </c>
      <c r="B325" s="9">
        <v>41609</v>
      </c>
      <c r="C325" s="5">
        <v>2013</v>
      </c>
      <c r="D325" s="5" t="s">
        <v>1582</v>
      </c>
      <c r="E325" s="5" t="str">
        <f>VLOOKUP(D325, 'TechIndex Startups'!$A$1:$E$700,2,FALSE)</f>
        <v>FIRM0169</v>
      </c>
      <c r="F325" s="15">
        <v>350000</v>
      </c>
      <c r="G325" s="5" t="s">
        <v>1556</v>
      </c>
      <c r="H325" s="5" t="s">
        <v>1481</v>
      </c>
      <c r="I325" s="5" t="s">
        <v>30</v>
      </c>
      <c r="J325" s="5" t="s">
        <v>1470</v>
      </c>
      <c r="K325" s="5">
        <v>2011</v>
      </c>
      <c r="L325" s="5" t="s">
        <v>47</v>
      </c>
    </row>
    <row r="326" spans="1:12">
      <c r="A326" s="5" t="s">
        <v>2239</v>
      </c>
      <c r="B326" s="9">
        <v>41639</v>
      </c>
      <c r="C326" s="5">
        <v>2013</v>
      </c>
      <c r="D326" s="5" t="s">
        <v>132</v>
      </c>
      <c r="E326" s="5" t="str">
        <f>VLOOKUP(D326, 'TechIndex Startups'!$A$1:$E$700,2,FALSE)</f>
        <v>FIRM0084</v>
      </c>
      <c r="F326" s="15" t="s">
        <v>1479</v>
      </c>
      <c r="G326" s="5" t="s">
        <v>1554</v>
      </c>
      <c r="H326" s="5" t="s">
        <v>1469</v>
      </c>
      <c r="I326" s="5" t="s">
        <v>30</v>
      </c>
      <c r="J326" s="5" t="s">
        <v>1555</v>
      </c>
      <c r="K326" s="5">
        <v>2008</v>
      </c>
      <c r="L326" s="5" t="s">
        <v>33</v>
      </c>
    </row>
    <row r="327" spans="1:12">
      <c r="A327" s="5" t="s">
        <v>2240</v>
      </c>
      <c r="B327" s="9">
        <v>41640</v>
      </c>
      <c r="C327" s="5">
        <v>2014</v>
      </c>
      <c r="D327" s="5" t="s">
        <v>651</v>
      </c>
      <c r="E327" s="5" t="str">
        <f>VLOOKUP(D327, 'TechIndex Startups'!$A$1:$E$700,2,FALSE)</f>
        <v>FIRM0581</v>
      </c>
      <c r="F327" s="15">
        <v>100000</v>
      </c>
      <c r="G327" s="5" t="s">
        <v>1479</v>
      </c>
      <c r="H327" s="5" t="s">
        <v>1588</v>
      </c>
      <c r="I327" s="5" t="s">
        <v>30</v>
      </c>
      <c r="J327" s="5" t="s">
        <v>1704</v>
      </c>
      <c r="K327" s="5">
        <v>2012</v>
      </c>
      <c r="L327" s="5" t="s">
        <v>44</v>
      </c>
    </row>
    <row r="328" spans="1:12">
      <c r="A328" s="5" t="s">
        <v>2241</v>
      </c>
      <c r="B328" s="9">
        <v>41640</v>
      </c>
      <c r="C328" s="5">
        <v>2014</v>
      </c>
      <c r="D328" s="5" t="s">
        <v>566</v>
      </c>
      <c r="E328" s="5" t="str">
        <f>VLOOKUP(D328, 'TechIndex Startups'!$A$1:$E$700,2,FALSE)</f>
        <v>FIRM0495</v>
      </c>
      <c r="F328" s="16" t="s">
        <v>1479</v>
      </c>
      <c r="G328" s="5" t="s">
        <v>1705</v>
      </c>
      <c r="H328" s="5" t="s">
        <v>1481</v>
      </c>
      <c r="I328" s="5" t="s">
        <v>30</v>
      </c>
      <c r="J328" s="5" t="s">
        <v>1706</v>
      </c>
      <c r="K328" s="5">
        <v>2014</v>
      </c>
      <c r="L328" s="5" t="s">
        <v>33</v>
      </c>
    </row>
    <row r="329" spans="1:12">
      <c r="A329" s="5" t="s">
        <v>2242</v>
      </c>
      <c r="B329" s="9">
        <v>41644</v>
      </c>
      <c r="C329" s="5">
        <v>2014</v>
      </c>
      <c r="D329" s="5" t="s">
        <v>122</v>
      </c>
      <c r="E329" s="5" t="str">
        <f>VLOOKUP(D329, 'TechIndex Startups'!$A$1:$E$700,2,FALSE)</f>
        <v>FIRM0074</v>
      </c>
      <c r="F329" s="15">
        <v>71000</v>
      </c>
      <c r="G329" s="5" t="s">
        <v>1707</v>
      </c>
      <c r="H329" s="5" t="s">
        <v>1492</v>
      </c>
      <c r="I329" s="5" t="s">
        <v>30</v>
      </c>
      <c r="J329" s="5" t="s">
        <v>1708</v>
      </c>
      <c r="K329" s="5">
        <v>2012</v>
      </c>
      <c r="L329" s="5" t="s">
        <v>58</v>
      </c>
    </row>
    <row r="330" spans="1:12">
      <c r="A330" s="5" t="s">
        <v>2243</v>
      </c>
      <c r="B330" s="9">
        <v>41646</v>
      </c>
      <c r="C330" s="5">
        <v>2014</v>
      </c>
      <c r="D330" s="5" t="s">
        <v>65</v>
      </c>
      <c r="E330" s="5" t="str">
        <f>VLOOKUP(D330, 'TechIndex Startups'!$A$1:$E$700,2,FALSE)</f>
        <v>FIRM0025</v>
      </c>
      <c r="F330" s="15">
        <v>200000000</v>
      </c>
      <c r="G330" s="5" t="s">
        <v>1709</v>
      </c>
      <c r="H330" s="5" t="s">
        <v>1710</v>
      </c>
      <c r="I330" s="5" t="s">
        <v>30</v>
      </c>
      <c r="J330" s="5" t="s">
        <v>1498</v>
      </c>
      <c r="K330" s="5">
        <v>1999</v>
      </c>
      <c r="L330" s="5" t="s">
        <v>33</v>
      </c>
    </row>
    <row r="331" spans="1:12">
      <c r="A331" s="5" t="s">
        <v>2244</v>
      </c>
      <c r="B331" s="9">
        <v>41647</v>
      </c>
      <c r="C331" s="5">
        <v>2014</v>
      </c>
      <c r="D331" s="5" t="s">
        <v>180</v>
      </c>
      <c r="E331" s="5" t="str">
        <f>VLOOKUP(D331, 'TechIndex Startups'!$A$1:$E$700,2,FALSE)</f>
        <v>FIRM0131</v>
      </c>
      <c r="F331" s="15">
        <v>565000</v>
      </c>
      <c r="G331" s="5" t="s">
        <v>1479</v>
      </c>
      <c r="H331" s="5" t="s">
        <v>1513</v>
      </c>
      <c r="I331" s="5" t="s">
        <v>30</v>
      </c>
      <c r="J331" s="5" t="s">
        <v>1545</v>
      </c>
      <c r="K331" s="5">
        <v>2010</v>
      </c>
      <c r="L331" s="5" t="s">
        <v>69</v>
      </c>
    </row>
    <row r="332" spans="1:12">
      <c r="A332" s="5" t="s">
        <v>2245</v>
      </c>
      <c r="B332" s="9">
        <v>41647</v>
      </c>
      <c r="C332" s="5">
        <v>2014</v>
      </c>
      <c r="D332" s="5" t="s">
        <v>425</v>
      </c>
      <c r="E332" s="5" t="str">
        <f>VLOOKUP(D332, 'TechIndex Startups'!$A$1:$E$700,2,FALSE)</f>
        <v>FIRM0362</v>
      </c>
      <c r="F332" s="16" t="s">
        <v>1471</v>
      </c>
      <c r="G332" s="5" t="s">
        <v>1711</v>
      </c>
      <c r="H332" s="5" t="s">
        <v>1469</v>
      </c>
      <c r="I332" s="5" t="s">
        <v>62</v>
      </c>
      <c r="J332" s="5" t="s">
        <v>1712</v>
      </c>
      <c r="K332" s="5">
        <v>2013</v>
      </c>
      <c r="L332" s="5" t="s">
        <v>47</v>
      </c>
    </row>
    <row r="333" spans="1:12">
      <c r="A333" s="5" t="s">
        <v>2245</v>
      </c>
      <c r="B333" s="9">
        <v>41647</v>
      </c>
      <c r="C333" s="5">
        <v>2014</v>
      </c>
      <c r="D333" s="5" t="s">
        <v>425</v>
      </c>
      <c r="E333" s="5" t="str">
        <f>VLOOKUP(D333, 'TechIndex Startups'!$A$1:$E$700,2,FALSE)</f>
        <v>FIRM0362</v>
      </c>
      <c r="F333" s="15">
        <f>420000*1.25</f>
        <v>525000</v>
      </c>
      <c r="G333" s="5" t="s">
        <v>1586</v>
      </c>
      <c r="H333" s="5" t="s">
        <v>1469</v>
      </c>
      <c r="I333" s="5" t="s">
        <v>62</v>
      </c>
      <c r="J333" s="5" t="s">
        <v>1712</v>
      </c>
      <c r="K333" s="5">
        <v>2013</v>
      </c>
      <c r="L333" s="5" t="s">
        <v>47</v>
      </c>
    </row>
    <row r="334" spans="1:12">
      <c r="A334" s="5" t="s">
        <v>2246</v>
      </c>
      <c r="B334" s="9">
        <v>41654</v>
      </c>
      <c r="C334" s="5">
        <v>2014</v>
      </c>
      <c r="D334" s="5" t="s">
        <v>271</v>
      </c>
      <c r="E334" s="5" t="str">
        <f>VLOOKUP(D334, 'TechIndex Startups'!$A$1:$E$700,2,FALSE)</f>
        <v>FIRM0217</v>
      </c>
      <c r="F334" s="15">
        <v>2000000</v>
      </c>
      <c r="G334" s="5" t="s">
        <v>1713</v>
      </c>
      <c r="H334" s="5" t="s">
        <v>1469</v>
      </c>
      <c r="I334" s="5" t="s">
        <v>30</v>
      </c>
      <c r="J334" s="5" t="s">
        <v>1714</v>
      </c>
      <c r="K334" s="5">
        <v>2012</v>
      </c>
      <c r="L334" s="5" t="s">
        <v>44</v>
      </c>
    </row>
    <row r="335" spans="1:12">
      <c r="A335" s="5" t="s">
        <v>2247</v>
      </c>
      <c r="B335" s="9">
        <v>41667</v>
      </c>
      <c r="C335" s="5">
        <v>2014</v>
      </c>
      <c r="D335" s="5" t="s">
        <v>132</v>
      </c>
      <c r="E335" s="5" t="str">
        <f>VLOOKUP(D335, 'TechIndex Startups'!$A$1:$E$700,2,FALSE)</f>
        <v>FIRM0084</v>
      </c>
      <c r="F335" s="15" t="s">
        <v>1479</v>
      </c>
      <c r="G335" s="5" t="s">
        <v>1554</v>
      </c>
      <c r="H335" s="5" t="s">
        <v>1588</v>
      </c>
      <c r="I335" s="5" t="s">
        <v>30</v>
      </c>
      <c r="J335" s="5" t="s">
        <v>1555</v>
      </c>
      <c r="K335" s="5">
        <v>2008</v>
      </c>
      <c r="L335" s="5" t="s">
        <v>33</v>
      </c>
    </row>
    <row r="336" spans="1:12">
      <c r="A336" s="5" t="s">
        <v>2248</v>
      </c>
      <c r="B336" s="9">
        <v>41669</v>
      </c>
      <c r="C336" s="5">
        <v>2014</v>
      </c>
      <c r="D336" s="5" t="s">
        <v>120</v>
      </c>
      <c r="E336" s="5" t="str">
        <f>VLOOKUP(D336, 'TechIndex Startups'!$A$1:$E$700,2,FALSE)</f>
        <v>FIRM0072</v>
      </c>
      <c r="F336" s="15">
        <v>3500000</v>
      </c>
      <c r="G336" s="5" t="s">
        <v>1529</v>
      </c>
      <c r="H336" s="5" t="s">
        <v>1494</v>
      </c>
      <c r="I336" s="5" t="s">
        <v>30</v>
      </c>
      <c r="J336" s="5" t="s">
        <v>1487</v>
      </c>
      <c r="K336" s="5">
        <v>2006</v>
      </c>
      <c r="L336" s="5" t="s">
        <v>44</v>
      </c>
    </row>
    <row r="337" spans="1:12">
      <c r="A337" s="5" t="s">
        <v>2248</v>
      </c>
      <c r="B337" s="9">
        <v>41669</v>
      </c>
      <c r="C337" s="5">
        <v>2014</v>
      </c>
      <c r="D337" s="5" t="s">
        <v>120</v>
      </c>
      <c r="E337" s="5" t="str">
        <f>VLOOKUP(D337, 'TechIndex Startups'!$A$1:$E$700,2,FALSE)</f>
        <v>FIRM0072</v>
      </c>
      <c r="F337" s="15">
        <v>3500000</v>
      </c>
      <c r="G337" s="5" t="s">
        <v>1715</v>
      </c>
      <c r="H337" s="5" t="s">
        <v>1513</v>
      </c>
      <c r="I337" s="5" t="s">
        <v>30</v>
      </c>
      <c r="J337" s="5" t="s">
        <v>1487</v>
      </c>
      <c r="K337" s="5">
        <v>2006</v>
      </c>
      <c r="L337" s="5" t="s">
        <v>44</v>
      </c>
    </row>
    <row r="338" spans="1:12">
      <c r="A338" s="5" t="s">
        <v>2248</v>
      </c>
      <c r="B338" s="9">
        <v>41669</v>
      </c>
      <c r="C338" s="5">
        <v>2014</v>
      </c>
      <c r="D338" s="5" t="s">
        <v>120</v>
      </c>
      <c r="E338" s="5" t="str">
        <f>VLOOKUP(D338, 'TechIndex Startups'!$A$1:$E$700,2,FALSE)</f>
        <v>FIRM0072</v>
      </c>
      <c r="F338" s="16" t="s">
        <v>1471</v>
      </c>
      <c r="G338" s="5" t="s">
        <v>1530</v>
      </c>
      <c r="H338" s="5" t="s">
        <v>1494</v>
      </c>
      <c r="I338" s="5" t="s">
        <v>30</v>
      </c>
      <c r="J338" s="5" t="s">
        <v>1487</v>
      </c>
      <c r="K338" s="5">
        <v>2006</v>
      </c>
      <c r="L338" s="5" t="s">
        <v>44</v>
      </c>
    </row>
    <row r="339" spans="1:12">
      <c r="A339" s="5" t="s">
        <v>2249</v>
      </c>
      <c r="B339" s="9">
        <v>41670</v>
      </c>
      <c r="C339" s="5">
        <v>2014</v>
      </c>
      <c r="D339" s="5" t="s">
        <v>1592</v>
      </c>
      <c r="E339" s="5" t="str">
        <f>VLOOKUP(D339, 'TechIndex Startups'!$A$1:$E$700,2,FALSE)</f>
        <v>FIRM0208</v>
      </c>
      <c r="F339" s="15">
        <v>3800000</v>
      </c>
      <c r="G339" s="5" t="s">
        <v>1479</v>
      </c>
      <c r="H339" s="5" t="s">
        <v>1494</v>
      </c>
      <c r="I339" s="5" t="s">
        <v>30</v>
      </c>
      <c r="J339" s="5" t="s">
        <v>1593</v>
      </c>
      <c r="K339" s="5">
        <v>2012</v>
      </c>
      <c r="L339" s="5" t="s">
        <v>44</v>
      </c>
    </row>
    <row r="340" spans="1:12">
      <c r="A340" s="5" t="s">
        <v>2250</v>
      </c>
      <c r="B340" s="9">
        <v>41671</v>
      </c>
      <c r="C340" s="5">
        <v>2014</v>
      </c>
      <c r="D340" s="5" t="s">
        <v>262</v>
      </c>
      <c r="E340" s="5" t="str">
        <f>VLOOKUP(D340, 'TechIndex Startups'!$A$1:$E$700,2,FALSE)</f>
        <v>FIRM0209</v>
      </c>
      <c r="F340" s="15">
        <f>55000*1.25</f>
        <v>68750</v>
      </c>
      <c r="G340" s="5" t="s">
        <v>1479</v>
      </c>
      <c r="H340" s="5" t="s">
        <v>1596</v>
      </c>
      <c r="I340" s="5" t="s">
        <v>50</v>
      </c>
      <c r="J340" s="5" t="s">
        <v>1478</v>
      </c>
      <c r="K340" s="5">
        <v>2012</v>
      </c>
      <c r="L340" s="5" t="s">
        <v>33</v>
      </c>
    </row>
    <row r="341" spans="1:12">
      <c r="A341" s="5" t="s">
        <v>2251</v>
      </c>
      <c r="B341" s="9">
        <v>41671</v>
      </c>
      <c r="C341" s="5">
        <v>2014</v>
      </c>
      <c r="D341" s="5" t="s">
        <v>366</v>
      </c>
      <c r="E341" s="5" t="str">
        <f>VLOOKUP(D341, 'TechIndex Startups'!$A$1:$E$700,2,FALSE)</f>
        <v>FIRM0307</v>
      </c>
      <c r="F341" s="15">
        <v>375000</v>
      </c>
      <c r="G341" s="5" t="s">
        <v>1716</v>
      </c>
      <c r="H341" s="5" t="s">
        <v>1469</v>
      </c>
      <c r="I341" s="5" t="s">
        <v>30</v>
      </c>
      <c r="J341" s="5" t="s">
        <v>1470</v>
      </c>
      <c r="K341" s="5">
        <v>2013</v>
      </c>
      <c r="L341" s="5" t="s">
        <v>44</v>
      </c>
    </row>
    <row r="342" spans="1:12">
      <c r="A342" s="5" t="s">
        <v>2252</v>
      </c>
      <c r="B342" s="9">
        <v>41671</v>
      </c>
      <c r="C342" s="5">
        <v>2014</v>
      </c>
      <c r="D342" s="5" t="s">
        <v>430</v>
      </c>
      <c r="E342" s="5" t="str">
        <f>VLOOKUP(D342, 'TechIndex Startups'!$A$1:$E$700,2,FALSE)</f>
        <v>FIRM0367</v>
      </c>
      <c r="F342" s="16" t="s">
        <v>1479</v>
      </c>
      <c r="G342" s="5" t="s">
        <v>1717</v>
      </c>
      <c r="H342" s="5" t="s">
        <v>1596</v>
      </c>
      <c r="I342" s="5" t="s">
        <v>30</v>
      </c>
      <c r="J342" s="5" t="s">
        <v>1489</v>
      </c>
      <c r="K342" s="5">
        <v>2013</v>
      </c>
      <c r="L342" s="5" t="s">
        <v>29</v>
      </c>
    </row>
    <row r="343" spans="1:12">
      <c r="A343" s="5" t="s">
        <v>2253</v>
      </c>
      <c r="B343" s="9">
        <v>41673</v>
      </c>
      <c r="C343" s="5">
        <v>2014</v>
      </c>
      <c r="D343" s="5" t="s">
        <v>321</v>
      </c>
      <c r="E343" s="5" t="str">
        <f>VLOOKUP(D343, 'TechIndex Startups'!$A$1:$E$700,2,FALSE)</f>
        <v>FIRM0263</v>
      </c>
      <c r="F343" s="15" t="s">
        <v>1471</v>
      </c>
      <c r="G343" s="5" t="s">
        <v>2</v>
      </c>
      <c r="H343" s="5" t="s">
        <v>1477</v>
      </c>
      <c r="I343" s="5" t="s">
        <v>30</v>
      </c>
      <c r="J343" s="5" t="s">
        <v>1482</v>
      </c>
      <c r="K343" s="5">
        <v>2012</v>
      </c>
      <c r="L343" s="5" t="s">
        <v>29</v>
      </c>
    </row>
    <row r="344" spans="1:12">
      <c r="A344" s="5" t="s">
        <v>2253</v>
      </c>
      <c r="B344" s="9">
        <v>41673</v>
      </c>
      <c r="C344" s="5">
        <v>2014</v>
      </c>
      <c r="D344" s="5" t="s">
        <v>321</v>
      </c>
      <c r="E344" s="5" t="str">
        <f>VLOOKUP(D344, 'TechIndex Startups'!$A$1:$E$700,2,FALSE)</f>
        <v>FIRM0263</v>
      </c>
      <c r="F344" s="15">
        <v>8100000</v>
      </c>
      <c r="G344" s="5" t="s">
        <v>1594</v>
      </c>
      <c r="H344" s="5" t="s">
        <v>1477</v>
      </c>
      <c r="I344" s="5" t="s">
        <v>30</v>
      </c>
      <c r="J344" s="5" t="s">
        <v>1482</v>
      </c>
      <c r="K344" s="5">
        <v>2012</v>
      </c>
      <c r="L344" s="5" t="s">
        <v>29</v>
      </c>
    </row>
    <row r="345" spans="1:12">
      <c r="A345" s="5" t="s">
        <v>2253</v>
      </c>
      <c r="B345" s="9">
        <v>41673</v>
      </c>
      <c r="C345" s="5">
        <v>2014</v>
      </c>
      <c r="D345" s="5" t="s">
        <v>321</v>
      </c>
      <c r="E345" s="5" t="str">
        <f>VLOOKUP(D345, 'TechIndex Startups'!$A$1:$E$700,2,FALSE)</f>
        <v>FIRM0263</v>
      </c>
      <c r="F345" s="15" t="s">
        <v>1471</v>
      </c>
      <c r="G345" s="5" t="s">
        <v>1718</v>
      </c>
      <c r="H345" s="5" t="s">
        <v>1477</v>
      </c>
      <c r="I345" s="5" t="s">
        <v>30</v>
      </c>
      <c r="J345" s="5" t="s">
        <v>1482</v>
      </c>
      <c r="K345" s="5">
        <v>2012</v>
      </c>
      <c r="L345" s="5" t="s">
        <v>29</v>
      </c>
    </row>
    <row r="346" spans="1:12">
      <c r="A346" s="5" t="s">
        <v>2253</v>
      </c>
      <c r="B346" s="9">
        <v>41673</v>
      </c>
      <c r="C346" s="5">
        <v>2014</v>
      </c>
      <c r="D346" s="5" t="s">
        <v>321</v>
      </c>
      <c r="E346" s="5" t="str">
        <f>VLOOKUP(D346, 'TechIndex Startups'!$A$1:$E$700,2,FALSE)</f>
        <v>FIRM0263</v>
      </c>
      <c r="F346" s="15" t="s">
        <v>1471</v>
      </c>
      <c r="G346" s="5" t="s">
        <v>1719</v>
      </c>
      <c r="H346" s="5" t="s">
        <v>1477</v>
      </c>
      <c r="I346" s="5" t="s">
        <v>30</v>
      </c>
      <c r="J346" s="5" t="s">
        <v>1482</v>
      </c>
      <c r="K346" s="5">
        <v>2012</v>
      </c>
      <c r="L346" s="5" t="s">
        <v>29</v>
      </c>
    </row>
    <row r="347" spans="1:12">
      <c r="A347" s="5" t="s">
        <v>2254</v>
      </c>
      <c r="B347" s="9">
        <v>41681</v>
      </c>
      <c r="C347" s="5">
        <v>2014</v>
      </c>
      <c r="D347" s="5" t="s">
        <v>132</v>
      </c>
      <c r="E347" s="5" t="str">
        <f>VLOOKUP(D347, 'TechIndex Startups'!$A$1:$E$700,2,FALSE)</f>
        <v>FIRM0084</v>
      </c>
      <c r="F347" s="15">
        <v>400000</v>
      </c>
      <c r="G347" s="5" t="s">
        <v>1479</v>
      </c>
      <c r="H347" s="5" t="s">
        <v>1513</v>
      </c>
      <c r="I347" s="5" t="s">
        <v>30</v>
      </c>
      <c r="J347" s="5" t="s">
        <v>1555</v>
      </c>
      <c r="K347" s="5">
        <v>2008</v>
      </c>
      <c r="L347" s="5" t="s">
        <v>33</v>
      </c>
    </row>
    <row r="348" spans="1:12">
      <c r="A348" s="5" t="s">
        <v>2255</v>
      </c>
      <c r="B348" s="9">
        <v>41681</v>
      </c>
      <c r="C348" s="5">
        <v>2014</v>
      </c>
      <c r="D348" s="5" t="s">
        <v>491</v>
      </c>
      <c r="E348" s="5" t="str">
        <f>VLOOKUP(D348, 'TechIndex Startups'!$A$1:$E$700,2,FALSE)</f>
        <v>FIRM0424</v>
      </c>
      <c r="F348" s="15">
        <v>750000</v>
      </c>
      <c r="G348" s="5" t="s">
        <v>1720</v>
      </c>
      <c r="H348" s="5" t="s">
        <v>1477</v>
      </c>
      <c r="I348" s="5" t="s">
        <v>39</v>
      </c>
      <c r="J348" s="5" t="s">
        <v>1695</v>
      </c>
      <c r="K348" s="5">
        <v>2014</v>
      </c>
      <c r="L348" s="5" t="s">
        <v>33</v>
      </c>
    </row>
    <row r="349" spans="1:12">
      <c r="A349" s="5" t="s">
        <v>2255</v>
      </c>
      <c r="B349" s="9">
        <v>41681</v>
      </c>
      <c r="C349" s="5">
        <v>2014</v>
      </c>
      <c r="D349" s="5" t="s">
        <v>491</v>
      </c>
      <c r="E349" s="5" t="str">
        <f>VLOOKUP(D349, 'TechIndex Startups'!$A$1:$E$700,2,FALSE)</f>
        <v>FIRM0424</v>
      </c>
      <c r="F349" s="15" t="s">
        <v>1471</v>
      </c>
      <c r="G349" s="5" t="s">
        <v>1479</v>
      </c>
      <c r="H349" s="5" t="s">
        <v>1477</v>
      </c>
      <c r="I349" s="5" t="s">
        <v>39</v>
      </c>
      <c r="J349" s="5" t="s">
        <v>1695</v>
      </c>
      <c r="K349" s="5">
        <v>2013</v>
      </c>
      <c r="L349" s="5" t="s">
        <v>33</v>
      </c>
    </row>
    <row r="350" spans="1:12">
      <c r="A350" s="5" t="s">
        <v>2255</v>
      </c>
      <c r="B350" s="9">
        <v>41681</v>
      </c>
      <c r="C350" s="5">
        <v>2014</v>
      </c>
      <c r="D350" s="5" t="s">
        <v>491</v>
      </c>
      <c r="E350" s="5" t="str">
        <f>VLOOKUP(D350, 'TechIndex Startups'!$A$1:$E$700,2,FALSE)</f>
        <v>FIRM0424</v>
      </c>
      <c r="F350" s="15" t="s">
        <v>1471</v>
      </c>
      <c r="G350" s="5" t="s">
        <v>1721</v>
      </c>
      <c r="H350" s="5" t="s">
        <v>1477</v>
      </c>
      <c r="I350" s="5" t="s">
        <v>39</v>
      </c>
      <c r="J350" s="5" t="s">
        <v>1695</v>
      </c>
      <c r="K350" s="5">
        <v>2014</v>
      </c>
      <c r="L350" s="5" t="s">
        <v>33</v>
      </c>
    </row>
    <row r="351" spans="1:12">
      <c r="A351" s="5" t="s">
        <v>2256</v>
      </c>
      <c r="B351" s="9">
        <v>41684</v>
      </c>
      <c r="C351" s="5">
        <v>2014</v>
      </c>
      <c r="D351" s="5" t="s">
        <v>425</v>
      </c>
      <c r="E351" s="5" t="str">
        <f>VLOOKUP(D351, 'TechIndex Startups'!$A$1:$E$700,2,FALSE)</f>
        <v>FIRM0362</v>
      </c>
      <c r="F351" s="15">
        <f>175000*1.25</f>
        <v>218750</v>
      </c>
      <c r="G351" s="5" t="s">
        <v>1722</v>
      </c>
      <c r="H351" s="5" t="s">
        <v>1588</v>
      </c>
      <c r="I351" s="5" t="s">
        <v>62</v>
      </c>
      <c r="J351" s="5" t="s">
        <v>1712</v>
      </c>
      <c r="K351" s="5">
        <v>2013</v>
      </c>
      <c r="L351" s="5" t="s">
        <v>47</v>
      </c>
    </row>
    <row r="352" spans="1:12">
      <c r="A352" s="5" t="s">
        <v>2256</v>
      </c>
      <c r="B352" s="9">
        <v>41684</v>
      </c>
      <c r="C352" s="5">
        <v>2014</v>
      </c>
      <c r="D352" s="5" t="s">
        <v>425</v>
      </c>
      <c r="E352" s="5" t="str">
        <f>VLOOKUP(D352, 'TechIndex Startups'!$A$1:$E$700,2,FALSE)</f>
        <v>FIRM0362</v>
      </c>
      <c r="F352" s="15" t="s">
        <v>1544</v>
      </c>
      <c r="G352" s="5" t="s">
        <v>1723</v>
      </c>
      <c r="H352" s="5" t="s">
        <v>1588</v>
      </c>
      <c r="I352" s="5" t="s">
        <v>62</v>
      </c>
      <c r="J352" s="5" t="s">
        <v>1712</v>
      </c>
      <c r="K352" s="5">
        <v>2013</v>
      </c>
      <c r="L352" s="5" t="s">
        <v>47</v>
      </c>
    </row>
    <row r="353" spans="1:12">
      <c r="A353" s="5" t="s">
        <v>2257</v>
      </c>
      <c r="B353" s="9">
        <v>41689</v>
      </c>
      <c r="C353" s="5">
        <v>2014</v>
      </c>
      <c r="D353" s="5" t="s">
        <v>571</v>
      </c>
      <c r="E353" s="5" t="str">
        <f>VLOOKUP(D353, 'TechIndex Startups'!$A$1:$E$700,2,FALSE)</f>
        <v>FIRM0500</v>
      </c>
      <c r="F353" s="15">
        <v>28000</v>
      </c>
      <c r="G353" s="5" t="s">
        <v>1724</v>
      </c>
      <c r="H353" s="5" t="s">
        <v>1481</v>
      </c>
      <c r="I353" s="5" t="s">
        <v>30</v>
      </c>
      <c r="J353" s="5" t="s">
        <v>1470</v>
      </c>
      <c r="K353" s="5">
        <v>2014</v>
      </c>
      <c r="L353" s="5" t="s">
        <v>29</v>
      </c>
    </row>
    <row r="354" spans="1:12">
      <c r="A354" s="5" t="s">
        <v>2258</v>
      </c>
      <c r="B354" s="9">
        <v>41699</v>
      </c>
      <c r="C354" s="5">
        <v>2014</v>
      </c>
      <c r="D354" s="5" t="s">
        <v>420</v>
      </c>
      <c r="E354" s="5" t="str">
        <f>VLOOKUP(D354, 'TechIndex Startups'!$A$1:$E$700,2,FALSE)</f>
        <v>FIRM0356</v>
      </c>
      <c r="F354" s="15">
        <f>50000*1.25</f>
        <v>62500</v>
      </c>
      <c r="G354" s="5" t="s">
        <v>1641</v>
      </c>
      <c r="H354" s="5" t="s">
        <v>1588</v>
      </c>
      <c r="I354" s="5" t="s">
        <v>73</v>
      </c>
      <c r="J354" s="5" t="s">
        <v>1642</v>
      </c>
      <c r="K354" s="5">
        <v>2013</v>
      </c>
      <c r="L354" s="5" t="s">
        <v>44</v>
      </c>
    </row>
    <row r="355" spans="1:12">
      <c r="A355" s="5" t="s">
        <v>2259</v>
      </c>
      <c r="B355" s="9">
        <v>41699</v>
      </c>
      <c r="C355" s="5">
        <v>2014</v>
      </c>
      <c r="D355" s="5" t="s">
        <v>450</v>
      </c>
      <c r="E355" s="5" t="str">
        <f>VLOOKUP(D355, 'TechIndex Startups'!$A$1:$E$700,2,FALSE)</f>
        <v>FIRM0386</v>
      </c>
      <c r="F355" s="15">
        <f>50000*1.25</f>
        <v>62500</v>
      </c>
      <c r="G355" s="5" t="s">
        <v>1479</v>
      </c>
      <c r="H355" s="5" t="s">
        <v>1481</v>
      </c>
      <c r="I355" s="5" t="s">
        <v>387</v>
      </c>
      <c r="J355" s="5" t="s">
        <v>1632</v>
      </c>
      <c r="K355" s="5">
        <v>2013</v>
      </c>
      <c r="L355" s="5" t="s">
        <v>44</v>
      </c>
    </row>
    <row r="356" spans="1:12">
      <c r="A356" s="5" t="s">
        <v>2260</v>
      </c>
      <c r="B356" s="9">
        <v>41702</v>
      </c>
      <c r="C356" s="5">
        <v>2014</v>
      </c>
      <c r="D356" s="5" t="s">
        <v>92</v>
      </c>
      <c r="E356" s="5" t="str">
        <f>VLOOKUP(D356, 'TechIndex Startups'!$A$1:$E$700,2,FALSE)</f>
        <v>FIRM0045</v>
      </c>
      <c r="F356" s="15">
        <v>85000000</v>
      </c>
      <c r="G356" s="5" t="s">
        <v>4</v>
      </c>
      <c r="H356" s="5" t="s">
        <v>1725</v>
      </c>
      <c r="I356" s="5" t="s">
        <v>30</v>
      </c>
      <c r="J356" s="5" t="s">
        <v>1482</v>
      </c>
      <c r="K356" s="5">
        <v>2003</v>
      </c>
      <c r="L356" s="5" t="s">
        <v>44</v>
      </c>
    </row>
    <row r="357" spans="1:12">
      <c r="A357" s="5" t="s">
        <v>2260</v>
      </c>
      <c r="B357" s="9">
        <v>41702</v>
      </c>
      <c r="C357" s="5">
        <v>2014</v>
      </c>
      <c r="D357" s="5" t="s">
        <v>92</v>
      </c>
      <c r="E357" s="5" t="str">
        <f>VLOOKUP(D357, 'TechIndex Startups'!$A$1:$E$700,2,FALSE)</f>
        <v>FIRM0045</v>
      </c>
      <c r="F357" s="16" t="s">
        <v>1471</v>
      </c>
      <c r="G357" s="5" t="s">
        <v>1601</v>
      </c>
      <c r="H357" s="5" t="s">
        <v>1725</v>
      </c>
      <c r="I357" s="5" t="s">
        <v>30</v>
      </c>
      <c r="J357" s="5" t="s">
        <v>1482</v>
      </c>
      <c r="K357" s="5">
        <v>2003</v>
      </c>
      <c r="L357" s="5" t="s">
        <v>44</v>
      </c>
    </row>
    <row r="358" spans="1:12">
      <c r="A358" s="5" t="s">
        <v>2260</v>
      </c>
      <c r="B358" s="9">
        <v>41702</v>
      </c>
      <c r="C358" s="5">
        <v>2014</v>
      </c>
      <c r="D358" s="5" t="s">
        <v>92</v>
      </c>
      <c r="E358" s="5" t="str">
        <f>VLOOKUP(D358, 'TechIndex Startups'!$A$1:$E$700,2,FALSE)</f>
        <v>FIRM0045</v>
      </c>
      <c r="F358" s="16" t="s">
        <v>1471</v>
      </c>
      <c r="G358" s="5" t="s">
        <v>1726</v>
      </c>
      <c r="H358" s="5" t="s">
        <v>1725</v>
      </c>
      <c r="I358" s="5" t="s">
        <v>30</v>
      </c>
      <c r="J358" s="5" t="s">
        <v>1482</v>
      </c>
      <c r="K358" s="5">
        <v>2003</v>
      </c>
      <c r="L358" s="5" t="s">
        <v>44</v>
      </c>
    </row>
    <row r="359" spans="1:12">
      <c r="A359" s="5" t="s">
        <v>2260</v>
      </c>
      <c r="B359" s="9">
        <v>41702</v>
      </c>
      <c r="C359" s="5">
        <v>2014</v>
      </c>
      <c r="D359" s="5" t="s">
        <v>92</v>
      </c>
      <c r="E359" s="5" t="str">
        <f>VLOOKUP(D359, 'TechIndex Startups'!$A$1:$E$700,2,FALSE)</f>
        <v>FIRM0045</v>
      </c>
      <c r="F359" s="16" t="s">
        <v>1471</v>
      </c>
      <c r="G359" s="5" t="s">
        <v>1485</v>
      </c>
      <c r="H359" s="5" t="s">
        <v>1725</v>
      </c>
      <c r="I359" s="5" t="s">
        <v>30</v>
      </c>
      <c r="J359" s="5" t="s">
        <v>1482</v>
      </c>
      <c r="K359" s="5">
        <v>2003</v>
      </c>
      <c r="L359" s="5" t="s">
        <v>44</v>
      </c>
    </row>
    <row r="360" spans="1:12">
      <c r="A360" s="5" t="s">
        <v>2260</v>
      </c>
      <c r="B360" s="9">
        <v>41702</v>
      </c>
      <c r="C360" s="5">
        <v>2014</v>
      </c>
      <c r="D360" s="5" t="s">
        <v>92</v>
      </c>
      <c r="E360" s="5" t="str">
        <f>VLOOKUP(D360, 'TechIndex Startups'!$A$1:$E$700,2,FALSE)</f>
        <v>FIRM0045</v>
      </c>
      <c r="F360" s="16" t="s">
        <v>1471</v>
      </c>
      <c r="G360" s="5" t="s">
        <v>1566</v>
      </c>
      <c r="H360" s="5" t="s">
        <v>1725</v>
      </c>
      <c r="I360" s="5" t="s">
        <v>30</v>
      </c>
      <c r="J360" s="5" t="s">
        <v>1482</v>
      </c>
      <c r="K360" s="5">
        <v>2003</v>
      </c>
      <c r="L360" s="5" t="s">
        <v>44</v>
      </c>
    </row>
    <row r="361" spans="1:12">
      <c r="A361" s="5" t="s">
        <v>2260</v>
      </c>
      <c r="B361" s="9">
        <v>41702</v>
      </c>
      <c r="C361" s="5">
        <v>2014</v>
      </c>
      <c r="D361" s="5" t="s">
        <v>92</v>
      </c>
      <c r="E361" s="5" t="str">
        <f>VLOOKUP(D361, 'TechIndex Startups'!$A$1:$E$700,2,FALSE)</f>
        <v>FIRM0045</v>
      </c>
      <c r="F361" s="16" t="s">
        <v>1471</v>
      </c>
      <c r="G361" s="5" t="s">
        <v>1486</v>
      </c>
      <c r="H361" s="5" t="s">
        <v>1725</v>
      </c>
      <c r="I361" s="5" t="s">
        <v>30</v>
      </c>
      <c r="J361" s="5" t="s">
        <v>1482</v>
      </c>
      <c r="K361" s="5">
        <v>2003</v>
      </c>
      <c r="L361" s="5" t="s">
        <v>44</v>
      </c>
    </row>
    <row r="362" spans="1:12">
      <c r="A362" s="5" t="s">
        <v>2260</v>
      </c>
      <c r="B362" s="9">
        <v>41702</v>
      </c>
      <c r="C362" s="5">
        <v>2014</v>
      </c>
      <c r="D362" s="5" t="s">
        <v>92</v>
      </c>
      <c r="E362" s="5" t="str">
        <f>VLOOKUP(D362, 'TechIndex Startups'!$A$1:$E$700,2,FALSE)</f>
        <v>FIRM0045</v>
      </c>
      <c r="F362" s="16" t="s">
        <v>1471</v>
      </c>
      <c r="G362" s="5" t="s">
        <v>1727</v>
      </c>
      <c r="H362" s="5" t="s">
        <v>1725</v>
      </c>
      <c r="I362" s="5" t="s">
        <v>30</v>
      </c>
      <c r="J362" s="5" t="s">
        <v>1482</v>
      </c>
      <c r="K362" s="5">
        <v>2003</v>
      </c>
      <c r="L362" s="5" t="s">
        <v>44</v>
      </c>
    </row>
    <row r="363" spans="1:12">
      <c r="A363" s="5" t="s">
        <v>2260</v>
      </c>
      <c r="B363" s="9">
        <v>41702</v>
      </c>
      <c r="C363" s="5">
        <v>2014</v>
      </c>
      <c r="D363" s="5" t="s">
        <v>92</v>
      </c>
      <c r="E363" s="5" t="str">
        <f>VLOOKUP(D363, 'TechIndex Startups'!$A$1:$E$700,2,FALSE)</f>
        <v>FIRM0045</v>
      </c>
      <c r="F363" s="16" t="s">
        <v>1471</v>
      </c>
      <c r="G363" s="5" t="s">
        <v>1533</v>
      </c>
      <c r="H363" s="5" t="s">
        <v>1725</v>
      </c>
      <c r="I363" s="5" t="s">
        <v>30</v>
      </c>
      <c r="J363" s="5" t="s">
        <v>1482</v>
      </c>
      <c r="K363" s="5">
        <v>2003</v>
      </c>
      <c r="L363" s="5" t="s">
        <v>44</v>
      </c>
    </row>
    <row r="364" spans="1:12">
      <c r="A364" s="5" t="s">
        <v>2260</v>
      </c>
      <c r="B364" s="9">
        <v>41702</v>
      </c>
      <c r="C364" s="5">
        <v>2014</v>
      </c>
      <c r="D364" s="5" t="s">
        <v>92</v>
      </c>
      <c r="E364" s="5" t="str">
        <f>VLOOKUP(D364, 'TechIndex Startups'!$A$1:$E$700,2,FALSE)</f>
        <v>FIRM0045</v>
      </c>
      <c r="F364" s="16" t="s">
        <v>1471</v>
      </c>
      <c r="G364" s="5" t="s">
        <v>1550</v>
      </c>
      <c r="H364" s="5" t="s">
        <v>1725</v>
      </c>
      <c r="I364" s="5" t="s">
        <v>30</v>
      </c>
      <c r="J364" s="5" t="s">
        <v>1482</v>
      </c>
      <c r="K364" s="5">
        <v>2003</v>
      </c>
      <c r="L364" s="5" t="s">
        <v>44</v>
      </c>
    </row>
    <row r="365" spans="1:12">
      <c r="A365" s="5" t="s">
        <v>2260</v>
      </c>
      <c r="B365" s="9">
        <v>41702</v>
      </c>
      <c r="C365" s="5">
        <v>2014</v>
      </c>
      <c r="D365" s="5" t="s">
        <v>92</v>
      </c>
      <c r="E365" s="5" t="str">
        <f>VLOOKUP(D365, 'TechIndex Startups'!$A$1:$E$700,2,FALSE)</f>
        <v>FIRM0045</v>
      </c>
      <c r="F365" s="16" t="s">
        <v>1471</v>
      </c>
      <c r="G365" s="5" t="s">
        <v>1728</v>
      </c>
      <c r="H365" s="5" t="s">
        <v>1725</v>
      </c>
      <c r="I365" s="5" t="s">
        <v>30</v>
      </c>
      <c r="J365" s="5" t="s">
        <v>1482</v>
      </c>
      <c r="K365" s="5">
        <v>2003</v>
      </c>
      <c r="L365" s="5" t="s">
        <v>44</v>
      </c>
    </row>
    <row r="366" spans="1:12">
      <c r="A366" s="5" t="s">
        <v>2260</v>
      </c>
      <c r="B366" s="9">
        <v>41702</v>
      </c>
      <c r="C366" s="5">
        <v>2014</v>
      </c>
      <c r="D366" s="5" t="s">
        <v>92</v>
      </c>
      <c r="E366" s="5" t="str">
        <f>VLOOKUP(D366, 'TechIndex Startups'!$A$1:$E$700,2,FALSE)</f>
        <v>FIRM0045</v>
      </c>
      <c r="F366" s="16" t="s">
        <v>1471</v>
      </c>
      <c r="G366" s="5" t="s">
        <v>1603</v>
      </c>
      <c r="H366" s="5" t="s">
        <v>1725</v>
      </c>
      <c r="I366" s="5" t="s">
        <v>30</v>
      </c>
      <c r="J366" s="5" t="s">
        <v>1482</v>
      </c>
      <c r="K366" s="5">
        <v>2003</v>
      </c>
      <c r="L366" s="5" t="s">
        <v>44</v>
      </c>
    </row>
    <row r="367" spans="1:12">
      <c r="A367" s="5" t="s">
        <v>2260</v>
      </c>
      <c r="B367" s="9">
        <v>41702</v>
      </c>
      <c r="C367" s="5">
        <v>2014</v>
      </c>
      <c r="D367" s="5" t="s">
        <v>92</v>
      </c>
      <c r="E367" s="5" t="str">
        <f>VLOOKUP(D367, 'TechIndex Startups'!$A$1:$E$700,2,FALSE)</f>
        <v>FIRM0045</v>
      </c>
      <c r="F367" s="16" t="s">
        <v>1471</v>
      </c>
      <c r="G367" s="5" t="s">
        <v>1553</v>
      </c>
      <c r="H367" s="5" t="s">
        <v>1725</v>
      </c>
      <c r="I367" s="5" t="s">
        <v>30</v>
      </c>
      <c r="J367" s="5" t="s">
        <v>1482</v>
      </c>
      <c r="K367" s="5">
        <v>2003</v>
      </c>
      <c r="L367" s="5" t="s">
        <v>44</v>
      </c>
    </row>
    <row r="368" spans="1:12">
      <c r="A368" s="5" t="s">
        <v>2260</v>
      </c>
      <c r="B368" s="9">
        <v>41702</v>
      </c>
      <c r="C368" s="5">
        <v>2014</v>
      </c>
      <c r="D368" s="5" t="s">
        <v>92</v>
      </c>
      <c r="E368" s="5" t="str">
        <f>VLOOKUP(D368, 'TechIndex Startups'!$A$1:$E$700,2,FALSE)</f>
        <v>FIRM0045</v>
      </c>
      <c r="F368" s="16" t="s">
        <v>1471</v>
      </c>
      <c r="G368" s="5" t="s">
        <v>1729</v>
      </c>
      <c r="H368" s="5" t="s">
        <v>1725</v>
      </c>
      <c r="I368" s="5" t="s">
        <v>30</v>
      </c>
      <c r="J368" s="5" t="s">
        <v>1482</v>
      </c>
      <c r="K368" s="5">
        <v>2003</v>
      </c>
      <c r="L368" s="5" t="s">
        <v>44</v>
      </c>
    </row>
    <row r="369" spans="1:12">
      <c r="A369" s="5" t="s">
        <v>2260</v>
      </c>
      <c r="B369" s="9">
        <v>41702</v>
      </c>
      <c r="C369" s="5">
        <v>2014</v>
      </c>
      <c r="D369" s="5" t="s">
        <v>92</v>
      </c>
      <c r="E369" s="5" t="str">
        <f>VLOOKUP(D369, 'TechIndex Startups'!$A$1:$E$700,2,FALSE)</f>
        <v>FIRM0045</v>
      </c>
      <c r="F369" s="16" t="s">
        <v>1471</v>
      </c>
      <c r="G369" s="5" t="s">
        <v>1730</v>
      </c>
      <c r="H369" s="5" t="s">
        <v>1725</v>
      </c>
      <c r="I369" s="5" t="s">
        <v>30</v>
      </c>
      <c r="J369" s="5" t="s">
        <v>1482</v>
      </c>
      <c r="K369" s="5">
        <v>2003</v>
      </c>
      <c r="L369" s="5" t="s">
        <v>44</v>
      </c>
    </row>
    <row r="370" spans="1:12">
      <c r="A370" s="5" t="s">
        <v>2261</v>
      </c>
      <c r="B370" s="9">
        <v>41703</v>
      </c>
      <c r="C370" s="5">
        <v>2014</v>
      </c>
      <c r="D370" s="5" t="s">
        <v>323</v>
      </c>
      <c r="E370" s="5" t="str">
        <f>VLOOKUP(D370, 'TechIndex Startups'!$A$1:$E$700,2,FALSE)</f>
        <v>FIRM0265</v>
      </c>
      <c r="F370" s="15">
        <v>1300000</v>
      </c>
      <c r="G370" s="5" t="s">
        <v>1646</v>
      </c>
      <c r="H370" s="5" t="s">
        <v>1481</v>
      </c>
      <c r="I370" s="5" t="s">
        <v>30</v>
      </c>
      <c r="J370" s="5" t="s">
        <v>1470</v>
      </c>
      <c r="K370" s="5">
        <v>2012</v>
      </c>
      <c r="L370" s="5" t="s">
        <v>44</v>
      </c>
    </row>
    <row r="371" spans="1:12">
      <c r="A371" s="5" t="s">
        <v>2262</v>
      </c>
      <c r="B371" s="9">
        <v>41708</v>
      </c>
      <c r="C371" s="5">
        <v>2014</v>
      </c>
      <c r="D371" s="5" t="s">
        <v>339</v>
      </c>
      <c r="E371" s="5" t="str">
        <f>VLOOKUP(D371, 'TechIndex Startups'!$A$1:$E$700,2,FALSE)</f>
        <v>FIRM0281</v>
      </c>
      <c r="F371" s="15" t="s">
        <v>1479</v>
      </c>
      <c r="G371" s="5" t="s">
        <v>1705</v>
      </c>
      <c r="H371" s="5" t="s">
        <v>1588</v>
      </c>
      <c r="I371" s="5" t="s">
        <v>30</v>
      </c>
      <c r="J371" s="5" t="s">
        <v>1634</v>
      </c>
      <c r="K371" s="5">
        <v>2012</v>
      </c>
      <c r="L371" s="5" t="s">
        <v>33</v>
      </c>
    </row>
    <row r="372" spans="1:12">
      <c r="A372" s="5" t="s">
        <v>2263</v>
      </c>
      <c r="B372" s="9">
        <v>41710</v>
      </c>
      <c r="C372" s="5">
        <v>2014</v>
      </c>
      <c r="D372" s="5" t="s">
        <v>455</v>
      </c>
      <c r="E372" s="5" t="str">
        <f>VLOOKUP(D372, 'TechIndex Startups'!$A$1:$E$700,2,FALSE)</f>
        <v>FIRM0391</v>
      </c>
      <c r="F372" s="15">
        <v>219700</v>
      </c>
      <c r="G372" s="5" t="s">
        <v>1479</v>
      </c>
      <c r="H372" s="5" t="s">
        <v>1513</v>
      </c>
      <c r="I372" s="5" t="s">
        <v>30</v>
      </c>
      <c r="J372" s="5" t="s">
        <v>1731</v>
      </c>
      <c r="K372" s="5">
        <v>2013</v>
      </c>
      <c r="L372" s="5" t="s">
        <v>44</v>
      </c>
    </row>
    <row r="373" spans="1:12">
      <c r="A373" s="5" t="s">
        <v>2264</v>
      </c>
      <c r="B373" s="9">
        <v>41712</v>
      </c>
      <c r="C373" s="5">
        <v>2014</v>
      </c>
      <c r="D373" s="5" t="s">
        <v>348</v>
      </c>
      <c r="E373" s="5" t="str">
        <f>VLOOKUP(D373, 'TechIndex Startups'!$A$1:$E$700,2,FALSE)</f>
        <v>FIRM0290</v>
      </c>
      <c r="F373" s="15" t="s">
        <v>1471</v>
      </c>
      <c r="G373" s="5" t="s">
        <v>1732</v>
      </c>
      <c r="H373" s="5" t="s">
        <v>1596</v>
      </c>
      <c r="I373" s="5" t="s">
        <v>30</v>
      </c>
      <c r="J373" s="5" t="s">
        <v>1470</v>
      </c>
      <c r="K373" s="5">
        <v>2013</v>
      </c>
      <c r="L373" s="5" t="s">
        <v>33</v>
      </c>
    </row>
    <row r="374" spans="1:12">
      <c r="A374" s="5" t="s">
        <v>2264</v>
      </c>
      <c r="B374" s="9">
        <v>41712</v>
      </c>
      <c r="C374" s="5">
        <v>2014</v>
      </c>
      <c r="D374" s="5" t="s">
        <v>348</v>
      </c>
      <c r="E374" s="5" t="str">
        <f>VLOOKUP(D374, 'TechIndex Startups'!$A$1:$E$700,2,FALSE)</f>
        <v>FIRM0290</v>
      </c>
      <c r="F374" s="15" t="s">
        <v>1471</v>
      </c>
      <c r="G374" s="5" t="s">
        <v>1733</v>
      </c>
      <c r="H374" s="5" t="s">
        <v>1596</v>
      </c>
      <c r="I374" s="5" t="s">
        <v>30</v>
      </c>
      <c r="J374" s="5" t="s">
        <v>1470</v>
      </c>
      <c r="K374" s="5">
        <v>2008</v>
      </c>
      <c r="L374" s="5" t="s">
        <v>33</v>
      </c>
    </row>
    <row r="375" spans="1:12">
      <c r="A375" s="5" t="s">
        <v>2264</v>
      </c>
      <c r="B375" s="9">
        <v>41712</v>
      </c>
      <c r="C375" s="5">
        <v>2014</v>
      </c>
      <c r="D375" s="5" t="s">
        <v>348</v>
      </c>
      <c r="E375" s="5" t="str">
        <f>VLOOKUP(D375, 'TechIndex Startups'!$A$1:$E$700,2,FALSE)</f>
        <v>FIRM0290</v>
      </c>
      <c r="F375" s="15">
        <v>221000</v>
      </c>
      <c r="G375" s="5" t="s">
        <v>1466</v>
      </c>
      <c r="H375" s="5" t="s">
        <v>1596</v>
      </c>
      <c r="I375" s="5" t="s">
        <v>30</v>
      </c>
      <c r="J375" s="5" t="s">
        <v>1470</v>
      </c>
      <c r="K375" s="5">
        <v>2013</v>
      </c>
      <c r="L375" s="5" t="s">
        <v>33</v>
      </c>
    </row>
    <row r="376" spans="1:12">
      <c r="A376" s="5" t="s">
        <v>2264</v>
      </c>
      <c r="B376" s="9">
        <v>41712</v>
      </c>
      <c r="C376" s="5">
        <v>2014</v>
      </c>
      <c r="D376" s="5" t="s">
        <v>348</v>
      </c>
      <c r="E376" s="5" t="str">
        <f>VLOOKUP(D376, 'TechIndex Startups'!$A$1:$E$700,2,FALSE)</f>
        <v>FIRM0290</v>
      </c>
      <c r="F376" s="15" t="s">
        <v>1471</v>
      </c>
      <c r="G376" s="5" t="s">
        <v>1673</v>
      </c>
      <c r="H376" s="5" t="s">
        <v>1596</v>
      </c>
      <c r="I376" s="5" t="s">
        <v>30</v>
      </c>
      <c r="J376" s="5" t="s">
        <v>1470</v>
      </c>
      <c r="K376" s="5">
        <v>2013</v>
      </c>
      <c r="L376" s="5" t="s">
        <v>33</v>
      </c>
    </row>
    <row r="377" spans="1:12">
      <c r="A377" s="5" t="s">
        <v>2265</v>
      </c>
      <c r="B377" s="9">
        <v>41723</v>
      </c>
      <c r="C377" s="5">
        <v>2014</v>
      </c>
      <c r="D377" s="5" t="s">
        <v>133</v>
      </c>
      <c r="E377" s="5" t="str">
        <f>VLOOKUP(D377, 'TechIndex Startups'!$A$1:$E$700,2,FALSE)</f>
        <v>FIRM0085</v>
      </c>
      <c r="F377" s="15" t="s">
        <v>1471</v>
      </c>
      <c r="G377" s="5" t="s">
        <v>1583</v>
      </c>
      <c r="H377" s="5" t="s">
        <v>1546</v>
      </c>
      <c r="I377" s="5" t="s">
        <v>41</v>
      </c>
      <c r="J377" s="5" t="s">
        <v>1584</v>
      </c>
      <c r="K377" s="5">
        <v>2008</v>
      </c>
      <c r="L377" s="5" t="s">
        <v>44</v>
      </c>
    </row>
    <row r="378" spans="1:12">
      <c r="A378" s="5" t="s">
        <v>2265</v>
      </c>
      <c r="B378" s="9">
        <v>41723</v>
      </c>
      <c r="C378" s="5">
        <v>2014</v>
      </c>
      <c r="D378" s="5" t="s">
        <v>133</v>
      </c>
      <c r="E378" s="5" t="str">
        <f>VLOOKUP(D378, 'TechIndex Startups'!$A$1:$E$700,2,FALSE)</f>
        <v>FIRM0085</v>
      </c>
      <c r="F378" s="15">
        <v>20000000</v>
      </c>
      <c r="G378" s="5" t="s">
        <v>12</v>
      </c>
      <c r="H378" s="5" t="s">
        <v>1546</v>
      </c>
      <c r="I378" s="5" t="s">
        <v>41</v>
      </c>
      <c r="J378" s="5" t="s">
        <v>1584</v>
      </c>
      <c r="K378" s="5">
        <v>2008</v>
      </c>
      <c r="L378" s="5" t="s">
        <v>44</v>
      </c>
    </row>
    <row r="379" spans="1:12">
      <c r="A379" s="5" t="s">
        <v>2265</v>
      </c>
      <c r="B379" s="9">
        <v>41723</v>
      </c>
      <c r="C379" s="5">
        <v>2014</v>
      </c>
      <c r="D379" s="5" t="s">
        <v>133</v>
      </c>
      <c r="E379" s="5" t="str">
        <f>VLOOKUP(D379, 'TechIndex Startups'!$A$1:$E$700,2,FALSE)</f>
        <v>FIRM0085</v>
      </c>
      <c r="F379" s="15" t="s">
        <v>1471</v>
      </c>
      <c r="G379" s="5" t="s">
        <v>1585</v>
      </c>
      <c r="H379" s="5" t="s">
        <v>1546</v>
      </c>
      <c r="I379" s="5" t="s">
        <v>41</v>
      </c>
      <c r="J379" s="5" t="s">
        <v>1584</v>
      </c>
      <c r="K379" s="5">
        <v>2011</v>
      </c>
      <c r="L379" s="5" t="s">
        <v>44</v>
      </c>
    </row>
    <row r="380" spans="1:12">
      <c r="A380" s="5" t="s">
        <v>2265</v>
      </c>
      <c r="B380" s="9">
        <v>41723</v>
      </c>
      <c r="C380" s="5">
        <v>2014</v>
      </c>
      <c r="D380" s="5" t="s">
        <v>133</v>
      </c>
      <c r="E380" s="5" t="str">
        <f>VLOOKUP(D380, 'TechIndex Startups'!$A$1:$E$700,2,FALSE)</f>
        <v>FIRM0085</v>
      </c>
      <c r="F380" s="15" t="s">
        <v>1471</v>
      </c>
      <c r="G380" s="5" t="s">
        <v>1734</v>
      </c>
      <c r="H380" s="5" t="s">
        <v>1546</v>
      </c>
      <c r="I380" s="5" t="s">
        <v>41</v>
      </c>
      <c r="J380" s="5" t="s">
        <v>1584</v>
      </c>
      <c r="K380" s="5">
        <v>2008</v>
      </c>
      <c r="L380" s="5" t="s">
        <v>44</v>
      </c>
    </row>
    <row r="381" spans="1:12">
      <c r="A381" s="5" t="s">
        <v>2266</v>
      </c>
      <c r="B381" s="9">
        <v>41724</v>
      </c>
      <c r="C381" s="5">
        <v>2014</v>
      </c>
      <c r="D381" s="5" t="s">
        <v>257</v>
      </c>
      <c r="E381" s="5" t="str">
        <f>VLOOKUP(D381, 'TechIndex Startups'!$A$1:$E$700,2,FALSE)</f>
        <v>FIRM0204</v>
      </c>
      <c r="F381" s="15">
        <v>800000</v>
      </c>
      <c r="G381" s="5" t="s">
        <v>1735</v>
      </c>
      <c r="H381" s="5" t="s">
        <v>1481</v>
      </c>
      <c r="I381" s="5" t="s">
        <v>30</v>
      </c>
      <c r="J381" s="5" t="s">
        <v>1482</v>
      </c>
      <c r="K381" s="5">
        <v>2011</v>
      </c>
      <c r="L381" s="5" t="s">
        <v>47</v>
      </c>
    </row>
    <row r="382" spans="1:12">
      <c r="A382" s="5" t="s">
        <v>2266</v>
      </c>
      <c r="B382" s="9">
        <v>41724</v>
      </c>
      <c r="C382" s="5">
        <v>2014</v>
      </c>
      <c r="D382" s="5" t="s">
        <v>257</v>
      </c>
      <c r="E382" s="5" t="str">
        <f>VLOOKUP(D382, 'TechIndex Startups'!$A$1:$E$700,2,FALSE)</f>
        <v>FIRM0204</v>
      </c>
      <c r="F382" s="15" t="s">
        <v>1471</v>
      </c>
      <c r="G382" s="5" t="s">
        <v>1556</v>
      </c>
      <c r="H382" s="5" t="s">
        <v>1481</v>
      </c>
      <c r="I382" s="5" t="s">
        <v>30</v>
      </c>
      <c r="J382" s="5" t="s">
        <v>1482</v>
      </c>
      <c r="K382" s="5">
        <v>2014</v>
      </c>
      <c r="L382" s="5" t="s">
        <v>47</v>
      </c>
    </row>
    <row r="383" spans="1:12">
      <c r="A383" s="5" t="s">
        <v>2267</v>
      </c>
      <c r="B383" s="9">
        <v>41724</v>
      </c>
      <c r="C383" s="5">
        <v>2014</v>
      </c>
      <c r="D383" s="5" t="s">
        <v>274</v>
      </c>
      <c r="E383" s="5" t="str">
        <f>VLOOKUP(D383, 'TechIndex Startups'!$A$1:$E$700,2,FALSE)</f>
        <v>FIRM0220</v>
      </c>
      <c r="F383" s="15">
        <v>100000</v>
      </c>
      <c r="G383" s="5" t="s">
        <v>1639</v>
      </c>
      <c r="H383" s="5" t="s">
        <v>1492</v>
      </c>
      <c r="I383" s="5" t="s">
        <v>30</v>
      </c>
      <c r="J383" s="5" t="s">
        <v>1589</v>
      </c>
      <c r="K383" s="5">
        <v>2012</v>
      </c>
      <c r="L383" s="5" t="s">
        <v>69</v>
      </c>
    </row>
    <row r="384" spans="1:12">
      <c r="A384" s="5" t="s">
        <v>2268</v>
      </c>
      <c r="B384" s="9">
        <v>41726</v>
      </c>
      <c r="C384" s="5">
        <v>2014</v>
      </c>
      <c r="D384" s="5" t="s">
        <v>132</v>
      </c>
      <c r="E384" s="5" t="str">
        <f>VLOOKUP(D384, 'TechIndex Startups'!$A$1:$E$700,2,FALSE)</f>
        <v>FIRM0084</v>
      </c>
      <c r="F384" s="15" t="s">
        <v>1479</v>
      </c>
      <c r="G384" s="5" t="s">
        <v>1554</v>
      </c>
      <c r="H384" s="5" t="s">
        <v>1513</v>
      </c>
      <c r="I384" s="5" t="s">
        <v>30</v>
      </c>
      <c r="J384" s="5" t="s">
        <v>1555</v>
      </c>
      <c r="K384" s="5">
        <v>2008</v>
      </c>
      <c r="L384" s="5" t="s">
        <v>33</v>
      </c>
    </row>
    <row r="385" spans="1:12">
      <c r="A385" s="5" t="s">
        <v>2269</v>
      </c>
      <c r="B385" s="9">
        <v>41729</v>
      </c>
      <c r="C385" s="5">
        <v>2014</v>
      </c>
      <c r="D385" s="5" t="s">
        <v>432</v>
      </c>
      <c r="E385" s="5" t="str">
        <f>VLOOKUP(D385, 'TechIndex Startups'!$A$1:$E$700,2,FALSE)</f>
        <v>FIRM0369</v>
      </c>
      <c r="F385" s="15" t="s">
        <v>1471</v>
      </c>
      <c r="G385" s="5" t="s">
        <v>1736</v>
      </c>
      <c r="H385" s="5" t="s">
        <v>1481</v>
      </c>
      <c r="I385" s="5" t="s">
        <v>223</v>
      </c>
      <c r="J385" s="5" t="s">
        <v>1653</v>
      </c>
      <c r="K385" s="5">
        <v>2013</v>
      </c>
      <c r="L385" s="5" t="s">
        <v>44</v>
      </c>
    </row>
    <row r="386" spans="1:12">
      <c r="A386" s="5" t="s">
        <v>2269</v>
      </c>
      <c r="B386" s="9">
        <v>41729</v>
      </c>
      <c r="C386" s="5">
        <v>2014</v>
      </c>
      <c r="D386" s="5" t="s">
        <v>432</v>
      </c>
      <c r="E386" s="5" t="str">
        <f>VLOOKUP(D386, 'TechIndex Startups'!$A$1:$E$700,2,FALSE)</f>
        <v>FIRM0369</v>
      </c>
      <c r="F386" s="15">
        <f>300000*1.25</f>
        <v>375000</v>
      </c>
      <c r="G386" s="5" t="s">
        <v>1737</v>
      </c>
      <c r="H386" s="5" t="s">
        <v>1481</v>
      </c>
      <c r="I386" s="5" t="s">
        <v>223</v>
      </c>
      <c r="J386" s="5" t="s">
        <v>1653</v>
      </c>
      <c r="K386" s="5">
        <v>2013</v>
      </c>
      <c r="L386" s="5" t="s">
        <v>44</v>
      </c>
    </row>
    <row r="387" spans="1:12">
      <c r="A387" s="5" t="s">
        <v>2270</v>
      </c>
      <c r="B387" s="9">
        <v>41730</v>
      </c>
      <c r="C387" s="5">
        <v>2014</v>
      </c>
      <c r="D387" s="5" t="s">
        <v>489</v>
      </c>
      <c r="E387" s="5" t="str">
        <f>VLOOKUP(D387, 'TechIndex Startups'!$A$1:$E$700,2,FALSE)</f>
        <v>FIRM0423</v>
      </c>
      <c r="F387" s="15">
        <f>50000*1.25</f>
        <v>62500</v>
      </c>
      <c r="G387" s="5" t="s">
        <v>1580</v>
      </c>
      <c r="H387" s="5" t="s">
        <v>1481</v>
      </c>
      <c r="I387" s="5" t="s">
        <v>490</v>
      </c>
      <c r="J387" s="5" t="s">
        <v>1738</v>
      </c>
      <c r="K387" s="5">
        <v>2014</v>
      </c>
      <c r="L387" s="5" t="s">
        <v>29</v>
      </c>
    </row>
    <row r="388" spans="1:12">
      <c r="A388" s="5" t="s">
        <v>2271</v>
      </c>
      <c r="B388" s="9">
        <v>41730</v>
      </c>
      <c r="C388" s="5">
        <v>2014</v>
      </c>
      <c r="D388" s="5" t="s">
        <v>111</v>
      </c>
      <c r="E388" s="5" t="str">
        <f>VLOOKUP(D388, 'TechIndex Startups'!$A$1:$E$700,2,FALSE)</f>
        <v>FIRM0063</v>
      </c>
      <c r="F388" s="15">
        <v>421100</v>
      </c>
      <c r="G388" s="5" t="s">
        <v>1479</v>
      </c>
      <c r="H388" s="5" t="s">
        <v>1513</v>
      </c>
      <c r="I388" s="5" t="s">
        <v>30</v>
      </c>
      <c r="J388" s="5" t="s">
        <v>1498</v>
      </c>
      <c r="K388" s="5">
        <v>2005</v>
      </c>
      <c r="L388" s="5" t="s">
        <v>33</v>
      </c>
    </row>
    <row r="389" spans="1:12">
      <c r="A389" s="5" t="s">
        <v>2271</v>
      </c>
      <c r="B389" s="9">
        <v>41730</v>
      </c>
      <c r="C389" s="5">
        <v>2014</v>
      </c>
      <c r="D389" s="5" t="s">
        <v>111</v>
      </c>
      <c r="E389" s="5" t="str">
        <f>VLOOKUP(D389, 'TechIndex Startups'!$A$1:$E$700,2,FALSE)</f>
        <v>FIRM0063</v>
      </c>
      <c r="F389" s="15">
        <v>1800000</v>
      </c>
      <c r="G389" s="5" t="s">
        <v>1479</v>
      </c>
      <c r="H389" s="5" t="s">
        <v>1469</v>
      </c>
      <c r="I389" s="5" t="s">
        <v>30</v>
      </c>
      <c r="J389" s="5" t="s">
        <v>1498</v>
      </c>
      <c r="K389" s="5">
        <v>2005</v>
      </c>
      <c r="L389" s="5" t="s">
        <v>33</v>
      </c>
    </row>
    <row r="390" spans="1:12">
      <c r="A390" s="5" t="s">
        <v>2272</v>
      </c>
      <c r="B390" s="9">
        <v>41730</v>
      </c>
      <c r="C390" s="5">
        <v>2014</v>
      </c>
      <c r="D390" s="5" t="s">
        <v>453</v>
      </c>
      <c r="E390" s="5" t="str">
        <f>VLOOKUP(D390, 'TechIndex Startups'!$A$1:$E$700,2,FALSE)</f>
        <v>FIRM0389</v>
      </c>
      <c r="F390" s="15">
        <v>350000</v>
      </c>
      <c r="G390" s="5" t="s">
        <v>1739</v>
      </c>
      <c r="H390" s="5" t="s">
        <v>1481</v>
      </c>
      <c r="I390" s="5" t="s">
        <v>30</v>
      </c>
      <c r="J390" s="5" t="s">
        <v>1470</v>
      </c>
      <c r="K390" s="5">
        <v>2013</v>
      </c>
      <c r="L390" s="5" t="s">
        <v>44</v>
      </c>
    </row>
    <row r="391" spans="1:12">
      <c r="A391" s="5" t="s">
        <v>2273</v>
      </c>
      <c r="B391" s="9">
        <v>41733</v>
      </c>
      <c r="C391" s="5">
        <v>2014</v>
      </c>
      <c r="D391" s="5" t="s">
        <v>474</v>
      </c>
      <c r="E391" s="5" t="str">
        <f>VLOOKUP(D391, 'TechIndex Startups'!$A$1:$E$700,2,FALSE)</f>
        <v>FIRM0408</v>
      </c>
      <c r="F391" s="15">
        <v>750000</v>
      </c>
      <c r="G391" s="5" t="s">
        <v>1479</v>
      </c>
      <c r="H391" s="5" t="s">
        <v>1481</v>
      </c>
      <c r="I391" s="5" t="s">
        <v>41</v>
      </c>
      <c r="J391" s="5" t="s">
        <v>1515</v>
      </c>
      <c r="K391" s="5">
        <v>2008</v>
      </c>
      <c r="L391" s="5" t="s">
        <v>44</v>
      </c>
    </row>
    <row r="392" spans="1:12">
      <c r="A392" s="5" t="s">
        <v>2274</v>
      </c>
      <c r="B392" s="9">
        <v>41736</v>
      </c>
      <c r="C392" s="5">
        <v>2014</v>
      </c>
      <c r="D392" s="5" t="s">
        <v>274</v>
      </c>
      <c r="E392" s="5" t="str">
        <f>VLOOKUP(D392, 'TechIndex Startups'!$A$1:$E$700,2,FALSE)</f>
        <v>FIRM0220</v>
      </c>
      <c r="F392" s="15">
        <v>10000</v>
      </c>
      <c r="G392" s="5" t="s">
        <v>1639</v>
      </c>
      <c r="H392" s="5" t="s">
        <v>1492</v>
      </c>
      <c r="I392" s="5" t="s">
        <v>30</v>
      </c>
      <c r="J392" s="5" t="s">
        <v>1589</v>
      </c>
      <c r="K392" s="5">
        <v>2012</v>
      </c>
      <c r="L392" s="5" t="s">
        <v>69</v>
      </c>
    </row>
    <row r="393" spans="1:12">
      <c r="A393" s="5" t="s">
        <v>2275</v>
      </c>
      <c r="B393" s="9">
        <v>41736</v>
      </c>
      <c r="C393" s="5">
        <v>2014</v>
      </c>
      <c r="D393" s="5" t="s">
        <v>180</v>
      </c>
      <c r="E393" s="5" t="str">
        <f>VLOOKUP(D393, 'TechIndex Startups'!$A$1:$E$700,2,FALSE)</f>
        <v>FIRM0131</v>
      </c>
      <c r="F393" s="15">
        <v>3300000</v>
      </c>
      <c r="G393" s="5" t="s">
        <v>1479</v>
      </c>
      <c r="H393" s="5" t="s">
        <v>1513</v>
      </c>
      <c r="I393" s="5" t="s">
        <v>30</v>
      </c>
      <c r="J393" s="5" t="s">
        <v>1545</v>
      </c>
      <c r="K393" s="5">
        <v>2010</v>
      </c>
      <c r="L393" s="5" t="s">
        <v>69</v>
      </c>
    </row>
    <row r="394" spans="1:12">
      <c r="A394" s="5" t="s">
        <v>2276</v>
      </c>
      <c r="B394" s="9">
        <v>41740</v>
      </c>
      <c r="C394" s="5">
        <v>2014</v>
      </c>
      <c r="D394" s="5" t="s">
        <v>291</v>
      </c>
      <c r="E394" s="5" t="str">
        <f>VLOOKUP(D394, 'TechIndex Startups'!$A$1:$E$700,2,FALSE)</f>
        <v>FIRM0235</v>
      </c>
      <c r="F394" s="15">
        <v>100000</v>
      </c>
      <c r="G394" s="5" t="s">
        <v>1657</v>
      </c>
      <c r="H394" s="5" t="s">
        <v>1492</v>
      </c>
      <c r="I394" s="5" t="s">
        <v>30</v>
      </c>
      <c r="J394" s="5" t="s">
        <v>1655</v>
      </c>
      <c r="K394" s="5">
        <v>2012</v>
      </c>
      <c r="L394" s="5" t="s">
        <v>69</v>
      </c>
    </row>
    <row r="395" spans="1:12">
      <c r="A395" s="5" t="s">
        <v>2277</v>
      </c>
      <c r="B395" s="9">
        <v>41744</v>
      </c>
      <c r="C395" s="5">
        <v>2014</v>
      </c>
      <c r="D395" s="5" t="s">
        <v>114</v>
      </c>
      <c r="E395" s="5" t="str">
        <f>VLOOKUP(D395, 'TechIndex Startups'!$A$1:$E$700,2,FALSE)</f>
        <v>FIRM0066</v>
      </c>
      <c r="F395" s="15" t="s">
        <v>1471</v>
      </c>
      <c r="G395" s="5" t="s">
        <v>22</v>
      </c>
      <c r="H395" s="5" t="s">
        <v>1522</v>
      </c>
      <c r="I395" s="5" t="s">
        <v>30</v>
      </c>
      <c r="J395" s="5" t="s">
        <v>1482</v>
      </c>
      <c r="K395" s="5">
        <v>2008</v>
      </c>
      <c r="L395" s="5" t="s">
        <v>47</v>
      </c>
    </row>
    <row r="396" spans="1:12">
      <c r="A396" s="5" t="s">
        <v>2277</v>
      </c>
      <c r="B396" s="9">
        <v>41744</v>
      </c>
      <c r="C396" s="5">
        <v>2014</v>
      </c>
      <c r="D396" s="5" t="s">
        <v>114</v>
      </c>
      <c r="E396" s="5" t="str">
        <f>VLOOKUP(D396, 'TechIndex Startups'!$A$1:$E$700,2,FALSE)</f>
        <v>FIRM0066</v>
      </c>
      <c r="F396" s="15" t="s">
        <v>1471</v>
      </c>
      <c r="G396" s="5" t="s">
        <v>1740</v>
      </c>
      <c r="H396" s="5" t="s">
        <v>1522</v>
      </c>
      <c r="I396" s="5" t="s">
        <v>30</v>
      </c>
      <c r="J396" s="5" t="s">
        <v>1482</v>
      </c>
      <c r="K396" s="5">
        <v>2012</v>
      </c>
      <c r="L396" s="5" t="s">
        <v>47</v>
      </c>
    </row>
    <row r="397" spans="1:12">
      <c r="A397" s="5" t="s">
        <v>2277</v>
      </c>
      <c r="B397" s="9">
        <v>41744</v>
      </c>
      <c r="C397" s="5">
        <v>2014</v>
      </c>
      <c r="D397" s="5" t="s">
        <v>114</v>
      </c>
      <c r="E397" s="5" t="str">
        <f>VLOOKUP(D397, 'TechIndex Startups'!$A$1:$E$700,2,FALSE)</f>
        <v>FIRM0066</v>
      </c>
      <c r="F397" s="15">
        <v>37500000</v>
      </c>
      <c r="G397" s="5" t="s">
        <v>1547</v>
      </c>
      <c r="H397" s="5" t="s">
        <v>1522</v>
      </c>
      <c r="I397" s="5" t="s">
        <v>30</v>
      </c>
      <c r="J397" s="5" t="s">
        <v>1482</v>
      </c>
      <c r="K397" s="5">
        <v>2008</v>
      </c>
      <c r="L397" s="5" t="s">
        <v>47</v>
      </c>
    </row>
    <row r="398" spans="1:12">
      <c r="A398" s="5" t="s">
        <v>2277</v>
      </c>
      <c r="B398" s="9">
        <v>41744</v>
      </c>
      <c r="C398" s="5">
        <v>2014</v>
      </c>
      <c r="D398" s="5" t="s">
        <v>114</v>
      </c>
      <c r="E398" s="5" t="str">
        <f>VLOOKUP(D398, 'TechIndex Startups'!$A$1:$E$700,2,FALSE)</f>
        <v>FIRM0066</v>
      </c>
      <c r="F398" s="15" t="s">
        <v>1471</v>
      </c>
      <c r="G398" s="5" t="s">
        <v>1486</v>
      </c>
      <c r="H398" s="5" t="s">
        <v>1522</v>
      </c>
      <c r="I398" s="5" t="s">
        <v>30</v>
      </c>
      <c r="J398" s="5" t="s">
        <v>1482</v>
      </c>
      <c r="K398" s="5">
        <v>2008</v>
      </c>
      <c r="L398" s="5" t="s">
        <v>47</v>
      </c>
    </row>
    <row r="399" spans="1:12">
      <c r="A399" s="5" t="s">
        <v>2278</v>
      </c>
      <c r="B399" s="9">
        <v>41751</v>
      </c>
      <c r="C399" s="5">
        <v>2014</v>
      </c>
      <c r="D399" s="5" t="s">
        <v>279</v>
      </c>
      <c r="E399" s="5" t="str">
        <f>VLOOKUP(D399, 'TechIndex Startups'!$A$1:$E$700,2,FALSE)</f>
        <v>FIRM0225</v>
      </c>
      <c r="F399" s="15">
        <v>2100000</v>
      </c>
      <c r="G399" s="5" t="s">
        <v>1652</v>
      </c>
      <c r="H399" s="5" t="s">
        <v>1481</v>
      </c>
      <c r="I399" s="5" t="s">
        <v>30</v>
      </c>
      <c r="J399" s="5" t="s">
        <v>1470</v>
      </c>
      <c r="K399" s="5">
        <v>2012</v>
      </c>
      <c r="L399" s="5" t="s">
        <v>33</v>
      </c>
    </row>
    <row r="400" spans="1:12">
      <c r="A400" s="5" t="s">
        <v>2279</v>
      </c>
      <c r="B400" s="9">
        <v>41759</v>
      </c>
      <c r="C400" s="5">
        <v>2014</v>
      </c>
      <c r="D400" s="5" t="s">
        <v>207</v>
      </c>
      <c r="E400" s="5" t="str">
        <f>VLOOKUP(D400, 'TechIndex Startups'!$A$1:$E$700,2,FALSE)</f>
        <v>FIRM0157</v>
      </c>
      <c r="F400" s="15">
        <v>500000</v>
      </c>
      <c r="G400" s="5" t="s">
        <v>1674</v>
      </c>
      <c r="H400" s="5" t="s">
        <v>1481</v>
      </c>
      <c r="I400" s="5" t="s">
        <v>50</v>
      </c>
      <c r="J400" s="5" t="s">
        <v>1478</v>
      </c>
      <c r="K400" s="5">
        <v>2011</v>
      </c>
      <c r="L400" s="5" t="s">
        <v>69</v>
      </c>
    </row>
    <row r="401" spans="1:12">
      <c r="A401" s="5" t="s">
        <v>2280</v>
      </c>
      <c r="B401" s="9">
        <v>41760</v>
      </c>
      <c r="C401" s="5">
        <v>2014</v>
      </c>
      <c r="D401" s="5" t="s">
        <v>464</v>
      </c>
      <c r="E401" s="5" t="str">
        <f>VLOOKUP(D401, 'TechIndex Startups'!$A$1:$E$700,2,FALSE)</f>
        <v>FIRM0400</v>
      </c>
      <c r="F401" s="15">
        <f>50000*1.25</f>
        <v>62500</v>
      </c>
      <c r="G401" s="5" t="s">
        <v>1479</v>
      </c>
      <c r="H401" s="5" t="s">
        <v>1481</v>
      </c>
      <c r="I401" s="5" t="s">
        <v>73</v>
      </c>
      <c r="J401" s="5" t="s">
        <v>1741</v>
      </c>
      <c r="K401" s="5">
        <v>2014</v>
      </c>
      <c r="L401" s="5" t="s">
        <v>47</v>
      </c>
    </row>
    <row r="402" spans="1:12">
      <c r="A402" s="5" t="s">
        <v>2281</v>
      </c>
      <c r="B402" s="9">
        <v>41760</v>
      </c>
      <c r="C402" s="5">
        <v>2014</v>
      </c>
      <c r="D402" s="5" t="s">
        <v>92</v>
      </c>
      <c r="E402" s="5" t="str">
        <f>VLOOKUP(D402, 'TechIndex Startups'!$A$1:$E$700,2,FALSE)</f>
        <v>FIRM0045</v>
      </c>
      <c r="F402" s="15" t="s">
        <v>1479</v>
      </c>
      <c r="G402" s="5" t="s">
        <v>1742</v>
      </c>
      <c r="H402" s="5" t="s">
        <v>1710</v>
      </c>
      <c r="I402" s="5" t="s">
        <v>30</v>
      </c>
      <c r="J402" s="5" t="s">
        <v>1482</v>
      </c>
      <c r="K402" s="5">
        <v>2003</v>
      </c>
      <c r="L402" s="5" t="s">
        <v>44</v>
      </c>
    </row>
    <row r="403" spans="1:12">
      <c r="A403" s="5" t="s">
        <v>2282</v>
      </c>
      <c r="B403" s="9">
        <v>41760</v>
      </c>
      <c r="C403" s="5">
        <v>2014</v>
      </c>
      <c r="D403" s="5" t="s">
        <v>243</v>
      </c>
      <c r="E403" s="5" t="str">
        <f>VLOOKUP(D403, 'TechIndex Startups'!$A$1:$E$700,2,FALSE)</f>
        <v>FIRM0191</v>
      </c>
      <c r="F403" s="15" t="s">
        <v>1471</v>
      </c>
      <c r="G403" s="5" t="s">
        <v>1743</v>
      </c>
      <c r="H403" s="5" t="s">
        <v>1481</v>
      </c>
      <c r="I403" s="5" t="s">
        <v>30</v>
      </c>
      <c r="J403" s="5" t="s">
        <v>1498</v>
      </c>
      <c r="K403" s="5">
        <v>2011</v>
      </c>
      <c r="L403" s="5" t="s">
        <v>33</v>
      </c>
    </row>
    <row r="404" spans="1:12">
      <c r="A404" s="5" t="s">
        <v>2282</v>
      </c>
      <c r="B404" s="9">
        <v>41760</v>
      </c>
      <c r="C404" s="5">
        <v>2014</v>
      </c>
      <c r="D404" s="5" t="s">
        <v>243</v>
      </c>
      <c r="E404" s="5" t="str">
        <f>VLOOKUP(D404, 'TechIndex Startups'!$A$1:$E$700,2,FALSE)</f>
        <v>FIRM0191</v>
      </c>
      <c r="F404" s="15" t="s">
        <v>1471</v>
      </c>
      <c r="G404" s="5" t="s">
        <v>1744</v>
      </c>
      <c r="H404" s="5" t="s">
        <v>1481</v>
      </c>
      <c r="I404" s="5" t="s">
        <v>30</v>
      </c>
      <c r="J404" s="5" t="s">
        <v>1498</v>
      </c>
      <c r="K404" s="5">
        <v>2011</v>
      </c>
      <c r="L404" s="5" t="s">
        <v>33</v>
      </c>
    </row>
    <row r="405" spans="1:12">
      <c r="A405" s="5" t="s">
        <v>2282</v>
      </c>
      <c r="B405" s="9">
        <v>41760</v>
      </c>
      <c r="C405" s="5">
        <v>2014</v>
      </c>
      <c r="D405" s="5" t="s">
        <v>243</v>
      </c>
      <c r="E405" s="5" t="str">
        <f>VLOOKUP(D405, 'TechIndex Startups'!$A$1:$E$700,2,FALSE)</f>
        <v>FIRM0191</v>
      </c>
      <c r="F405" s="15" t="s">
        <v>1471</v>
      </c>
      <c r="G405" s="5" t="s">
        <v>1664</v>
      </c>
      <c r="H405" s="5" t="s">
        <v>1481</v>
      </c>
      <c r="I405" s="5" t="s">
        <v>30</v>
      </c>
      <c r="J405" s="5" t="s">
        <v>1498</v>
      </c>
      <c r="K405" s="5">
        <v>2011</v>
      </c>
      <c r="L405" s="5" t="s">
        <v>33</v>
      </c>
    </row>
    <row r="406" spans="1:12">
      <c r="A406" s="5" t="s">
        <v>2282</v>
      </c>
      <c r="B406" s="9">
        <v>41760</v>
      </c>
      <c r="C406" s="5">
        <v>2014</v>
      </c>
      <c r="D406" s="5" t="s">
        <v>243</v>
      </c>
      <c r="E406" s="5" t="str">
        <f>VLOOKUP(D406, 'TechIndex Startups'!$A$1:$E$700,2,FALSE)</f>
        <v>FIRM0191</v>
      </c>
      <c r="F406" s="15" t="s">
        <v>1471</v>
      </c>
      <c r="G406" s="5" t="s">
        <v>1511</v>
      </c>
      <c r="H406" s="5" t="s">
        <v>1481</v>
      </c>
      <c r="I406" s="5" t="s">
        <v>30</v>
      </c>
      <c r="J406" s="5" t="s">
        <v>1498</v>
      </c>
      <c r="K406" s="5">
        <v>2011</v>
      </c>
      <c r="L406" s="5" t="s">
        <v>33</v>
      </c>
    </row>
    <row r="407" spans="1:12">
      <c r="A407" s="5" t="s">
        <v>2282</v>
      </c>
      <c r="B407" s="9">
        <v>41760</v>
      </c>
      <c r="C407" s="5">
        <v>2014</v>
      </c>
      <c r="D407" s="5" t="s">
        <v>243</v>
      </c>
      <c r="E407" s="5" t="str">
        <f>VLOOKUP(D407, 'TechIndex Startups'!$A$1:$E$700,2,FALSE)</f>
        <v>FIRM0191</v>
      </c>
      <c r="F407" s="15">
        <v>1100000</v>
      </c>
      <c r="G407" s="5" t="s">
        <v>1550</v>
      </c>
      <c r="H407" s="5" t="s">
        <v>1481</v>
      </c>
      <c r="I407" s="5" t="s">
        <v>30</v>
      </c>
      <c r="J407" s="5" t="s">
        <v>1498</v>
      </c>
      <c r="K407" s="5">
        <v>2011</v>
      </c>
      <c r="L407" s="5" t="s">
        <v>33</v>
      </c>
    </row>
    <row r="408" spans="1:12">
      <c r="A408" s="5" t="s">
        <v>2282</v>
      </c>
      <c r="B408" s="9">
        <v>41760</v>
      </c>
      <c r="C408" s="5">
        <v>2014</v>
      </c>
      <c r="D408" s="5" t="s">
        <v>243</v>
      </c>
      <c r="E408" s="5" t="str">
        <f>VLOOKUP(D408, 'TechIndex Startups'!$A$1:$E$700,2,FALSE)</f>
        <v>FIRM0191</v>
      </c>
      <c r="F408" s="15" t="s">
        <v>1471</v>
      </c>
      <c r="G408" s="5" t="s">
        <v>1626</v>
      </c>
      <c r="H408" s="5" t="s">
        <v>1481</v>
      </c>
      <c r="I408" s="5" t="s">
        <v>30</v>
      </c>
      <c r="J408" s="5" t="s">
        <v>1498</v>
      </c>
      <c r="K408" s="5">
        <v>2011</v>
      </c>
      <c r="L408" s="5" t="s">
        <v>33</v>
      </c>
    </row>
    <row r="409" spans="1:12">
      <c r="A409" s="5" t="s">
        <v>2282</v>
      </c>
      <c r="B409" s="9">
        <v>41760</v>
      </c>
      <c r="C409" s="5">
        <v>2014</v>
      </c>
      <c r="D409" s="5" t="s">
        <v>243</v>
      </c>
      <c r="E409" s="5" t="str">
        <f>VLOOKUP(D409, 'TechIndex Startups'!$A$1:$E$700,2,FALSE)</f>
        <v>FIRM0191</v>
      </c>
      <c r="F409" s="15" t="s">
        <v>1471</v>
      </c>
      <c r="G409" s="5" t="s">
        <v>1745</v>
      </c>
      <c r="H409" s="5" t="s">
        <v>1481</v>
      </c>
      <c r="I409" s="5" t="s">
        <v>30</v>
      </c>
      <c r="J409" s="5" t="s">
        <v>1498</v>
      </c>
      <c r="K409" s="5">
        <v>2011</v>
      </c>
      <c r="L409" s="5" t="s">
        <v>33</v>
      </c>
    </row>
    <row r="410" spans="1:12">
      <c r="A410" s="5" t="s">
        <v>2283</v>
      </c>
      <c r="B410" s="9">
        <v>41766</v>
      </c>
      <c r="C410" s="5">
        <v>2014</v>
      </c>
      <c r="D410" s="5" t="s">
        <v>343</v>
      </c>
      <c r="E410" s="5" t="str">
        <f>VLOOKUP(D410, 'TechIndex Startups'!$A$1:$E$700,2,FALSE)</f>
        <v>FIRM0285</v>
      </c>
      <c r="F410" s="15">
        <v>3500000</v>
      </c>
      <c r="G410" s="5" t="s">
        <v>1746</v>
      </c>
      <c r="H410" s="5" t="s">
        <v>1477</v>
      </c>
      <c r="I410" s="5" t="s">
        <v>30</v>
      </c>
      <c r="J410" s="5" t="s">
        <v>1470</v>
      </c>
      <c r="K410" s="5">
        <v>2012</v>
      </c>
      <c r="L410" s="5" t="s">
        <v>33</v>
      </c>
    </row>
    <row r="411" spans="1:12">
      <c r="A411" s="5" t="s">
        <v>2283</v>
      </c>
      <c r="B411" s="9">
        <v>41766</v>
      </c>
      <c r="C411" s="5">
        <v>2014</v>
      </c>
      <c r="D411" s="5" t="s">
        <v>343</v>
      </c>
      <c r="E411" s="5" t="str">
        <f>VLOOKUP(D411, 'TechIndex Startups'!$A$1:$E$700,2,FALSE)</f>
        <v>FIRM0285</v>
      </c>
      <c r="F411" s="16" t="s">
        <v>1471</v>
      </c>
      <c r="G411" s="5" t="s">
        <v>1747</v>
      </c>
      <c r="H411" s="5" t="s">
        <v>1477</v>
      </c>
      <c r="I411" s="5" t="s">
        <v>30</v>
      </c>
      <c r="J411" s="5" t="s">
        <v>1470</v>
      </c>
      <c r="K411" s="5">
        <v>2012</v>
      </c>
      <c r="L411" s="5" t="s">
        <v>33</v>
      </c>
    </row>
    <row r="412" spans="1:12">
      <c r="A412" s="5" t="s">
        <v>2284</v>
      </c>
      <c r="B412" s="9">
        <v>41766</v>
      </c>
      <c r="C412" s="5">
        <v>2014</v>
      </c>
      <c r="D412" s="5" t="s">
        <v>68</v>
      </c>
      <c r="E412" s="5" t="str">
        <f>VLOOKUP(D412, 'TechIndex Startups'!$A$1:$E$700,2,FALSE)</f>
        <v>FIRM0027</v>
      </c>
      <c r="F412" s="15">
        <v>8400000</v>
      </c>
      <c r="G412" s="5" t="s">
        <v>1748</v>
      </c>
      <c r="H412" s="5" t="s">
        <v>1477</v>
      </c>
      <c r="I412" s="5" t="s">
        <v>50</v>
      </c>
      <c r="J412" s="5" t="s">
        <v>1478</v>
      </c>
      <c r="K412" s="5">
        <v>1999</v>
      </c>
      <c r="L412" s="5" t="s">
        <v>69</v>
      </c>
    </row>
    <row r="413" spans="1:12">
      <c r="A413" s="5" t="s">
        <v>2285</v>
      </c>
      <c r="B413" s="9">
        <v>41771</v>
      </c>
      <c r="C413" s="5">
        <v>2014</v>
      </c>
      <c r="D413" s="5" t="s">
        <v>460</v>
      </c>
      <c r="E413" s="5" t="str">
        <f>VLOOKUP(D413, 'TechIndex Startups'!$A$1:$E$700,2,FALSE)</f>
        <v>FIRM0396</v>
      </c>
      <c r="F413" s="15">
        <v>600000</v>
      </c>
      <c r="G413" s="5" t="s">
        <v>1749</v>
      </c>
      <c r="H413" s="5" t="s">
        <v>1469</v>
      </c>
      <c r="I413" s="5" t="s">
        <v>71</v>
      </c>
      <c r="J413" s="5" t="s">
        <v>1750</v>
      </c>
      <c r="K413" s="5">
        <v>2012</v>
      </c>
      <c r="L413" s="5" t="s">
        <v>33</v>
      </c>
    </row>
    <row r="414" spans="1:12">
      <c r="A414" s="5" t="s">
        <v>2286</v>
      </c>
      <c r="B414" s="9">
        <v>41773</v>
      </c>
      <c r="C414" s="5">
        <v>2014</v>
      </c>
      <c r="D414" s="5" t="s">
        <v>266</v>
      </c>
      <c r="E414" s="5" t="str">
        <f>VLOOKUP(D414, 'TechIndex Startups'!$A$1:$E$700,2,FALSE)</f>
        <v>FIRM0213</v>
      </c>
      <c r="F414" s="15">
        <v>320000</v>
      </c>
      <c r="G414" s="5" t="s">
        <v>1479</v>
      </c>
      <c r="H414" s="5" t="s">
        <v>1497</v>
      </c>
      <c r="I414" s="5" t="s">
        <v>30</v>
      </c>
      <c r="J414" s="5" t="s">
        <v>1498</v>
      </c>
      <c r="K414" s="5">
        <v>2012</v>
      </c>
      <c r="L414" s="5" t="s">
        <v>33</v>
      </c>
    </row>
    <row r="415" spans="1:12">
      <c r="A415" s="5" t="s">
        <v>2287</v>
      </c>
      <c r="B415" s="9">
        <v>41775</v>
      </c>
      <c r="C415" s="5">
        <v>2014</v>
      </c>
      <c r="D415" s="5" t="s">
        <v>166</v>
      </c>
      <c r="E415" s="5" t="str">
        <f>VLOOKUP(D415, 'TechIndex Startups'!$A$1:$E$700,2,FALSE)</f>
        <v>FIRM0118</v>
      </c>
      <c r="F415" s="15">
        <v>1400000</v>
      </c>
      <c r="G415" s="5" t="s">
        <v>1479</v>
      </c>
      <c r="H415" s="5" t="s">
        <v>1469</v>
      </c>
      <c r="I415" s="5" t="s">
        <v>167</v>
      </c>
      <c r="J415" s="5" t="s">
        <v>1751</v>
      </c>
      <c r="K415" s="5">
        <v>2010</v>
      </c>
      <c r="L415" s="5" t="s">
        <v>33</v>
      </c>
    </row>
    <row r="416" spans="1:12">
      <c r="A416" s="5" t="s">
        <v>2288</v>
      </c>
      <c r="B416" s="9">
        <v>41791</v>
      </c>
      <c r="C416" s="5">
        <v>2014</v>
      </c>
      <c r="D416" s="5" t="s">
        <v>262</v>
      </c>
      <c r="E416" s="5" t="str">
        <f>VLOOKUP(D416, 'TechIndex Startups'!$A$1:$E$700,2,FALSE)</f>
        <v>FIRM0209</v>
      </c>
      <c r="F416" s="15" t="s">
        <v>1471</v>
      </c>
      <c r="G416" s="5" t="s">
        <v>1752</v>
      </c>
      <c r="H416" s="5" t="s">
        <v>1596</v>
      </c>
      <c r="I416" s="5" t="s">
        <v>50</v>
      </c>
      <c r="J416" s="5" t="s">
        <v>1478</v>
      </c>
      <c r="K416" s="5">
        <v>2002</v>
      </c>
      <c r="L416" s="5" t="s">
        <v>33</v>
      </c>
    </row>
    <row r="417" spans="1:12">
      <c r="A417" s="5" t="s">
        <v>2288</v>
      </c>
      <c r="B417" s="9">
        <v>41791</v>
      </c>
      <c r="C417" s="5">
        <v>2014</v>
      </c>
      <c r="D417" s="5" t="s">
        <v>262</v>
      </c>
      <c r="E417" s="5" t="str">
        <f>VLOOKUP(D417, 'TechIndex Startups'!$A$1:$E$700,2,FALSE)</f>
        <v>FIRM0209</v>
      </c>
      <c r="F417" s="15">
        <v>100000</v>
      </c>
      <c r="G417" s="5" t="s">
        <v>1753</v>
      </c>
      <c r="H417" s="5" t="s">
        <v>1596</v>
      </c>
      <c r="I417" s="5" t="s">
        <v>50</v>
      </c>
      <c r="J417" s="5" t="s">
        <v>1478</v>
      </c>
      <c r="K417" s="5">
        <v>2012</v>
      </c>
      <c r="L417" s="5" t="s">
        <v>33</v>
      </c>
    </row>
    <row r="418" spans="1:12">
      <c r="A418" s="5" t="s">
        <v>2289</v>
      </c>
      <c r="B418" s="9">
        <v>41791</v>
      </c>
      <c r="C418" s="5">
        <v>2014</v>
      </c>
      <c r="D418" s="5" t="s">
        <v>1582</v>
      </c>
      <c r="E418" s="5" t="str">
        <f>VLOOKUP(D418, 'TechIndex Startups'!$A$1:$E$700,2,FALSE)</f>
        <v>FIRM0169</v>
      </c>
      <c r="F418" s="15" t="s">
        <v>1479</v>
      </c>
      <c r="G418" s="5" t="s">
        <v>1754</v>
      </c>
      <c r="H418" s="5" t="s">
        <v>1497</v>
      </c>
      <c r="I418" s="5" t="s">
        <v>30</v>
      </c>
      <c r="J418" s="5" t="s">
        <v>1470</v>
      </c>
      <c r="K418" s="5">
        <v>2011</v>
      </c>
      <c r="L418" s="5" t="s">
        <v>47</v>
      </c>
    </row>
    <row r="419" spans="1:12">
      <c r="A419" s="5" t="s">
        <v>2290</v>
      </c>
      <c r="B419" s="9">
        <v>41791</v>
      </c>
      <c r="C419" s="5">
        <v>2014</v>
      </c>
      <c r="D419" s="5" t="s">
        <v>513</v>
      </c>
      <c r="E419" s="5" t="str">
        <f>VLOOKUP(D419, 'TechIndex Startups'!$A$1:$E$700,2,FALSE)</f>
        <v>FIRM0444</v>
      </c>
      <c r="F419" s="16" t="s">
        <v>1479</v>
      </c>
      <c r="G419" s="5" t="s">
        <v>1755</v>
      </c>
      <c r="H419" s="5" t="s">
        <v>1469</v>
      </c>
      <c r="I419" s="5" t="s">
        <v>30</v>
      </c>
      <c r="J419" s="5" t="s">
        <v>1482</v>
      </c>
      <c r="K419" s="5">
        <v>2014</v>
      </c>
      <c r="L419" s="5" t="s">
        <v>69</v>
      </c>
    </row>
    <row r="420" spans="1:12">
      <c r="A420" s="5" t="s">
        <v>2291</v>
      </c>
      <c r="B420" s="9">
        <v>41791</v>
      </c>
      <c r="C420" s="5">
        <v>2014</v>
      </c>
      <c r="D420" s="5" t="s">
        <v>547</v>
      </c>
      <c r="E420" s="5" t="str">
        <f>VLOOKUP(D420, 'TechIndex Startups'!$A$1:$E$700,2,FALSE)</f>
        <v>FIRM0476</v>
      </c>
      <c r="F420" s="15">
        <v>40000</v>
      </c>
      <c r="G420" s="5" t="s">
        <v>1616</v>
      </c>
      <c r="H420" s="5" t="s">
        <v>1481</v>
      </c>
      <c r="I420" s="5" t="s">
        <v>375</v>
      </c>
      <c r="J420" s="5" t="s">
        <v>1756</v>
      </c>
      <c r="K420" s="5">
        <v>2014</v>
      </c>
      <c r="L420" s="5" t="s">
        <v>47</v>
      </c>
    </row>
    <row r="421" spans="1:12">
      <c r="A421" s="5" t="s">
        <v>2292</v>
      </c>
      <c r="B421" s="9">
        <v>41792</v>
      </c>
      <c r="C421" s="5">
        <v>2014</v>
      </c>
      <c r="D421" s="5" t="s">
        <v>349</v>
      </c>
      <c r="E421" s="5" t="str">
        <f>VLOOKUP(D421, 'TechIndex Startups'!$A$1:$E$700,2,FALSE)</f>
        <v>FIRM0291</v>
      </c>
      <c r="F421" s="15">
        <v>40000</v>
      </c>
      <c r="G421" s="5" t="s">
        <v>1757</v>
      </c>
      <c r="H421" s="5" t="s">
        <v>1596</v>
      </c>
      <c r="I421" s="5" t="s">
        <v>30</v>
      </c>
      <c r="J421" s="5" t="s">
        <v>1470</v>
      </c>
      <c r="K421" s="5">
        <v>2013</v>
      </c>
      <c r="L421" s="5" t="s">
        <v>44</v>
      </c>
    </row>
    <row r="422" spans="1:12">
      <c r="A422" s="5" t="s">
        <v>2293</v>
      </c>
      <c r="B422" s="9">
        <v>41795</v>
      </c>
      <c r="C422" s="5">
        <v>2014</v>
      </c>
      <c r="D422" s="5" t="s">
        <v>88</v>
      </c>
      <c r="E422" s="5" t="str">
        <f>VLOOKUP(D422, 'TechIndex Startups'!$A$1:$E$700,2,FALSE)</f>
        <v>FIRM0042</v>
      </c>
      <c r="F422" s="15">
        <v>413200</v>
      </c>
      <c r="G422" s="5" t="s">
        <v>1479</v>
      </c>
      <c r="H422" s="5" t="s">
        <v>1513</v>
      </c>
      <c r="I422" s="5" t="s">
        <v>30</v>
      </c>
      <c r="J422" s="5" t="s">
        <v>1543</v>
      </c>
      <c r="K422" s="5">
        <v>2013</v>
      </c>
      <c r="L422" s="5" t="s">
        <v>44</v>
      </c>
    </row>
    <row r="423" spans="1:12">
      <c r="A423" s="5" t="s">
        <v>2294</v>
      </c>
      <c r="B423" s="9">
        <v>41803</v>
      </c>
      <c r="C423" s="5">
        <v>2014</v>
      </c>
      <c r="D423" s="5" t="s">
        <v>346</v>
      </c>
      <c r="E423" s="5" t="str">
        <f>VLOOKUP(D423, 'TechIndex Startups'!$A$1:$E$700,2,FALSE)</f>
        <v>FIRM0288</v>
      </c>
      <c r="F423" s="16" t="s">
        <v>1479</v>
      </c>
      <c r="G423" s="5" t="s">
        <v>1623</v>
      </c>
      <c r="H423" s="5" t="s">
        <v>1481</v>
      </c>
      <c r="I423" s="5" t="s">
        <v>30</v>
      </c>
      <c r="J423" s="5" t="s">
        <v>1498</v>
      </c>
      <c r="K423" s="5">
        <v>2013</v>
      </c>
      <c r="L423" s="5" t="s">
        <v>47</v>
      </c>
    </row>
    <row r="424" spans="1:12">
      <c r="A424" s="5" t="s">
        <v>2295</v>
      </c>
      <c r="B424" s="9">
        <v>41814</v>
      </c>
      <c r="C424" s="5">
        <v>2014</v>
      </c>
      <c r="D424" s="5" t="s">
        <v>193</v>
      </c>
      <c r="E424" s="5" t="str">
        <f>VLOOKUP(D424, 'TechIndex Startups'!$A$1:$E$700,2,FALSE)</f>
        <v>FIRM0144</v>
      </c>
      <c r="F424" s="15">
        <v>4000000</v>
      </c>
      <c r="G424" s="5" t="s">
        <v>1758</v>
      </c>
      <c r="H424" s="5" t="s">
        <v>1469</v>
      </c>
      <c r="I424" s="5" t="s">
        <v>30</v>
      </c>
      <c r="J424" s="5" t="s">
        <v>1498</v>
      </c>
      <c r="K424" s="5">
        <v>2010</v>
      </c>
      <c r="L424" s="5" t="s">
        <v>44</v>
      </c>
    </row>
    <row r="425" spans="1:12">
      <c r="A425" s="5" t="s">
        <v>2296</v>
      </c>
      <c r="B425" s="9">
        <v>41820</v>
      </c>
      <c r="C425" s="5">
        <v>2014</v>
      </c>
      <c r="D425" s="5" t="s">
        <v>359</v>
      </c>
      <c r="E425" s="5" t="str">
        <f>VLOOKUP(D425, 'TechIndex Startups'!$A$1:$E$700,2,FALSE)</f>
        <v>FIRM0300</v>
      </c>
      <c r="F425" s="16" t="s">
        <v>1479</v>
      </c>
      <c r="G425" s="5" t="s">
        <v>1759</v>
      </c>
      <c r="H425" s="5" t="s">
        <v>1760</v>
      </c>
      <c r="I425" s="5" t="s">
        <v>167</v>
      </c>
      <c r="J425" s="5" t="s">
        <v>1751</v>
      </c>
      <c r="K425" s="5">
        <v>2014</v>
      </c>
      <c r="L425" s="5" t="s">
        <v>33</v>
      </c>
    </row>
    <row r="426" spans="1:12">
      <c r="A426" s="5" t="s">
        <v>2297</v>
      </c>
      <c r="B426" s="9">
        <v>41821</v>
      </c>
      <c r="C426" s="5">
        <v>2014</v>
      </c>
      <c r="D426" s="5" t="s">
        <v>396</v>
      </c>
      <c r="E426" s="5" t="str">
        <f>VLOOKUP(D426, 'TechIndex Startups'!$A$1:$E$700,2,FALSE)</f>
        <v>FIRM0333</v>
      </c>
      <c r="F426" s="15">
        <v>41300</v>
      </c>
      <c r="G426" s="5" t="s">
        <v>1761</v>
      </c>
      <c r="H426" s="5" t="s">
        <v>1481</v>
      </c>
      <c r="I426" s="5" t="s">
        <v>286</v>
      </c>
      <c r="J426" s="5" t="s">
        <v>286</v>
      </c>
      <c r="K426" s="5">
        <v>2013</v>
      </c>
      <c r="L426" s="5" t="s">
        <v>29</v>
      </c>
    </row>
    <row r="427" spans="1:12">
      <c r="A427" s="5" t="s">
        <v>2298</v>
      </c>
      <c r="B427" s="9">
        <v>41836</v>
      </c>
      <c r="C427" s="5">
        <v>2014</v>
      </c>
      <c r="D427" s="5" t="s">
        <v>477</v>
      </c>
      <c r="E427" s="5" t="str">
        <f>VLOOKUP(D427, 'TechIndex Startups'!$A$1:$E$700,2,FALSE)</f>
        <v>FIRM0411</v>
      </c>
      <c r="F427" s="16" t="s">
        <v>1471</v>
      </c>
      <c r="G427" s="5" t="s">
        <v>1762</v>
      </c>
      <c r="H427" s="5" t="s">
        <v>1481</v>
      </c>
      <c r="I427" s="5" t="s">
        <v>30</v>
      </c>
      <c r="J427" s="5" t="s">
        <v>1482</v>
      </c>
      <c r="K427" s="5">
        <v>2011</v>
      </c>
      <c r="L427" s="5" t="s">
        <v>33</v>
      </c>
    </row>
    <row r="428" spans="1:12">
      <c r="A428" s="5" t="s">
        <v>2298</v>
      </c>
      <c r="B428" s="9">
        <v>41836</v>
      </c>
      <c r="C428" s="5">
        <v>2014</v>
      </c>
      <c r="D428" s="5" t="s">
        <v>477</v>
      </c>
      <c r="E428" s="5" t="str">
        <f>VLOOKUP(D428, 'TechIndex Startups'!$A$1:$E$700,2,FALSE)</f>
        <v>FIRM0411</v>
      </c>
      <c r="F428" s="15">
        <v>120000</v>
      </c>
      <c r="G428" s="5" t="s">
        <v>1466</v>
      </c>
      <c r="H428" s="5" t="s">
        <v>1481</v>
      </c>
      <c r="I428" s="5" t="s">
        <v>30</v>
      </c>
      <c r="J428" s="5" t="s">
        <v>1482</v>
      </c>
      <c r="K428" s="5">
        <v>2014</v>
      </c>
      <c r="L428" s="5" t="s">
        <v>33</v>
      </c>
    </row>
    <row r="429" spans="1:12">
      <c r="A429" s="5" t="s">
        <v>2299</v>
      </c>
      <c r="B429" s="9">
        <v>41837</v>
      </c>
      <c r="C429" s="5">
        <v>2014</v>
      </c>
      <c r="D429" s="5" t="s">
        <v>184</v>
      </c>
      <c r="E429" s="5" t="str">
        <f>VLOOKUP(D429, 'TechIndex Startups'!$A$1:$E$700,2,FALSE)</f>
        <v>FIRM0135</v>
      </c>
      <c r="F429" s="15">
        <v>1300000</v>
      </c>
      <c r="G429" s="5" t="s">
        <v>1763</v>
      </c>
      <c r="H429" s="5" t="s">
        <v>1477</v>
      </c>
      <c r="I429" s="5" t="s">
        <v>30</v>
      </c>
      <c r="J429" s="5" t="s">
        <v>1551</v>
      </c>
      <c r="K429" s="5">
        <v>2010</v>
      </c>
      <c r="L429" s="5" t="s">
        <v>58</v>
      </c>
    </row>
    <row r="430" spans="1:12">
      <c r="A430" s="5" t="s">
        <v>2300</v>
      </c>
      <c r="B430" s="9">
        <v>41842</v>
      </c>
      <c r="C430" s="5">
        <v>2014</v>
      </c>
      <c r="D430" s="5" t="s">
        <v>291</v>
      </c>
      <c r="E430" s="5" t="str">
        <f>VLOOKUP(D430, 'TechIndex Startups'!$A$1:$E$700,2,FALSE)</f>
        <v>FIRM0235</v>
      </c>
      <c r="F430" s="15">
        <v>257000</v>
      </c>
      <c r="G430" s="5" t="s">
        <v>1479</v>
      </c>
      <c r="H430" s="5" t="s">
        <v>1481</v>
      </c>
      <c r="I430" s="5" t="s">
        <v>30</v>
      </c>
      <c r="J430" s="5" t="s">
        <v>1655</v>
      </c>
      <c r="K430" s="5">
        <v>2012</v>
      </c>
      <c r="L430" s="5" t="s">
        <v>69</v>
      </c>
    </row>
    <row r="431" spans="1:12">
      <c r="A431" s="5" t="s">
        <v>2301</v>
      </c>
      <c r="B431" s="9">
        <v>41844</v>
      </c>
      <c r="C431" s="5">
        <v>2014</v>
      </c>
      <c r="D431" s="5" t="s">
        <v>389</v>
      </c>
      <c r="E431" s="5" t="str">
        <f>VLOOKUP(D431, 'TechIndex Startups'!$A$1:$E$700,2,FALSE)</f>
        <v>FIRM0327</v>
      </c>
      <c r="F431" s="16" t="s">
        <v>1471</v>
      </c>
      <c r="G431" s="5" t="s">
        <v>1764</v>
      </c>
      <c r="H431" s="5" t="s">
        <v>1481</v>
      </c>
      <c r="I431" s="5" t="s">
        <v>30</v>
      </c>
      <c r="J431" s="5" t="s">
        <v>1482</v>
      </c>
      <c r="K431" s="5">
        <v>2013</v>
      </c>
      <c r="L431" s="5" t="s">
        <v>47</v>
      </c>
    </row>
    <row r="432" spans="1:12">
      <c r="A432" s="5" t="s">
        <v>2301</v>
      </c>
      <c r="B432" s="9">
        <v>41844</v>
      </c>
      <c r="C432" s="5">
        <v>2014</v>
      </c>
      <c r="D432" s="5" t="s">
        <v>389</v>
      </c>
      <c r="E432" s="5" t="str">
        <f>VLOOKUP(D432, 'TechIndex Startups'!$A$1:$E$700,2,FALSE)</f>
        <v>FIRM0327</v>
      </c>
      <c r="F432" s="16" t="s">
        <v>1471</v>
      </c>
      <c r="G432" s="5" t="s">
        <v>1765</v>
      </c>
      <c r="H432" s="5" t="s">
        <v>1481</v>
      </c>
      <c r="I432" s="5" t="s">
        <v>30</v>
      </c>
      <c r="J432" s="5" t="s">
        <v>1482</v>
      </c>
      <c r="K432" s="5">
        <v>2013</v>
      </c>
      <c r="L432" s="5" t="s">
        <v>47</v>
      </c>
    </row>
    <row r="433" spans="1:12">
      <c r="A433" s="5" t="s">
        <v>2301</v>
      </c>
      <c r="B433" s="9">
        <v>41844</v>
      </c>
      <c r="C433" s="5">
        <v>2014</v>
      </c>
      <c r="D433" s="5" t="s">
        <v>389</v>
      </c>
      <c r="E433" s="5" t="str">
        <f>VLOOKUP(D433, 'TechIndex Startups'!$A$1:$E$700,2,FALSE)</f>
        <v>FIRM0327</v>
      </c>
      <c r="F433" s="16" t="s">
        <v>1471</v>
      </c>
      <c r="G433" s="5" t="s">
        <v>1766</v>
      </c>
      <c r="H433" s="5" t="s">
        <v>1481</v>
      </c>
      <c r="I433" s="5" t="s">
        <v>30</v>
      </c>
      <c r="J433" s="5" t="s">
        <v>1482</v>
      </c>
      <c r="K433" s="5">
        <v>2013</v>
      </c>
      <c r="L433" s="5" t="s">
        <v>47</v>
      </c>
    </row>
    <row r="434" spans="1:12">
      <c r="A434" s="5" t="s">
        <v>2301</v>
      </c>
      <c r="B434" s="9">
        <v>41844</v>
      </c>
      <c r="C434" s="5">
        <v>2014</v>
      </c>
      <c r="D434" s="5" t="s">
        <v>389</v>
      </c>
      <c r="E434" s="5" t="str">
        <f>VLOOKUP(D434, 'TechIndex Startups'!$A$1:$E$700,2,FALSE)</f>
        <v>FIRM0327</v>
      </c>
      <c r="F434" s="16" t="s">
        <v>1471</v>
      </c>
      <c r="G434" s="5" t="s">
        <v>1767</v>
      </c>
      <c r="H434" s="5" t="s">
        <v>1481</v>
      </c>
      <c r="I434" s="5" t="s">
        <v>30</v>
      </c>
      <c r="J434" s="5" t="s">
        <v>1482</v>
      </c>
      <c r="K434" s="5">
        <v>2013</v>
      </c>
      <c r="L434" s="5" t="s">
        <v>47</v>
      </c>
    </row>
    <row r="435" spans="1:12">
      <c r="A435" s="5" t="s">
        <v>2301</v>
      </c>
      <c r="B435" s="9">
        <v>41844</v>
      </c>
      <c r="C435" s="5">
        <v>2014</v>
      </c>
      <c r="D435" s="5" t="s">
        <v>389</v>
      </c>
      <c r="E435" s="5" t="str">
        <f>VLOOKUP(D435, 'TechIndex Startups'!$A$1:$E$700,2,FALSE)</f>
        <v>FIRM0327</v>
      </c>
      <c r="F435" s="15">
        <v>1200000</v>
      </c>
      <c r="G435" s="5" t="s">
        <v>1466</v>
      </c>
      <c r="H435" s="5" t="s">
        <v>1481</v>
      </c>
      <c r="I435" s="5" t="s">
        <v>30</v>
      </c>
      <c r="J435" s="5" t="s">
        <v>1482</v>
      </c>
      <c r="K435" s="5">
        <v>2013</v>
      </c>
      <c r="L435" s="5" t="s">
        <v>47</v>
      </c>
    </row>
    <row r="436" spans="1:12">
      <c r="A436" s="5" t="s">
        <v>2302</v>
      </c>
      <c r="B436" s="9">
        <v>41849</v>
      </c>
      <c r="C436" s="5">
        <v>2014</v>
      </c>
      <c r="D436" s="5" t="s">
        <v>193</v>
      </c>
      <c r="E436" s="5" t="str">
        <f>VLOOKUP(D436, 'TechIndex Startups'!$A$1:$E$700,2,FALSE)</f>
        <v>FIRM0144</v>
      </c>
      <c r="F436" s="15" t="s">
        <v>1479</v>
      </c>
      <c r="G436" s="5" t="s">
        <v>1768</v>
      </c>
      <c r="H436" s="5" t="s">
        <v>1469</v>
      </c>
      <c r="I436" s="5" t="s">
        <v>30</v>
      </c>
      <c r="J436" s="5" t="s">
        <v>1498</v>
      </c>
      <c r="K436" s="5">
        <v>2010</v>
      </c>
      <c r="L436" s="5" t="s">
        <v>44</v>
      </c>
    </row>
    <row r="437" spans="1:12">
      <c r="A437" s="5" t="s">
        <v>2303</v>
      </c>
      <c r="B437" s="9">
        <v>41850</v>
      </c>
      <c r="C437" s="5">
        <v>2014</v>
      </c>
      <c r="D437" s="5" t="s">
        <v>738</v>
      </c>
      <c r="E437" s="5" t="str">
        <f>VLOOKUP(D437, 'TechIndex Startups'!$A$1:$E$700,2,FALSE)</f>
        <v>FIRM0663</v>
      </c>
      <c r="F437" s="15">
        <v>150000</v>
      </c>
      <c r="G437" s="5" t="s">
        <v>1479</v>
      </c>
      <c r="H437" s="5" t="s">
        <v>1481</v>
      </c>
      <c r="I437" s="5" t="s">
        <v>467</v>
      </c>
      <c r="J437" s="5" t="s">
        <v>467</v>
      </c>
      <c r="K437" s="5">
        <v>2016</v>
      </c>
      <c r="L437" s="5" t="s">
        <v>33</v>
      </c>
    </row>
    <row r="438" spans="1:12">
      <c r="A438" s="5" t="s">
        <v>2304</v>
      </c>
      <c r="B438" s="9">
        <v>41851</v>
      </c>
      <c r="C438" s="5">
        <v>2014</v>
      </c>
      <c r="D438" s="5" t="s">
        <v>339</v>
      </c>
      <c r="E438" s="5" t="str">
        <f>VLOOKUP(D438, 'TechIndex Startups'!$A$1:$E$700,2,FALSE)</f>
        <v>FIRM0281</v>
      </c>
      <c r="F438" s="15">
        <v>1700000</v>
      </c>
      <c r="G438" s="5" t="s">
        <v>1635</v>
      </c>
      <c r="H438" s="5" t="s">
        <v>1513</v>
      </c>
      <c r="I438" s="5" t="s">
        <v>30</v>
      </c>
      <c r="J438" s="5" t="s">
        <v>1634</v>
      </c>
      <c r="K438" s="5">
        <v>2012</v>
      </c>
      <c r="L438" s="5" t="s">
        <v>33</v>
      </c>
    </row>
    <row r="439" spans="1:12">
      <c r="A439" s="5" t="s">
        <v>2305</v>
      </c>
      <c r="B439" s="9">
        <v>41852</v>
      </c>
      <c r="C439" s="5">
        <v>2014</v>
      </c>
      <c r="D439" s="5" t="s">
        <v>92</v>
      </c>
      <c r="E439" s="5" t="str">
        <f>VLOOKUP(D439, 'TechIndex Startups'!$A$1:$E$700,2,FALSE)</f>
        <v>FIRM0045</v>
      </c>
      <c r="F439" s="15" t="s">
        <v>1479</v>
      </c>
      <c r="G439" s="5" t="s">
        <v>1769</v>
      </c>
      <c r="H439" s="5" t="s">
        <v>1710</v>
      </c>
      <c r="I439" s="5" t="s">
        <v>30</v>
      </c>
      <c r="J439" s="5" t="s">
        <v>1482</v>
      </c>
      <c r="K439" s="5">
        <v>2003</v>
      </c>
      <c r="L439" s="5" t="s">
        <v>44</v>
      </c>
    </row>
    <row r="440" spans="1:12">
      <c r="A440" s="5" t="s">
        <v>2306</v>
      </c>
      <c r="B440" s="9">
        <v>41865</v>
      </c>
      <c r="C440" s="5">
        <v>2014</v>
      </c>
      <c r="D440" s="5" t="s">
        <v>389</v>
      </c>
      <c r="E440" s="5" t="str">
        <f>VLOOKUP(D440, 'TechIndex Startups'!$A$1:$E$700,2,FALSE)</f>
        <v>FIRM0327</v>
      </c>
      <c r="F440" s="16" t="s">
        <v>1471</v>
      </c>
      <c r="G440" s="5" t="s">
        <v>1765</v>
      </c>
      <c r="H440" s="5" t="s">
        <v>1481</v>
      </c>
      <c r="I440" s="5" t="s">
        <v>30</v>
      </c>
      <c r="J440" s="5" t="s">
        <v>1482</v>
      </c>
      <c r="K440" s="5">
        <v>2013</v>
      </c>
      <c r="L440" s="5" t="s">
        <v>47</v>
      </c>
    </row>
    <row r="441" spans="1:12">
      <c r="A441" s="5" t="s">
        <v>2306</v>
      </c>
      <c r="B441" s="9">
        <v>41865</v>
      </c>
      <c r="C441" s="5">
        <v>2014</v>
      </c>
      <c r="D441" s="5" t="s">
        <v>389</v>
      </c>
      <c r="E441" s="5" t="str">
        <f>VLOOKUP(D441, 'TechIndex Startups'!$A$1:$E$700,2,FALSE)</f>
        <v>FIRM0327</v>
      </c>
      <c r="F441" s="15">
        <v>1200000</v>
      </c>
      <c r="G441" s="5" t="s">
        <v>1466</v>
      </c>
      <c r="H441" s="5" t="s">
        <v>1481</v>
      </c>
      <c r="I441" s="5" t="s">
        <v>30</v>
      </c>
      <c r="J441" s="5" t="s">
        <v>1482</v>
      </c>
      <c r="K441" s="5">
        <v>2013</v>
      </c>
      <c r="L441" s="5" t="s">
        <v>47</v>
      </c>
    </row>
    <row r="442" spans="1:12">
      <c r="A442" s="5" t="s">
        <v>2306</v>
      </c>
      <c r="B442" s="9">
        <v>41865</v>
      </c>
      <c r="C442" s="5">
        <v>2014</v>
      </c>
      <c r="D442" s="5" t="s">
        <v>389</v>
      </c>
      <c r="E442" s="5" t="str">
        <f>VLOOKUP(D442, 'TechIndex Startups'!$A$1:$E$700,2,FALSE)</f>
        <v>FIRM0327</v>
      </c>
      <c r="F442" s="16" t="s">
        <v>1471</v>
      </c>
      <c r="G442" s="5" t="s">
        <v>1673</v>
      </c>
      <c r="H442" s="5" t="s">
        <v>1481</v>
      </c>
      <c r="I442" s="5" t="s">
        <v>30</v>
      </c>
      <c r="J442" s="5" t="s">
        <v>1482</v>
      </c>
      <c r="K442" s="5">
        <v>2013</v>
      </c>
      <c r="L442" s="5" t="s">
        <v>47</v>
      </c>
    </row>
    <row r="443" spans="1:12">
      <c r="A443" s="5" t="s">
        <v>2307</v>
      </c>
      <c r="B443" s="9">
        <v>41877</v>
      </c>
      <c r="C443" s="5">
        <v>2014</v>
      </c>
      <c r="D443" s="5" t="s">
        <v>211</v>
      </c>
      <c r="E443" s="5" t="str">
        <f>VLOOKUP(D443, 'TechIndex Startups'!$A$1:$E$700,2,FALSE)</f>
        <v>FIRM0161</v>
      </c>
      <c r="F443" s="15">
        <v>560000</v>
      </c>
      <c r="G443" s="5" t="s">
        <v>1479</v>
      </c>
      <c r="H443" s="5" t="s">
        <v>1481</v>
      </c>
      <c r="I443" s="5" t="s">
        <v>30</v>
      </c>
      <c r="J443" s="5" t="s">
        <v>1770</v>
      </c>
      <c r="K443" s="5">
        <v>2014</v>
      </c>
      <c r="L443" s="5" t="s">
        <v>33</v>
      </c>
    </row>
    <row r="444" spans="1:12">
      <c r="A444" s="5" t="s">
        <v>2308</v>
      </c>
      <c r="B444" s="9">
        <v>41883</v>
      </c>
      <c r="C444" s="5">
        <v>2014</v>
      </c>
      <c r="D444" s="5" t="s">
        <v>420</v>
      </c>
      <c r="E444" s="5" t="str">
        <f>VLOOKUP(D444, 'TechIndex Startups'!$A$1:$E$700,2,FALSE)</f>
        <v>FIRM0356</v>
      </c>
      <c r="F444" s="15">
        <f>143000*1.25</f>
        <v>178750</v>
      </c>
      <c r="G444" s="5" t="s">
        <v>1479</v>
      </c>
      <c r="H444" s="5" t="s">
        <v>1481</v>
      </c>
      <c r="I444" s="5" t="s">
        <v>73</v>
      </c>
      <c r="J444" s="5" t="s">
        <v>1642</v>
      </c>
      <c r="K444" s="5">
        <v>2013</v>
      </c>
      <c r="L444" s="5" t="s">
        <v>44</v>
      </c>
    </row>
    <row r="445" spans="1:12">
      <c r="A445" s="5" t="s">
        <v>2309</v>
      </c>
      <c r="B445" s="9">
        <v>41886</v>
      </c>
      <c r="C445" s="5">
        <v>2014</v>
      </c>
      <c r="D445" s="5" t="s">
        <v>438</v>
      </c>
      <c r="E445" s="5" t="str">
        <f>VLOOKUP(D445, 'TechIndex Startups'!$A$1:$E$700,2,FALSE)</f>
        <v>FIRM0375</v>
      </c>
      <c r="F445" s="15">
        <f>123000*1.4</f>
        <v>172200</v>
      </c>
      <c r="G445" s="5" t="s">
        <v>1771</v>
      </c>
      <c r="H445" s="5" t="s">
        <v>1481</v>
      </c>
      <c r="I445" s="5" t="s">
        <v>50</v>
      </c>
      <c r="J445" s="5" t="s">
        <v>1478</v>
      </c>
      <c r="K445" s="5">
        <v>2013</v>
      </c>
      <c r="L445" s="5" t="s">
        <v>33</v>
      </c>
    </row>
    <row r="446" spans="1:12">
      <c r="A446" s="5" t="s">
        <v>2310</v>
      </c>
      <c r="B446" s="9">
        <v>41912</v>
      </c>
      <c r="C446" s="5">
        <v>2014</v>
      </c>
      <c r="D446" s="5" t="s">
        <v>412</v>
      </c>
      <c r="E446" s="5" t="str">
        <f>VLOOKUP(D446, 'TechIndex Startups'!$A$1:$E$700,2,FALSE)</f>
        <v>FIRM0348</v>
      </c>
      <c r="F446" s="15">
        <v>715000</v>
      </c>
      <c r="G446" s="5" t="s">
        <v>1479</v>
      </c>
      <c r="H446" s="5" t="s">
        <v>1596</v>
      </c>
      <c r="I446" s="5" t="s">
        <v>30</v>
      </c>
      <c r="J446" s="5" t="s">
        <v>1470</v>
      </c>
      <c r="K446" s="5">
        <v>2013</v>
      </c>
      <c r="L446" s="5" t="s">
        <v>47</v>
      </c>
    </row>
    <row r="447" spans="1:12">
      <c r="A447" s="5" t="s">
        <v>2311</v>
      </c>
      <c r="B447" s="9">
        <v>41913</v>
      </c>
      <c r="C447" s="5">
        <v>2014</v>
      </c>
      <c r="D447" s="5" t="s">
        <v>368</v>
      </c>
      <c r="E447" s="5" t="str">
        <f>VLOOKUP(D447, 'TechIndex Startups'!$A$1:$E$700,2,FALSE)</f>
        <v>FIRM0309</v>
      </c>
      <c r="F447" s="16" t="s">
        <v>1479</v>
      </c>
      <c r="G447" s="5" t="s">
        <v>1772</v>
      </c>
      <c r="H447" s="5" t="s">
        <v>1481</v>
      </c>
      <c r="I447" s="5" t="s">
        <v>30</v>
      </c>
      <c r="J447" s="5" t="s">
        <v>1534</v>
      </c>
      <c r="K447" s="5">
        <v>2013</v>
      </c>
      <c r="L447" s="5" t="s">
        <v>33</v>
      </c>
    </row>
    <row r="448" spans="1:12">
      <c r="A448" s="5" t="s">
        <v>2312</v>
      </c>
      <c r="B448" s="9">
        <v>41913</v>
      </c>
      <c r="C448" s="5">
        <v>2014</v>
      </c>
      <c r="D448" s="5" t="s">
        <v>503</v>
      </c>
      <c r="E448" s="5" t="str">
        <f>VLOOKUP(D448, 'TechIndex Startups'!$A$1:$E$700,2,FALSE)</f>
        <v>FIRM0436</v>
      </c>
      <c r="F448" s="15">
        <v>500000</v>
      </c>
      <c r="G448" s="5" t="s">
        <v>1479</v>
      </c>
      <c r="H448" s="5" t="s">
        <v>1588</v>
      </c>
      <c r="I448" s="5" t="s">
        <v>30</v>
      </c>
      <c r="J448" s="5" t="s">
        <v>1773</v>
      </c>
      <c r="K448" s="5">
        <v>2014</v>
      </c>
      <c r="L448" s="5" t="s">
        <v>44</v>
      </c>
    </row>
    <row r="449" spans="1:12">
      <c r="A449" s="5" t="s">
        <v>2313</v>
      </c>
      <c r="B449" s="9">
        <v>41913</v>
      </c>
      <c r="C449" s="5">
        <v>2014</v>
      </c>
      <c r="D449" s="5" t="s">
        <v>518</v>
      </c>
      <c r="E449" s="5" t="str">
        <f>VLOOKUP(D449, 'TechIndex Startups'!$A$1:$E$700,2,FALSE)</f>
        <v>FIRM0449</v>
      </c>
      <c r="F449" s="15">
        <f>200000*0.31</f>
        <v>62000</v>
      </c>
      <c r="G449" s="5" t="s">
        <v>1580</v>
      </c>
      <c r="H449" s="5" t="s">
        <v>1492</v>
      </c>
      <c r="I449" s="5" t="s">
        <v>45</v>
      </c>
      <c r="J449" s="5" t="s">
        <v>1774</v>
      </c>
      <c r="K449" s="5">
        <v>2014</v>
      </c>
      <c r="L449" s="5" t="s">
        <v>33</v>
      </c>
    </row>
    <row r="450" spans="1:12">
      <c r="A450" s="5" t="s">
        <v>2314</v>
      </c>
      <c r="B450" s="9">
        <v>41913</v>
      </c>
      <c r="C450" s="5">
        <v>2014</v>
      </c>
      <c r="D450" s="5" t="s">
        <v>553</v>
      </c>
      <c r="E450" s="5" t="str">
        <f>VLOOKUP(D450, 'TechIndex Startups'!$A$1:$E$700,2,FALSE)</f>
        <v>FIRM0482</v>
      </c>
      <c r="F450" s="15">
        <v>200000</v>
      </c>
      <c r="G450" s="5" t="s">
        <v>1479</v>
      </c>
      <c r="H450" s="5" t="s">
        <v>1596</v>
      </c>
      <c r="I450" s="5" t="s">
        <v>30</v>
      </c>
      <c r="J450" s="5" t="s">
        <v>1775</v>
      </c>
      <c r="K450" s="5">
        <v>2014</v>
      </c>
      <c r="L450" s="5" t="s">
        <v>47</v>
      </c>
    </row>
    <row r="451" spans="1:12">
      <c r="A451" s="5" t="s">
        <v>2315</v>
      </c>
      <c r="B451" s="9">
        <v>41913</v>
      </c>
      <c r="C451" s="5">
        <v>2014</v>
      </c>
      <c r="D451" s="5" t="s">
        <v>327</v>
      </c>
      <c r="E451" s="5" t="str">
        <f>VLOOKUP(D451, 'TechIndex Startups'!$A$1:$E$700,2,FALSE)</f>
        <v>FIRM0269</v>
      </c>
      <c r="F451" s="15">
        <v>250000</v>
      </c>
      <c r="G451" s="5" t="s">
        <v>1479</v>
      </c>
      <c r="H451" s="5" t="s">
        <v>1596</v>
      </c>
      <c r="I451" s="5" t="s">
        <v>30</v>
      </c>
      <c r="J451" s="5" t="s">
        <v>1498</v>
      </c>
      <c r="K451" s="5">
        <v>2013</v>
      </c>
      <c r="L451" s="5" t="s">
        <v>47</v>
      </c>
    </row>
    <row r="452" spans="1:12">
      <c r="A452" s="5" t="s">
        <v>2316</v>
      </c>
      <c r="B452" s="9">
        <v>41918</v>
      </c>
      <c r="C452" s="5">
        <v>2014</v>
      </c>
      <c r="D452" s="5" t="s">
        <v>92</v>
      </c>
      <c r="E452" s="5" t="str">
        <f>VLOOKUP(D452, 'TechIndex Startups'!$A$1:$E$700,2,FALSE)</f>
        <v>FIRM0045</v>
      </c>
      <c r="F452" s="16" t="s">
        <v>1471</v>
      </c>
      <c r="G452" s="5" t="s">
        <v>1776</v>
      </c>
      <c r="H452" s="5" t="s">
        <v>1725</v>
      </c>
      <c r="I452" s="5" t="s">
        <v>30</v>
      </c>
      <c r="J452" s="5" t="s">
        <v>1482</v>
      </c>
      <c r="K452" s="5">
        <v>2003</v>
      </c>
      <c r="L452" s="5" t="s">
        <v>44</v>
      </c>
    </row>
    <row r="453" spans="1:12">
      <c r="A453" s="5" t="s">
        <v>2316</v>
      </c>
      <c r="B453" s="9">
        <v>41918</v>
      </c>
      <c r="C453" s="5">
        <v>2014</v>
      </c>
      <c r="D453" s="5" t="s">
        <v>92</v>
      </c>
      <c r="E453" s="5" t="str">
        <f>VLOOKUP(D453, 'TechIndex Startups'!$A$1:$E$700,2,FALSE)</f>
        <v>FIRM0045</v>
      </c>
      <c r="F453" s="15">
        <v>30000000</v>
      </c>
      <c r="G453" s="5" t="s">
        <v>1777</v>
      </c>
      <c r="H453" s="5" t="s">
        <v>1725</v>
      </c>
      <c r="I453" s="5" t="s">
        <v>30</v>
      </c>
      <c r="J453" s="5" t="s">
        <v>1482</v>
      </c>
      <c r="K453" s="5">
        <v>2003</v>
      </c>
      <c r="L453" s="5" t="s">
        <v>44</v>
      </c>
    </row>
    <row r="454" spans="1:12">
      <c r="A454" s="5" t="s">
        <v>2316</v>
      </c>
      <c r="B454" s="9">
        <v>41918</v>
      </c>
      <c r="C454" s="5">
        <v>2014</v>
      </c>
      <c r="D454" s="5" t="s">
        <v>92</v>
      </c>
      <c r="E454" s="5" t="str">
        <f>VLOOKUP(D454, 'TechIndex Startups'!$A$1:$E$700,2,FALSE)</f>
        <v>FIRM0045</v>
      </c>
      <c r="F454" s="16" t="s">
        <v>1471</v>
      </c>
      <c r="G454" s="5" t="s">
        <v>1778</v>
      </c>
      <c r="H454" s="5" t="s">
        <v>1725</v>
      </c>
      <c r="I454" s="5" t="s">
        <v>30</v>
      </c>
      <c r="J454" s="5" t="s">
        <v>1482</v>
      </c>
      <c r="K454" s="5">
        <v>2003</v>
      </c>
      <c r="L454" s="5" t="s">
        <v>44</v>
      </c>
    </row>
    <row r="455" spans="1:12">
      <c r="A455" s="5" t="s">
        <v>2316</v>
      </c>
      <c r="B455" s="9">
        <v>41918</v>
      </c>
      <c r="C455" s="5">
        <v>2014</v>
      </c>
      <c r="D455" s="5" t="s">
        <v>92</v>
      </c>
      <c r="E455" s="5" t="str">
        <f>VLOOKUP(D455, 'TechIndex Startups'!$A$1:$E$700,2,FALSE)</f>
        <v>FIRM0045</v>
      </c>
      <c r="F455" s="16" t="s">
        <v>1471</v>
      </c>
      <c r="G455" s="5" t="s">
        <v>1779</v>
      </c>
      <c r="H455" s="5" t="s">
        <v>1725</v>
      </c>
      <c r="I455" s="5" t="s">
        <v>30</v>
      </c>
      <c r="J455" s="5" t="s">
        <v>1482</v>
      </c>
      <c r="K455" s="5">
        <v>2003</v>
      </c>
      <c r="L455" s="5" t="s">
        <v>44</v>
      </c>
    </row>
    <row r="456" spans="1:12">
      <c r="A456" s="5" t="s">
        <v>2316</v>
      </c>
      <c r="B456" s="9">
        <v>41918</v>
      </c>
      <c r="C456" s="5">
        <v>2014</v>
      </c>
      <c r="D456" s="5" t="s">
        <v>92</v>
      </c>
      <c r="E456" s="5" t="str">
        <f>VLOOKUP(D456, 'TechIndex Startups'!$A$1:$E$700,2,FALSE)</f>
        <v>FIRM0045</v>
      </c>
      <c r="F456" s="16" t="s">
        <v>1471</v>
      </c>
      <c r="G456" s="5" t="s">
        <v>1780</v>
      </c>
      <c r="H456" s="5" t="s">
        <v>1725</v>
      </c>
      <c r="I456" s="5" t="s">
        <v>30</v>
      </c>
      <c r="J456" s="5" t="s">
        <v>1482</v>
      </c>
      <c r="K456" s="5">
        <v>2003</v>
      </c>
      <c r="L456" s="5" t="s">
        <v>44</v>
      </c>
    </row>
    <row r="457" spans="1:12">
      <c r="A457" s="5" t="s">
        <v>2316</v>
      </c>
      <c r="B457" s="9">
        <v>41918</v>
      </c>
      <c r="C457" s="5">
        <v>2014</v>
      </c>
      <c r="D457" s="5" t="s">
        <v>92</v>
      </c>
      <c r="E457" s="5" t="str">
        <f>VLOOKUP(D457, 'TechIndex Startups'!$A$1:$E$700,2,FALSE)</f>
        <v>FIRM0045</v>
      </c>
      <c r="F457" s="16" t="s">
        <v>1471</v>
      </c>
      <c r="G457" s="5" t="s">
        <v>1781</v>
      </c>
      <c r="H457" s="5" t="s">
        <v>1725</v>
      </c>
      <c r="I457" s="5" t="s">
        <v>30</v>
      </c>
      <c r="J457" s="5" t="s">
        <v>1482</v>
      </c>
      <c r="K457" s="5">
        <v>2003</v>
      </c>
      <c r="L457" s="5" t="s">
        <v>44</v>
      </c>
    </row>
    <row r="458" spans="1:12">
      <c r="A458" s="5" t="s">
        <v>2316</v>
      </c>
      <c r="B458" s="9">
        <v>41918</v>
      </c>
      <c r="C458" s="5">
        <v>2014</v>
      </c>
      <c r="D458" s="5" t="s">
        <v>92</v>
      </c>
      <c r="E458" s="5" t="str">
        <f>VLOOKUP(D458, 'TechIndex Startups'!$A$1:$E$700,2,FALSE)</f>
        <v>FIRM0045</v>
      </c>
      <c r="F458" s="16" t="s">
        <v>1471</v>
      </c>
      <c r="G458" s="12" t="s">
        <v>1782</v>
      </c>
      <c r="H458" s="5" t="s">
        <v>1725</v>
      </c>
      <c r="I458" s="5" t="s">
        <v>30</v>
      </c>
      <c r="J458" s="5" t="s">
        <v>1482</v>
      </c>
      <c r="K458" s="5">
        <v>2003</v>
      </c>
      <c r="L458" s="5" t="s">
        <v>44</v>
      </c>
    </row>
    <row r="459" spans="1:12">
      <c r="A459" s="5" t="s">
        <v>2316</v>
      </c>
      <c r="B459" s="9">
        <v>41918</v>
      </c>
      <c r="C459" s="5">
        <v>2014</v>
      </c>
      <c r="D459" s="5" t="s">
        <v>92</v>
      </c>
      <c r="E459" s="5" t="str">
        <f>VLOOKUP(D459, 'TechIndex Startups'!$A$1:$E$700,2,FALSE)</f>
        <v>FIRM0045</v>
      </c>
      <c r="F459" s="16" t="s">
        <v>1471</v>
      </c>
      <c r="G459" s="5" t="s">
        <v>1783</v>
      </c>
      <c r="H459" s="5" t="s">
        <v>1725</v>
      </c>
      <c r="I459" s="5" t="s">
        <v>30</v>
      </c>
      <c r="J459" s="5" t="s">
        <v>1482</v>
      </c>
      <c r="K459" s="5">
        <v>2003</v>
      </c>
      <c r="L459" s="5" t="s">
        <v>44</v>
      </c>
    </row>
    <row r="460" spans="1:12">
      <c r="A460" s="5" t="s">
        <v>2317</v>
      </c>
      <c r="B460" s="9">
        <v>41919</v>
      </c>
      <c r="C460" s="5">
        <v>2014</v>
      </c>
      <c r="D460" s="5" t="s">
        <v>498</v>
      </c>
      <c r="E460" s="5" t="str">
        <f>VLOOKUP(D460, 'TechIndex Startups'!$A$1:$E$700,2,FALSE)</f>
        <v>FIRM0431</v>
      </c>
      <c r="F460" s="16" t="s">
        <v>1479</v>
      </c>
      <c r="G460" s="5" t="s">
        <v>1479</v>
      </c>
      <c r="H460" s="5" t="s">
        <v>1481</v>
      </c>
      <c r="I460" s="5" t="s">
        <v>50</v>
      </c>
      <c r="J460" s="5" t="s">
        <v>1478</v>
      </c>
      <c r="K460" s="5">
        <v>2014</v>
      </c>
      <c r="L460" s="5" t="s">
        <v>33</v>
      </c>
    </row>
    <row r="461" spans="1:12">
      <c r="A461" s="5" t="s">
        <v>2318</v>
      </c>
      <c r="B461" s="9">
        <v>41926</v>
      </c>
      <c r="C461" s="5">
        <v>2014</v>
      </c>
      <c r="D461" s="5" t="s">
        <v>477</v>
      </c>
      <c r="E461" s="5" t="str">
        <f>VLOOKUP(D461, 'TechIndex Startups'!$A$1:$E$700,2,FALSE)</f>
        <v>FIRM0411</v>
      </c>
      <c r="F461" s="15">
        <v>9000000</v>
      </c>
      <c r="G461" s="5" t="s">
        <v>4</v>
      </c>
      <c r="H461" s="5" t="s">
        <v>1477</v>
      </c>
      <c r="I461" s="5" t="s">
        <v>30</v>
      </c>
      <c r="J461" s="5" t="s">
        <v>1482</v>
      </c>
      <c r="K461" s="5">
        <v>2014</v>
      </c>
      <c r="L461" s="5" t="s">
        <v>33</v>
      </c>
    </row>
    <row r="462" spans="1:12">
      <c r="A462" s="5" t="s">
        <v>2318</v>
      </c>
      <c r="B462" s="9">
        <v>41926</v>
      </c>
      <c r="C462" s="5">
        <v>2014</v>
      </c>
      <c r="D462" s="5" t="s">
        <v>477</v>
      </c>
      <c r="E462" s="5" t="str">
        <f>VLOOKUP(D462, 'TechIndex Startups'!$A$1:$E$700,2,FALSE)</f>
        <v>FIRM0411</v>
      </c>
      <c r="F462" s="16" t="s">
        <v>1471</v>
      </c>
      <c r="G462" s="5" t="s">
        <v>1784</v>
      </c>
      <c r="H462" s="5" t="s">
        <v>1477</v>
      </c>
      <c r="I462" s="5" t="s">
        <v>30</v>
      </c>
      <c r="J462" s="5" t="s">
        <v>1482</v>
      </c>
      <c r="K462" s="5">
        <v>2014</v>
      </c>
      <c r="L462" s="5" t="s">
        <v>33</v>
      </c>
    </row>
    <row r="463" spans="1:12">
      <c r="A463" s="5" t="s">
        <v>2318</v>
      </c>
      <c r="B463" s="9">
        <v>41926</v>
      </c>
      <c r="C463" s="5">
        <v>2014</v>
      </c>
      <c r="D463" s="5" t="s">
        <v>477</v>
      </c>
      <c r="E463" s="5" t="str">
        <f>VLOOKUP(D463, 'TechIndex Startups'!$A$1:$E$700,2,FALSE)</f>
        <v>FIRM0411</v>
      </c>
      <c r="F463" s="16" t="s">
        <v>1471</v>
      </c>
      <c r="G463" s="5" t="s">
        <v>1566</v>
      </c>
      <c r="H463" s="5" t="s">
        <v>1477</v>
      </c>
      <c r="I463" s="5" t="s">
        <v>30</v>
      </c>
      <c r="J463" s="5" t="s">
        <v>1482</v>
      </c>
      <c r="K463" s="5">
        <v>2014</v>
      </c>
      <c r="L463" s="5" t="s">
        <v>33</v>
      </c>
    </row>
    <row r="464" spans="1:12">
      <c r="A464" s="5" t="s">
        <v>2318</v>
      </c>
      <c r="B464" s="9">
        <v>41926</v>
      </c>
      <c r="C464" s="5">
        <v>2014</v>
      </c>
      <c r="D464" s="5" t="s">
        <v>477</v>
      </c>
      <c r="E464" s="5" t="str">
        <f>VLOOKUP(D464, 'TechIndex Startups'!$A$1:$E$700,2,FALSE)</f>
        <v>FIRM0411</v>
      </c>
      <c r="F464" s="16" t="s">
        <v>1471</v>
      </c>
      <c r="G464" s="5" t="s">
        <v>7</v>
      </c>
      <c r="H464" s="5" t="s">
        <v>1477</v>
      </c>
      <c r="I464" s="5" t="s">
        <v>30</v>
      </c>
      <c r="J464" s="5" t="s">
        <v>1482</v>
      </c>
      <c r="K464" s="5">
        <v>2014</v>
      </c>
      <c r="L464" s="5" t="s">
        <v>33</v>
      </c>
    </row>
    <row r="465" spans="1:12">
      <c r="A465" s="5" t="s">
        <v>2318</v>
      </c>
      <c r="B465" s="9">
        <v>41926</v>
      </c>
      <c r="C465" s="5">
        <v>2014</v>
      </c>
      <c r="D465" s="5" t="s">
        <v>477</v>
      </c>
      <c r="E465" s="5" t="str">
        <f>VLOOKUP(D465, 'TechIndex Startups'!$A$1:$E$700,2,FALSE)</f>
        <v>FIRM0411</v>
      </c>
      <c r="F465" s="16" t="s">
        <v>1471</v>
      </c>
      <c r="G465" s="5" t="s">
        <v>1637</v>
      </c>
      <c r="H465" s="5" t="s">
        <v>1477</v>
      </c>
      <c r="I465" s="5" t="s">
        <v>30</v>
      </c>
      <c r="J465" s="5" t="s">
        <v>1482</v>
      </c>
      <c r="K465" s="5">
        <v>2014</v>
      </c>
      <c r="L465" s="5" t="s">
        <v>33</v>
      </c>
    </row>
    <row r="466" spans="1:12">
      <c r="A466" s="5" t="s">
        <v>2318</v>
      </c>
      <c r="B466" s="9">
        <v>41926</v>
      </c>
      <c r="C466" s="5">
        <v>2014</v>
      </c>
      <c r="D466" s="5" t="s">
        <v>477</v>
      </c>
      <c r="E466" s="5" t="str">
        <f>VLOOKUP(D466, 'TechIndex Startups'!$A$1:$E$700,2,FALSE)</f>
        <v>FIRM0411</v>
      </c>
      <c r="F466" s="16" t="s">
        <v>1471</v>
      </c>
      <c r="G466" s="5" t="s">
        <v>1624</v>
      </c>
      <c r="H466" s="5" t="s">
        <v>1477</v>
      </c>
      <c r="I466" s="5" t="s">
        <v>30</v>
      </c>
      <c r="J466" s="5" t="s">
        <v>1482</v>
      </c>
      <c r="K466" s="5">
        <v>2014</v>
      </c>
      <c r="L466" s="5" t="s">
        <v>33</v>
      </c>
    </row>
    <row r="467" spans="1:12">
      <c r="A467" s="5" t="s">
        <v>2319</v>
      </c>
      <c r="B467" s="9">
        <v>41927</v>
      </c>
      <c r="C467" s="5">
        <v>2014</v>
      </c>
      <c r="D467" s="5" t="s">
        <v>428</v>
      </c>
      <c r="E467" s="5" t="str">
        <f>VLOOKUP(D467, 'TechIndex Startups'!$A$1:$E$700,2,FALSE)</f>
        <v>FIRM0365</v>
      </c>
      <c r="F467" s="15">
        <v>400000</v>
      </c>
      <c r="G467" s="5" t="s">
        <v>1479</v>
      </c>
      <c r="H467" s="5" t="s">
        <v>1481</v>
      </c>
      <c r="I467" s="5" t="s">
        <v>30</v>
      </c>
      <c r="J467" s="5" t="s">
        <v>1482</v>
      </c>
      <c r="K467" s="5">
        <v>2013</v>
      </c>
      <c r="L467" s="5" t="s">
        <v>33</v>
      </c>
    </row>
    <row r="468" spans="1:12">
      <c r="A468" s="5" t="s">
        <v>2320</v>
      </c>
      <c r="B468" s="9">
        <v>41936</v>
      </c>
      <c r="C468" s="5">
        <v>2014</v>
      </c>
      <c r="D468" s="5" t="s">
        <v>82</v>
      </c>
      <c r="E468" s="5" t="str">
        <f>VLOOKUP(D468, 'TechIndex Startups'!$A$1:$E$700,2,FALSE)</f>
        <v>FIRM0037</v>
      </c>
      <c r="F468" s="15">
        <v>3200000</v>
      </c>
      <c r="G468" s="5" t="s">
        <v>1479</v>
      </c>
      <c r="H468" s="5" t="s">
        <v>1469</v>
      </c>
      <c r="I468" s="5" t="s">
        <v>30</v>
      </c>
      <c r="J468" s="5" t="s">
        <v>1534</v>
      </c>
      <c r="K468" s="5">
        <v>2000</v>
      </c>
      <c r="L468" s="5" t="s">
        <v>44</v>
      </c>
    </row>
    <row r="469" spans="1:12">
      <c r="A469" s="5" t="s">
        <v>2321</v>
      </c>
      <c r="B469" s="9">
        <v>41944</v>
      </c>
      <c r="C469" s="5">
        <v>2014</v>
      </c>
      <c r="D469" s="5" t="s">
        <v>468</v>
      </c>
      <c r="E469" s="5" t="str">
        <f>VLOOKUP(D469, 'TechIndex Startups'!$A$1:$E$700,2,FALSE)</f>
        <v>FIRM0403</v>
      </c>
      <c r="F469" s="16" t="s">
        <v>1479</v>
      </c>
      <c r="G469" s="5" t="s">
        <v>1479</v>
      </c>
      <c r="H469" s="5" t="s">
        <v>1481</v>
      </c>
      <c r="I469" s="5" t="s">
        <v>30</v>
      </c>
      <c r="J469" s="5" t="s">
        <v>1785</v>
      </c>
      <c r="K469" s="5">
        <v>2014</v>
      </c>
      <c r="L469" s="5" t="s">
        <v>58</v>
      </c>
    </row>
    <row r="470" spans="1:12">
      <c r="A470" s="5" t="s">
        <v>2322</v>
      </c>
      <c r="B470" s="9">
        <v>41953</v>
      </c>
      <c r="C470" s="5">
        <v>2014</v>
      </c>
      <c r="D470" s="5" t="s">
        <v>65</v>
      </c>
      <c r="E470" s="5" t="str">
        <f>VLOOKUP(D470, 'TechIndex Startups'!$A$1:$E$700,2,FALSE)</f>
        <v>FIRM0025</v>
      </c>
      <c r="F470" s="15" t="s">
        <v>1479</v>
      </c>
      <c r="G470" s="5" t="s">
        <v>1786</v>
      </c>
      <c r="H470" s="5" t="s">
        <v>1469</v>
      </c>
      <c r="I470" s="5" t="s">
        <v>30</v>
      </c>
      <c r="J470" s="5" t="s">
        <v>1498</v>
      </c>
      <c r="K470" s="5">
        <v>1999</v>
      </c>
      <c r="L470" s="5" t="s">
        <v>33</v>
      </c>
    </row>
    <row r="471" spans="1:12">
      <c r="A471" s="5" t="s">
        <v>2323</v>
      </c>
      <c r="B471" s="9">
        <v>41962</v>
      </c>
      <c r="C471" s="5">
        <v>2014</v>
      </c>
      <c r="D471" s="5" t="s">
        <v>388</v>
      </c>
      <c r="E471" s="5" t="str">
        <f>VLOOKUP(D471, 'TechIndex Startups'!$A$1:$E$700,2,FALSE)</f>
        <v>FIRM0326</v>
      </c>
      <c r="F471" s="16" t="s">
        <v>1471</v>
      </c>
      <c r="G471" s="5" t="s">
        <v>1703</v>
      </c>
      <c r="H471" s="5" t="s">
        <v>1477</v>
      </c>
      <c r="I471" s="5" t="s">
        <v>30</v>
      </c>
      <c r="J471" s="5" t="s">
        <v>1545</v>
      </c>
      <c r="K471" s="5">
        <v>2013</v>
      </c>
      <c r="L471" s="5" t="s">
        <v>69</v>
      </c>
    </row>
    <row r="472" spans="1:12">
      <c r="A472" s="5" t="s">
        <v>2323</v>
      </c>
      <c r="B472" s="9">
        <v>41962</v>
      </c>
      <c r="C472" s="5">
        <v>2014</v>
      </c>
      <c r="D472" s="5" t="s">
        <v>388</v>
      </c>
      <c r="E472" s="5" t="str">
        <f>VLOOKUP(D472, 'TechIndex Startups'!$A$1:$E$700,2,FALSE)</f>
        <v>FIRM0326</v>
      </c>
      <c r="F472" s="16" t="s">
        <v>1471</v>
      </c>
      <c r="G472" s="5" t="s">
        <v>1595</v>
      </c>
      <c r="H472" s="5" t="s">
        <v>1477</v>
      </c>
      <c r="I472" s="5" t="s">
        <v>30</v>
      </c>
      <c r="J472" s="5" t="s">
        <v>1545</v>
      </c>
      <c r="K472" s="5">
        <v>2013</v>
      </c>
      <c r="L472" s="5" t="s">
        <v>69</v>
      </c>
    </row>
    <row r="473" spans="1:12">
      <c r="A473" s="5" t="s">
        <v>2323</v>
      </c>
      <c r="B473" s="9">
        <v>41962</v>
      </c>
      <c r="C473" s="5">
        <v>2014</v>
      </c>
      <c r="D473" s="5" t="s">
        <v>388</v>
      </c>
      <c r="E473" s="5" t="str">
        <f>VLOOKUP(D473, 'TechIndex Startups'!$A$1:$E$700,2,FALSE)</f>
        <v>FIRM0326</v>
      </c>
      <c r="F473" s="16" t="s">
        <v>1471</v>
      </c>
      <c r="G473" s="5" t="s">
        <v>1787</v>
      </c>
      <c r="H473" s="5" t="s">
        <v>1477</v>
      </c>
      <c r="I473" s="5" t="s">
        <v>30</v>
      </c>
      <c r="J473" s="5" t="s">
        <v>1545</v>
      </c>
      <c r="K473" s="5">
        <v>2013</v>
      </c>
      <c r="L473" s="5" t="s">
        <v>69</v>
      </c>
    </row>
    <row r="474" spans="1:12">
      <c r="A474" s="5" t="s">
        <v>2323</v>
      </c>
      <c r="B474" s="9">
        <v>41962</v>
      </c>
      <c r="C474" s="5">
        <v>2014</v>
      </c>
      <c r="D474" s="5" t="s">
        <v>388</v>
      </c>
      <c r="E474" s="5" t="str">
        <f>VLOOKUP(D474, 'TechIndex Startups'!$A$1:$E$700,2,FALSE)</f>
        <v>FIRM0326</v>
      </c>
      <c r="F474" s="16" t="s">
        <v>1471</v>
      </c>
      <c r="G474" s="5" t="s">
        <v>1788</v>
      </c>
      <c r="H474" s="5" t="s">
        <v>1477</v>
      </c>
      <c r="I474" s="5" t="s">
        <v>30</v>
      </c>
      <c r="J474" s="5" t="s">
        <v>1545</v>
      </c>
      <c r="K474" s="5">
        <v>2013</v>
      </c>
      <c r="L474" s="5" t="s">
        <v>69</v>
      </c>
    </row>
    <row r="475" spans="1:12">
      <c r="A475" s="5" t="s">
        <v>2323</v>
      </c>
      <c r="B475" s="9">
        <v>41962</v>
      </c>
      <c r="C475" s="5">
        <v>2014</v>
      </c>
      <c r="D475" s="5" t="s">
        <v>388</v>
      </c>
      <c r="E475" s="5" t="str">
        <f>VLOOKUP(D475, 'TechIndex Startups'!$A$1:$E$700,2,FALSE)</f>
        <v>FIRM0326</v>
      </c>
      <c r="F475" s="16" t="s">
        <v>1471</v>
      </c>
      <c r="G475" s="5" t="s">
        <v>1789</v>
      </c>
      <c r="H475" s="5" t="s">
        <v>1477</v>
      </c>
      <c r="I475" s="5" t="s">
        <v>30</v>
      </c>
      <c r="J475" s="5" t="s">
        <v>1545</v>
      </c>
      <c r="K475" s="5">
        <v>2013</v>
      </c>
      <c r="L475" s="5" t="s">
        <v>69</v>
      </c>
    </row>
    <row r="476" spans="1:12">
      <c r="A476" s="5" t="s">
        <v>2323</v>
      </c>
      <c r="B476" s="9">
        <v>41962</v>
      </c>
      <c r="C476" s="5">
        <v>2014</v>
      </c>
      <c r="D476" s="5" t="s">
        <v>388</v>
      </c>
      <c r="E476" s="5" t="str">
        <f>VLOOKUP(D476, 'TechIndex Startups'!$A$1:$E$700,2,FALSE)</f>
        <v>FIRM0326</v>
      </c>
      <c r="F476" s="16" t="s">
        <v>1471</v>
      </c>
      <c r="G476" s="5" t="s">
        <v>1790</v>
      </c>
      <c r="H476" s="5" t="s">
        <v>1477</v>
      </c>
      <c r="I476" s="5" t="s">
        <v>30</v>
      </c>
      <c r="J476" s="5" t="s">
        <v>1545</v>
      </c>
      <c r="K476" s="5">
        <v>2013</v>
      </c>
      <c r="L476" s="5" t="s">
        <v>69</v>
      </c>
    </row>
    <row r="477" spans="1:12">
      <c r="A477" s="5" t="s">
        <v>2323</v>
      </c>
      <c r="B477" s="9">
        <v>41962</v>
      </c>
      <c r="C477" s="5">
        <v>2014</v>
      </c>
      <c r="D477" s="5" t="s">
        <v>388</v>
      </c>
      <c r="E477" s="5" t="str">
        <f>VLOOKUP(D477, 'TechIndex Startups'!$A$1:$E$700,2,FALSE)</f>
        <v>FIRM0326</v>
      </c>
      <c r="F477" s="15">
        <v>7000000</v>
      </c>
      <c r="G477" s="5" t="s">
        <v>2</v>
      </c>
      <c r="H477" s="5" t="s">
        <v>1477</v>
      </c>
      <c r="I477" s="5" t="s">
        <v>30</v>
      </c>
      <c r="J477" s="5" t="s">
        <v>1545</v>
      </c>
      <c r="K477" s="5">
        <v>2013</v>
      </c>
      <c r="L477" s="5" t="s">
        <v>69</v>
      </c>
    </row>
    <row r="478" spans="1:12">
      <c r="A478" s="5" t="s">
        <v>2323</v>
      </c>
      <c r="B478" s="9">
        <v>41962</v>
      </c>
      <c r="C478" s="5">
        <v>2014</v>
      </c>
      <c r="D478" s="5" t="s">
        <v>388</v>
      </c>
      <c r="E478" s="5" t="str">
        <f>VLOOKUP(D478, 'TechIndex Startups'!$A$1:$E$700,2,FALSE)</f>
        <v>FIRM0326</v>
      </c>
      <c r="F478" s="16" t="s">
        <v>1471</v>
      </c>
      <c r="G478" s="5" t="s">
        <v>1791</v>
      </c>
      <c r="H478" s="5" t="s">
        <v>1477</v>
      </c>
      <c r="I478" s="5" t="s">
        <v>30</v>
      </c>
      <c r="J478" s="5" t="s">
        <v>1545</v>
      </c>
      <c r="K478" s="5">
        <v>2013</v>
      </c>
      <c r="L478" s="5" t="s">
        <v>69</v>
      </c>
    </row>
    <row r="479" spans="1:12">
      <c r="A479" s="5" t="s">
        <v>2323</v>
      </c>
      <c r="B479" s="9">
        <v>41962</v>
      </c>
      <c r="C479" s="5">
        <v>2014</v>
      </c>
      <c r="D479" s="5" t="s">
        <v>388</v>
      </c>
      <c r="E479" s="5" t="str">
        <f>VLOOKUP(D479, 'TechIndex Startups'!$A$1:$E$700,2,FALSE)</f>
        <v>FIRM0326</v>
      </c>
      <c r="F479" s="16" t="s">
        <v>1471</v>
      </c>
      <c r="G479" s="5" t="s">
        <v>1792</v>
      </c>
      <c r="H479" s="5" t="s">
        <v>1477</v>
      </c>
      <c r="I479" s="5" t="s">
        <v>30</v>
      </c>
      <c r="J479" s="5" t="s">
        <v>1545</v>
      </c>
      <c r="K479" s="5">
        <v>2013</v>
      </c>
      <c r="L479" s="5" t="s">
        <v>69</v>
      </c>
    </row>
    <row r="480" spans="1:12">
      <c r="A480" s="5" t="s">
        <v>2323</v>
      </c>
      <c r="B480" s="9">
        <v>41962</v>
      </c>
      <c r="C480" s="5">
        <v>2014</v>
      </c>
      <c r="D480" s="5" t="s">
        <v>388</v>
      </c>
      <c r="E480" s="5" t="str">
        <f>VLOOKUP(D480, 'TechIndex Startups'!$A$1:$E$700,2,FALSE)</f>
        <v>FIRM0326</v>
      </c>
      <c r="F480" s="16" t="s">
        <v>1471</v>
      </c>
      <c r="G480" s="5" t="s">
        <v>1793</v>
      </c>
      <c r="H480" s="5" t="s">
        <v>1477</v>
      </c>
      <c r="I480" s="5" t="s">
        <v>30</v>
      </c>
      <c r="J480" s="5" t="s">
        <v>1545</v>
      </c>
      <c r="K480" s="5">
        <v>2013</v>
      </c>
      <c r="L480" s="5" t="s">
        <v>69</v>
      </c>
    </row>
    <row r="481" spans="1:12">
      <c r="A481" s="5" t="s">
        <v>2324</v>
      </c>
      <c r="B481" s="9">
        <v>41963</v>
      </c>
      <c r="C481" s="5">
        <v>2014</v>
      </c>
      <c r="D481" s="5" t="s">
        <v>271</v>
      </c>
      <c r="E481" s="5" t="str">
        <f>VLOOKUP(D481, 'TechIndex Startups'!$A$1:$E$700,2,FALSE)</f>
        <v>FIRM0217</v>
      </c>
      <c r="F481" s="16" t="s">
        <v>1471</v>
      </c>
      <c r="G481" s="5" t="s">
        <v>12</v>
      </c>
      <c r="H481" s="5" t="s">
        <v>1494</v>
      </c>
      <c r="I481" s="5" t="s">
        <v>30</v>
      </c>
      <c r="J481" s="5" t="s">
        <v>1714</v>
      </c>
      <c r="K481" s="5">
        <v>2012</v>
      </c>
      <c r="L481" s="5" t="s">
        <v>44</v>
      </c>
    </row>
    <row r="482" spans="1:12">
      <c r="A482" s="5" t="s">
        <v>2324</v>
      </c>
      <c r="B482" s="9">
        <v>41963</v>
      </c>
      <c r="C482" s="5">
        <v>2014</v>
      </c>
      <c r="D482" s="5" t="s">
        <v>271</v>
      </c>
      <c r="E482" s="5" t="str">
        <f>VLOOKUP(D482, 'TechIndex Startups'!$A$1:$E$700,2,FALSE)</f>
        <v>FIRM0217</v>
      </c>
      <c r="F482" s="15">
        <v>10000000</v>
      </c>
      <c r="G482" s="5" t="s">
        <v>1713</v>
      </c>
      <c r="H482" s="5" t="s">
        <v>1494</v>
      </c>
      <c r="I482" s="5" t="s">
        <v>30</v>
      </c>
      <c r="J482" s="5" t="s">
        <v>1714</v>
      </c>
      <c r="K482" s="5">
        <v>2012</v>
      </c>
      <c r="L482" s="5" t="s">
        <v>44</v>
      </c>
    </row>
    <row r="483" spans="1:12">
      <c r="A483" s="5" t="s">
        <v>2325</v>
      </c>
      <c r="B483" s="9">
        <v>41968</v>
      </c>
      <c r="C483" s="5">
        <v>2014</v>
      </c>
      <c r="D483" s="5" t="s">
        <v>274</v>
      </c>
      <c r="E483" s="5" t="str">
        <f>VLOOKUP(D483, 'TechIndex Startups'!$A$1:$E$700,2,FALSE)</f>
        <v>FIRM0220</v>
      </c>
      <c r="F483" s="15">
        <v>1500000</v>
      </c>
      <c r="G483" s="5" t="s">
        <v>1587</v>
      </c>
      <c r="H483" s="5" t="s">
        <v>1596</v>
      </c>
      <c r="I483" s="5" t="s">
        <v>30</v>
      </c>
      <c r="J483" s="5" t="s">
        <v>1589</v>
      </c>
      <c r="K483" s="5">
        <v>2012</v>
      </c>
      <c r="L483" s="5" t="s">
        <v>69</v>
      </c>
    </row>
    <row r="484" spans="1:12">
      <c r="A484" s="5" t="s">
        <v>2326</v>
      </c>
      <c r="B484" s="9">
        <v>41974</v>
      </c>
      <c r="C484" s="5">
        <v>2014</v>
      </c>
      <c r="D484" s="5" t="s">
        <v>599</v>
      </c>
      <c r="E484" s="5" t="str">
        <f>VLOOKUP(D484, 'TechIndex Startups'!$A$1:$E$700,2,FALSE)</f>
        <v>FIRM0528</v>
      </c>
      <c r="F484" s="16" t="s">
        <v>1479</v>
      </c>
      <c r="G484" s="5" t="s">
        <v>1479</v>
      </c>
      <c r="H484" s="5" t="s">
        <v>1481</v>
      </c>
      <c r="I484" s="5" t="s">
        <v>50</v>
      </c>
      <c r="J484" s="5" t="s">
        <v>1478</v>
      </c>
      <c r="K484" s="5">
        <v>2012</v>
      </c>
      <c r="L484" s="5" t="s">
        <v>47</v>
      </c>
    </row>
    <row r="485" spans="1:12">
      <c r="A485" s="5" t="s">
        <v>2327</v>
      </c>
      <c r="B485" s="9">
        <v>41974</v>
      </c>
      <c r="C485" s="5">
        <v>2014</v>
      </c>
      <c r="D485" s="5" t="s">
        <v>92</v>
      </c>
      <c r="E485" s="5" t="str">
        <f>VLOOKUP(D485, 'TechIndex Startups'!$A$1:$E$700,2,FALSE)</f>
        <v>FIRM0045</v>
      </c>
      <c r="F485" s="16" t="s">
        <v>1479</v>
      </c>
      <c r="G485" s="5" t="s">
        <v>1794</v>
      </c>
      <c r="H485" s="5" t="s">
        <v>1710</v>
      </c>
      <c r="I485" s="5" t="s">
        <v>30</v>
      </c>
      <c r="J485" s="5" t="s">
        <v>1482</v>
      </c>
      <c r="K485" s="5">
        <v>2003</v>
      </c>
      <c r="L485" s="5" t="s">
        <v>44</v>
      </c>
    </row>
    <row r="486" spans="1:12">
      <c r="A486" s="5" t="s">
        <v>2328</v>
      </c>
      <c r="B486" s="9">
        <v>41982</v>
      </c>
      <c r="C486" s="5">
        <v>2014</v>
      </c>
      <c r="D486" s="5" t="s">
        <v>1643</v>
      </c>
      <c r="E486" s="5" t="str">
        <f>VLOOKUP(D486, 'TechIndex Startups'!$A$1:$E$700,2,FALSE)</f>
        <v>FIRM0276</v>
      </c>
      <c r="F486" s="15" t="s">
        <v>1471</v>
      </c>
      <c r="G486" s="5" t="s">
        <v>1644</v>
      </c>
      <c r="H486" s="5" t="s">
        <v>1481</v>
      </c>
      <c r="I486" s="5" t="s">
        <v>30</v>
      </c>
      <c r="J486" s="5" t="s">
        <v>1482</v>
      </c>
      <c r="K486" s="5">
        <v>2012</v>
      </c>
      <c r="L486" s="5" t="s">
        <v>47</v>
      </c>
    </row>
    <row r="487" spans="1:12">
      <c r="A487" s="5" t="s">
        <v>2328</v>
      </c>
      <c r="B487" s="9">
        <v>41982</v>
      </c>
      <c r="C487" s="5">
        <v>2014</v>
      </c>
      <c r="D487" s="5" t="s">
        <v>1643</v>
      </c>
      <c r="E487" s="5" t="str">
        <f>VLOOKUP(D487, 'TechIndex Startups'!$A$1:$E$700,2,FALSE)</f>
        <v>FIRM0276</v>
      </c>
      <c r="F487" s="15" t="s">
        <v>1471</v>
      </c>
      <c r="G487" s="5" t="s">
        <v>1795</v>
      </c>
      <c r="H487" s="5" t="s">
        <v>1481</v>
      </c>
      <c r="I487" s="5" t="s">
        <v>30</v>
      </c>
      <c r="J487" s="5" t="s">
        <v>1482</v>
      </c>
      <c r="K487" s="5">
        <v>2012</v>
      </c>
      <c r="L487" s="5" t="s">
        <v>47</v>
      </c>
    </row>
    <row r="488" spans="1:12">
      <c r="A488" s="5" t="s">
        <v>2328</v>
      </c>
      <c r="B488" s="9">
        <v>41982</v>
      </c>
      <c r="C488" s="5">
        <v>2014</v>
      </c>
      <c r="D488" s="5" t="s">
        <v>1643</v>
      </c>
      <c r="E488" s="5" t="str">
        <f>VLOOKUP(D488, 'TechIndex Startups'!$A$1:$E$700,2,FALSE)</f>
        <v>FIRM0276</v>
      </c>
      <c r="F488" s="15" t="s">
        <v>1471</v>
      </c>
      <c r="G488" s="5" t="s">
        <v>1682</v>
      </c>
      <c r="H488" s="5" t="s">
        <v>1481</v>
      </c>
      <c r="I488" s="5" t="s">
        <v>30</v>
      </c>
      <c r="J488" s="5" t="s">
        <v>1482</v>
      </c>
      <c r="K488" s="5">
        <v>2012</v>
      </c>
      <c r="L488" s="5" t="s">
        <v>47</v>
      </c>
    </row>
    <row r="489" spans="1:12">
      <c r="A489" s="5" t="s">
        <v>2328</v>
      </c>
      <c r="B489" s="9">
        <v>41982</v>
      </c>
      <c r="C489" s="5">
        <v>2014</v>
      </c>
      <c r="D489" s="5" t="s">
        <v>1643</v>
      </c>
      <c r="E489" s="5" t="str">
        <f>VLOOKUP(D489, 'TechIndex Startups'!$A$1:$E$700,2,FALSE)</f>
        <v>FIRM0276</v>
      </c>
      <c r="F489" s="15">
        <v>2400000</v>
      </c>
      <c r="G489" s="5" t="s">
        <v>1796</v>
      </c>
      <c r="H489" s="5" t="s">
        <v>1481</v>
      </c>
      <c r="I489" s="5" t="s">
        <v>30</v>
      </c>
      <c r="J489" s="5" t="s">
        <v>1482</v>
      </c>
      <c r="K489" s="5">
        <v>2012</v>
      </c>
      <c r="L489" s="5" t="s">
        <v>47</v>
      </c>
    </row>
    <row r="490" spans="1:12">
      <c r="A490" s="5" t="s">
        <v>2328</v>
      </c>
      <c r="B490" s="9">
        <v>41982</v>
      </c>
      <c r="C490" s="5">
        <v>2014</v>
      </c>
      <c r="D490" s="5" t="s">
        <v>1643</v>
      </c>
      <c r="E490" s="5" t="str">
        <f>VLOOKUP(D490, 'TechIndex Startups'!$A$1:$E$700,2,FALSE)</f>
        <v>FIRM0276</v>
      </c>
      <c r="F490" s="15" t="s">
        <v>1471</v>
      </c>
      <c r="G490" s="5" t="s">
        <v>1638</v>
      </c>
      <c r="H490" s="5" t="s">
        <v>1481</v>
      </c>
      <c r="I490" s="5" t="s">
        <v>30</v>
      </c>
      <c r="J490" s="5" t="s">
        <v>1482</v>
      </c>
      <c r="K490" s="5">
        <v>2012</v>
      </c>
      <c r="L490" s="5" t="s">
        <v>47</v>
      </c>
    </row>
    <row r="491" spans="1:12">
      <c r="A491" s="5" t="s">
        <v>2328</v>
      </c>
      <c r="B491" s="9">
        <v>41982</v>
      </c>
      <c r="C491" s="5">
        <v>2014</v>
      </c>
      <c r="D491" s="5" t="s">
        <v>1643</v>
      </c>
      <c r="E491" s="5" t="str">
        <f>VLOOKUP(D491, 'TechIndex Startups'!$A$1:$E$700,2,FALSE)</f>
        <v>FIRM0276</v>
      </c>
      <c r="F491" s="15" t="s">
        <v>1471</v>
      </c>
      <c r="G491" s="5" t="s">
        <v>1797</v>
      </c>
      <c r="H491" s="5" t="s">
        <v>1481</v>
      </c>
      <c r="I491" s="5" t="s">
        <v>30</v>
      </c>
      <c r="J491" s="5" t="s">
        <v>1482</v>
      </c>
      <c r="K491" s="5">
        <v>2015</v>
      </c>
      <c r="L491" s="5" t="s">
        <v>47</v>
      </c>
    </row>
    <row r="492" spans="1:12">
      <c r="A492" s="5" t="s">
        <v>2329</v>
      </c>
      <c r="B492" s="9">
        <v>41995</v>
      </c>
      <c r="C492" s="5">
        <v>2014</v>
      </c>
      <c r="D492" s="5" t="s">
        <v>584</v>
      </c>
      <c r="E492" s="5" t="str">
        <f>VLOOKUP(D492, 'TechIndex Startups'!$A$1:$E$700,2,FALSE)</f>
        <v>FIRM0513</v>
      </c>
      <c r="F492" s="15">
        <v>200000</v>
      </c>
      <c r="G492" s="5" t="s">
        <v>1479</v>
      </c>
      <c r="H492" s="5" t="s">
        <v>1481</v>
      </c>
      <c r="I492" s="5" t="s">
        <v>30</v>
      </c>
      <c r="J492" s="5" t="s">
        <v>1470</v>
      </c>
      <c r="K492" s="5">
        <v>2011</v>
      </c>
      <c r="L492" s="5" t="s">
        <v>69</v>
      </c>
    </row>
    <row r="493" spans="1:12">
      <c r="A493" s="5" t="s">
        <v>2330</v>
      </c>
      <c r="B493" s="9">
        <v>41996</v>
      </c>
      <c r="C493" s="5">
        <v>2014</v>
      </c>
      <c r="D493" s="5" t="s">
        <v>279</v>
      </c>
      <c r="E493" s="5" t="str">
        <f>VLOOKUP(D493, 'TechIndex Startups'!$A$1:$E$700,2,FALSE)</f>
        <v>FIRM0225</v>
      </c>
      <c r="F493" s="15">
        <v>2500000</v>
      </c>
      <c r="G493" s="5" t="s">
        <v>1479</v>
      </c>
      <c r="H493" s="5" t="s">
        <v>1481</v>
      </c>
      <c r="I493" s="5" t="s">
        <v>30</v>
      </c>
      <c r="J493" s="5" t="s">
        <v>1470</v>
      </c>
      <c r="K493" s="5">
        <v>2012</v>
      </c>
      <c r="L493" s="5" t="s">
        <v>33</v>
      </c>
    </row>
    <row r="494" spans="1:12">
      <c r="A494" s="5" t="s">
        <v>2331</v>
      </c>
      <c r="B494" s="9">
        <v>42004</v>
      </c>
      <c r="C494" s="5">
        <v>2014</v>
      </c>
      <c r="D494" s="5" t="s">
        <v>473</v>
      </c>
      <c r="E494" s="5" t="str">
        <f>VLOOKUP(D494, 'TechIndex Startups'!$A$1:$E$700,2,FALSE)</f>
        <v>FIRM0407</v>
      </c>
      <c r="F494" s="15">
        <v>1500</v>
      </c>
      <c r="G494" s="5" t="s">
        <v>1479</v>
      </c>
      <c r="H494" s="5" t="s">
        <v>1481</v>
      </c>
      <c r="I494" s="5" t="s">
        <v>30</v>
      </c>
      <c r="J494" s="5" t="s">
        <v>1798</v>
      </c>
      <c r="K494" s="5">
        <v>2014</v>
      </c>
      <c r="L494" s="5" t="s">
        <v>86</v>
      </c>
    </row>
    <row r="495" spans="1:12">
      <c r="A495" s="5" t="s">
        <v>2332</v>
      </c>
      <c r="B495" s="9">
        <v>42005</v>
      </c>
      <c r="C495" s="5">
        <v>2015</v>
      </c>
      <c r="D495" s="5" t="s">
        <v>420</v>
      </c>
      <c r="E495" s="5" t="str">
        <f>VLOOKUP(D495, 'TechIndex Startups'!$A$1:$E$700,2,FALSE)</f>
        <v>FIRM0356</v>
      </c>
      <c r="F495" s="15">
        <f>100000*1.25</f>
        <v>125000</v>
      </c>
      <c r="G495" s="5" t="s">
        <v>1641</v>
      </c>
      <c r="H495" s="5" t="s">
        <v>1588</v>
      </c>
      <c r="I495" s="5" t="s">
        <v>73</v>
      </c>
      <c r="J495" s="5" t="s">
        <v>1642</v>
      </c>
      <c r="K495" s="5">
        <v>2013</v>
      </c>
      <c r="L495" s="5" t="s">
        <v>44</v>
      </c>
    </row>
    <row r="496" spans="1:12">
      <c r="A496" s="5" t="s">
        <v>2333</v>
      </c>
      <c r="B496" s="9">
        <v>42005</v>
      </c>
      <c r="C496" s="5">
        <v>2015</v>
      </c>
      <c r="D496" s="5" t="s">
        <v>705</v>
      </c>
      <c r="E496" s="5" t="str">
        <f>VLOOKUP(D496, 'TechIndex Startups'!$A$1:$E$700,2,FALSE)</f>
        <v>FIRM0631</v>
      </c>
      <c r="F496" s="15">
        <v>20000</v>
      </c>
      <c r="G496" s="5" t="s">
        <v>1479</v>
      </c>
      <c r="H496" s="5" t="s">
        <v>1517</v>
      </c>
      <c r="I496" s="5" t="s">
        <v>50</v>
      </c>
      <c r="J496" s="5" t="s">
        <v>1478</v>
      </c>
      <c r="K496" s="5">
        <v>2007</v>
      </c>
      <c r="L496" s="5" t="s">
        <v>47</v>
      </c>
    </row>
    <row r="497" spans="1:12">
      <c r="A497" s="5" t="s">
        <v>2334</v>
      </c>
      <c r="B497" s="9">
        <v>42006</v>
      </c>
      <c r="C497" s="5">
        <v>2015</v>
      </c>
      <c r="D497" s="5" t="s">
        <v>122</v>
      </c>
      <c r="E497" s="5" t="str">
        <f>VLOOKUP(D497, 'TechIndex Startups'!$A$1:$E$700,2,FALSE)</f>
        <v>FIRM0074</v>
      </c>
      <c r="F497" s="15">
        <v>100000</v>
      </c>
      <c r="G497" s="5" t="s">
        <v>1735</v>
      </c>
      <c r="H497" s="5" t="s">
        <v>1588</v>
      </c>
      <c r="I497" s="5" t="s">
        <v>30</v>
      </c>
      <c r="J497" s="5" t="s">
        <v>1708</v>
      </c>
      <c r="K497" s="5">
        <v>2011</v>
      </c>
      <c r="L497" s="5" t="s">
        <v>58</v>
      </c>
    </row>
    <row r="498" spans="1:12">
      <c r="A498" s="5" t="s">
        <v>2335</v>
      </c>
      <c r="B498" s="9">
        <v>42007</v>
      </c>
      <c r="C498" s="5">
        <v>2015</v>
      </c>
      <c r="D498" s="5" t="s">
        <v>553</v>
      </c>
      <c r="E498" s="5" t="str">
        <f>VLOOKUP(D498, 'TechIndex Startups'!$A$1:$E$700,2,FALSE)</f>
        <v>FIRM0482</v>
      </c>
      <c r="F498" s="15">
        <v>750000</v>
      </c>
      <c r="G498" s="5" t="s">
        <v>1479</v>
      </c>
      <c r="H498" s="5" t="s">
        <v>1497</v>
      </c>
      <c r="I498" s="5" t="s">
        <v>30</v>
      </c>
      <c r="J498" s="5" t="s">
        <v>1775</v>
      </c>
      <c r="K498" s="5">
        <v>2014</v>
      </c>
      <c r="L498" s="5" t="s">
        <v>47</v>
      </c>
    </row>
    <row r="499" spans="1:12">
      <c r="A499" s="5" t="s">
        <v>2336</v>
      </c>
      <c r="B499" s="9">
        <v>42009</v>
      </c>
      <c r="C499" s="5">
        <v>2015</v>
      </c>
      <c r="D499" s="5" t="s">
        <v>277</v>
      </c>
      <c r="E499" s="5" t="str">
        <f>VLOOKUP(D499, 'TechIndex Startups'!$A$1:$E$700,2,FALSE)</f>
        <v>FIRM0223</v>
      </c>
      <c r="F499" s="15" t="s">
        <v>1471</v>
      </c>
      <c r="G499" s="5" t="s">
        <v>1667</v>
      </c>
      <c r="H499" s="5" t="s">
        <v>1477</v>
      </c>
      <c r="I499" s="5" t="s">
        <v>30</v>
      </c>
      <c r="J499" s="5" t="s">
        <v>1489</v>
      </c>
      <c r="K499" s="5">
        <v>2012</v>
      </c>
      <c r="L499" s="5" t="s">
        <v>33</v>
      </c>
    </row>
    <row r="500" spans="1:12">
      <c r="A500" s="5" t="s">
        <v>2336</v>
      </c>
      <c r="B500" s="9">
        <v>42009</v>
      </c>
      <c r="C500" s="5">
        <v>2015</v>
      </c>
      <c r="D500" s="5" t="s">
        <v>277</v>
      </c>
      <c r="E500" s="5" t="str">
        <f>VLOOKUP(D500, 'TechIndex Startups'!$A$1:$E$700,2,FALSE)</f>
        <v>FIRM0223</v>
      </c>
      <c r="F500" s="15" t="s">
        <v>1471</v>
      </c>
      <c r="G500" s="5" t="s">
        <v>1799</v>
      </c>
      <c r="H500" s="5" t="s">
        <v>1477</v>
      </c>
      <c r="I500" s="5" t="s">
        <v>30</v>
      </c>
      <c r="J500" s="5" t="s">
        <v>1489</v>
      </c>
      <c r="K500" s="5">
        <v>2012</v>
      </c>
      <c r="L500" s="5" t="s">
        <v>33</v>
      </c>
    </row>
    <row r="501" spans="1:12">
      <c r="A501" s="5" t="s">
        <v>2336</v>
      </c>
      <c r="B501" s="9">
        <v>42009</v>
      </c>
      <c r="C501" s="5">
        <v>2015</v>
      </c>
      <c r="D501" s="5" t="s">
        <v>277</v>
      </c>
      <c r="E501" s="5" t="str">
        <f>VLOOKUP(D501, 'TechIndex Startups'!$A$1:$E$700,2,FALSE)</f>
        <v>FIRM0223</v>
      </c>
      <c r="F501" s="15" t="s">
        <v>1471</v>
      </c>
      <c r="G501" s="5" t="s">
        <v>1627</v>
      </c>
      <c r="H501" s="5" t="s">
        <v>1477</v>
      </c>
      <c r="I501" s="5" t="s">
        <v>30</v>
      </c>
      <c r="J501" s="5" t="s">
        <v>1489</v>
      </c>
      <c r="K501" s="5">
        <v>2012</v>
      </c>
      <c r="L501" s="5" t="s">
        <v>33</v>
      </c>
    </row>
    <row r="502" spans="1:12">
      <c r="A502" s="5" t="s">
        <v>2336</v>
      </c>
      <c r="B502" s="9">
        <v>42009</v>
      </c>
      <c r="C502" s="5">
        <v>2015</v>
      </c>
      <c r="D502" s="5" t="s">
        <v>277</v>
      </c>
      <c r="E502" s="5" t="str">
        <f>VLOOKUP(D502, 'TechIndex Startups'!$A$1:$E$700,2,FALSE)</f>
        <v>FIRM0223</v>
      </c>
      <c r="F502" s="15" t="s">
        <v>1471</v>
      </c>
      <c r="G502" s="5" t="s">
        <v>1800</v>
      </c>
      <c r="H502" s="5" t="s">
        <v>1477</v>
      </c>
      <c r="I502" s="5" t="s">
        <v>30</v>
      </c>
      <c r="J502" s="5" t="s">
        <v>1489</v>
      </c>
      <c r="K502" s="5">
        <v>2012</v>
      </c>
      <c r="L502" s="5" t="s">
        <v>33</v>
      </c>
    </row>
    <row r="503" spans="1:12">
      <c r="A503" s="5" t="s">
        <v>2336</v>
      </c>
      <c r="B503" s="9">
        <v>42009</v>
      </c>
      <c r="C503" s="5">
        <v>2015</v>
      </c>
      <c r="D503" s="5" t="s">
        <v>277</v>
      </c>
      <c r="E503" s="5" t="str">
        <f>VLOOKUP(D503, 'TechIndex Startups'!$A$1:$E$700,2,FALSE)</f>
        <v>FIRM0223</v>
      </c>
      <c r="F503" s="15" t="s">
        <v>1471</v>
      </c>
      <c r="G503" s="5" t="s">
        <v>18</v>
      </c>
      <c r="H503" s="5" t="s">
        <v>1477</v>
      </c>
      <c r="I503" s="5" t="s">
        <v>30</v>
      </c>
      <c r="J503" s="5" t="s">
        <v>1489</v>
      </c>
      <c r="K503" s="5">
        <v>2012</v>
      </c>
      <c r="L503" s="5" t="s">
        <v>33</v>
      </c>
    </row>
    <row r="504" spans="1:12">
      <c r="A504" s="5" t="s">
        <v>2336</v>
      </c>
      <c r="B504" s="9">
        <v>42009</v>
      </c>
      <c r="C504" s="5">
        <v>2015</v>
      </c>
      <c r="D504" s="5" t="s">
        <v>277</v>
      </c>
      <c r="E504" s="5" t="str">
        <f>VLOOKUP(D504, 'TechIndex Startups'!$A$1:$E$700,2,FALSE)</f>
        <v>FIRM0223</v>
      </c>
      <c r="F504" s="15" t="s">
        <v>1471</v>
      </c>
      <c r="G504" s="5" t="s">
        <v>1669</v>
      </c>
      <c r="H504" s="5" t="s">
        <v>1477</v>
      </c>
      <c r="I504" s="5" t="s">
        <v>30</v>
      </c>
      <c r="J504" s="5" t="s">
        <v>1489</v>
      </c>
      <c r="K504" s="5">
        <v>2012</v>
      </c>
      <c r="L504" s="5" t="s">
        <v>33</v>
      </c>
    </row>
    <row r="505" spans="1:12">
      <c r="A505" s="5" t="s">
        <v>2336</v>
      </c>
      <c r="B505" s="9">
        <v>42009</v>
      </c>
      <c r="C505" s="5">
        <v>2015</v>
      </c>
      <c r="D505" s="5" t="s">
        <v>277</v>
      </c>
      <c r="E505" s="5" t="str">
        <f>VLOOKUP(D505, 'TechIndex Startups'!$A$1:$E$700,2,FALSE)</f>
        <v>FIRM0223</v>
      </c>
      <c r="F505" s="15">
        <v>7000000</v>
      </c>
      <c r="G505" s="5" t="s">
        <v>21</v>
      </c>
      <c r="H505" s="5" t="s">
        <v>1477</v>
      </c>
      <c r="I505" s="5" t="s">
        <v>30</v>
      </c>
      <c r="J505" s="5" t="s">
        <v>1489</v>
      </c>
      <c r="K505" s="5">
        <v>2012</v>
      </c>
      <c r="L505" s="5" t="s">
        <v>33</v>
      </c>
    </row>
    <row r="506" spans="1:12">
      <c r="A506" s="5" t="s">
        <v>2337</v>
      </c>
      <c r="B506" s="9">
        <v>42009</v>
      </c>
      <c r="C506" s="5">
        <v>2015</v>
      </c>
      <c r="D506" s="5" t="s">
        <v>211</v>
      </c>
      <c r="E506" s="5" t="str">
        <f>VLOOKUP(D506, 'TechIndex Startups'!$A$1:$E$700,2,FALSE)</f>
        <v>FIRM0161</v>
      </c>
      <c r="F506" s="15">
        <v>940000</v>
      </c>
      <c r="G506" s="5" t="s">
        <v>1479</v>
      </c>
      <c r="H506" s="5" t="s">
        <v>1477</v>
      </c>
      <c r="I506" s="5" t="s">
        <v>30</v>
      </c>
      <c r="J506" s="5" t="s">
        <v>1770</v>
      </c>
      <c r="K506" s="5">
        <v>2001</v>
      </c>
      <c r="L506" s="5" t="s">
        <v>33</v>
      </c>
    </row>
    <row r="507" spans="1:12">
      <c r="A507" s="5" t="s">
        <v>2338</v>
      </c>
      <c r="B507" s="9">
        <v>42009</v>
      </c>
      <c r="C507" s="5">
        <v>2015</v>
      </c>
      <c r="D507" s="5" t="s">
        <v>291</v>
      </c>
      <c r="E507" s="5" t="str">
        <f>VLOOKUP(D507, 'TechIndex Startups'!$A$1:$E$700,2,FALSE)</f>
        <v>FIRM0235</v>
      </c>
      <c r="F507" s="15">
        <v>1200000</v>
      </c>
      <c r="G507" s="5" t="s">
        <v>1801</v>
      </c>
      <c r="H507" s="5" t="s">
        <v>1481</v>
      </c>
      <c r="I507" s="5" t="s">
        <v>30</v>
      </c>
      <c r="J507" s="5" t="s">
        <v>1655</v>
      </c>
      <c r="K507" s="5">
        <v>2012</v>
      </c>
      <c r="L507" s="5" t="s">
        <v>69</v>
      </c>
    </row>
    <row r="508" spans="1:12">
      <c r="A508" s="5" t="s">
        <v>2339</v>
      </c>
      <c r="B508" s="9">
        <v>42020</v>
      </c>
      <c r="C508" s="5">
        <v>2015</v>
      </c>
      <c r="D508" s="5" t="s">
        <v>540</v>
      </c>
      <c r="E508" s="5" t="str">
        <f>VLOOKUP(D508, 'TechIndex Startups'!$A$1:$E$700,2,FALSE)</f>
        <v>FIRM0471</v>
      </c>
      <c r="F508" s="15">
        <f>262000*1.4</f>
        <v>366800</v>
      </c>
      <c r="G508" s="5" t="s">
        <v>1802</v>
      </c>
      <c r="H508" s="5" t="s">
        <v>1481</v>
      </c>
      <c r="I508" s="5" t="s">
        <v>50</v>
      </c>
      <c r="J508" s="5" t="s">
        <v>1478</v>
      </c>
      <c r="K508" s="5">
        <v>2014</v>
      </c>
      <c r="L508" s="5" t="s">
        <v>47</v>
      </c>
    </row>
    <row r="509" spans="1:12">
      <c r="A509" s="5" t="s">
        <v>2340</v>
      </c>
      <c r="B509" s="9">
        <v>42024</v>
      </c>
      <c r="C509" s="5">
        <v>2015</v>
      </c>
      <c r="D509" s="5" t="s">
        <v>570</v>
      </c>
      <c r="E509" s="5" t="str">
        <f>VLOOKUP(D509, 'TechIndex Startups'!$A$1:$E$700,2,FALSE)</f>
        <v>FIRM0499</v>
      </c>
      <c r="F509" s="15">
        <v>100000</v>
      </c>
      <c r="G509" s="5" t="s">
        <v>1479</v>
      </c>
      <c r="H509" s="5" t="s">
        <v>1596</v>
      </c>
      <c r="I509" s="5" t="s">
        <v>41</v>
      </c>
      <c r="J509" s="5" t="s">
        <v>1537</v>
      </c>
      <c r="K509" s="5">
        <v>2014</v>
      </c>
      <c r="L509" s="5" t="s">
        <v>33</v>
      </c>
    </row>
    <row r="510" spans="1:12">
      <c r="A510" s="5" t="s">
        <v>2341</v>
      </c>
      <c r="B510" s="9">
        <v>42037</v>
      </c>
      <c r="C510" s="5">
        <v>2015</v>
      </c>
      <c r="D510" s="5" t="s">
        <v>388</v>
      </c>
      <c r="E510" s="5" t="str">
        <f>VLOOKUP(D510, 'TechIndex Startups'!$A$1:$E$700,2,FALSE)</f>
        <v>FIRM0326</v>
      </c>
      <c r="F510" s="15" t="s">
        <v>1471</v>
      </c>
      <c r="G510" s="5" t="s">
        <v>1790</v>
      </c>
      <c r="H510" s="5" t="s">
        <v>1494</v>
      </c>
      <c r="I510" s="5" t="s">
        <v>30</v>
      </c>
      <c r="J510" s="5" t="s">
        <v>1545</v>
      </c>
      <c r="K510" s="5">
        <v>2013</v>
      </c>
      <c r="L510" s="5" t="s">
        <v>69</v>
      </c>
    </row>
    <row r="511" spans="1:12">
      <c r="A511" s="5" t="s">
        <v>2341</v>
      </c>
      <c r="B511" s="9">
        <v>42037</v>
      </c>
      <c r="C511" s="5">
        <v>2015</v>
      </c>
      <c r="D511" s="5" t="s">
        <v>388</v>
      </c>
      <c r="E511" s="5" t="str">
        <f>VLOOKUP(D511, 'TechIndex Startups'!$A$1:$E$700,2,FALSE)</f>
        <v>FIRM0326</v>
      </c>
      <c r="F511" s="15">
        <v>10000000</v>
      </c>
      <c r="G511" s="5" t="s">
        <v>1803</v>
      </c>
      <c r="H511" s="5" t="s">
        <v>1494</v>
      </c>
      <c r="I511" s="5" t="s">
        <v>30</v>
      </c>
      <c r="J511" s="5" t="s">
        <v>1545</v>
      </c>
      <c r="K511" s="5">
        <v>2013</v>
      </c>
      <c r="L511" s="5" t="s">
        <v>69</v>
      </c>
    </row>
    <row r="512" spans="1:12">
      <c r="A512" s="5" t="s">
        <v>2342</v>
      </c>
      <c r="B512" s="9">
        <v>42037</v>
      </c>
      <c r="C512" s="5">
        <v>2015</v>
      </c>
      <c r="D512" s="5" t="s">
        <v>147</v>
      </c>
      <c r="E512" s="5" t="str">
        <f>VLOOKUP(D512, 'TechIndex Startups'!$A$1:$E$700,2,FALSE)</f>
        <v>FIRM0099</v>
      </c>
      <c r="F512" s="15">
        <v>15000000</v>
      </c>
      <c r="G512" s="5" t="s">
        <v>1804</v>
      </c>
      <c r="H512" s="5" t="s">
        <v>1546</v>
      </c>
      <c r="I512" s="5" t="s">
        <v>30</v>
      </c>
      <c r="J512" s="5" t="s">
        <v>1535</v>
      </c>
      <c r="K512" s="5">
        <v>2008</v>
      </c>
      <c r="L512" s="5" t="s">
        <v>44</v>
      </c>
    </row>
    <row r="513" spans="1:12">
      <c r="A513" s="5" t="s">
        <v>2343</v>
      </c>
      <c r="B513" s="9">
        <v>42038</v>
      </c>
      <c r="C513" s="5">
        <v>2015</v>
      </c>
      <c r="D513" s="5" t="s">
        <v>362</v>
      </c>
      <c r="E513" s="5" t="str">
        <f>VLOOKUP(D513, 'TechIndex Startups'!$A$1:$E$700,2,FALSE)</f>
        <v>FIRM0303</v>
      </c>
      <c r="F513" s="15" t="s">
        <v>1471</v>
      </c>
      <c r="G513" s="5" t="s">
        <v>1681</v>
      </c>
      <c r="H513" s="5" t="s">
        <v>1477</v>
      </c>
      <c r="I513" s="5" t="s">
        <v>30</v>
      </c>
      <c r="J513" s="5" t="s">
        <v>1482</v>
      </c>
      <c r="K513" s="5">
        <v>2013</v>
      </c>
      <c r="L513" s="5" t="s">
        <v>29</v>
      </c>
    </row>
    <row r="514" spans="1:12">
      <c r="A514" s="5" t="s">
        <v>2343</v>
      </c>
      <c r="B514" s="9">
        <v>42038</v>
      </c>
      <c r="C514" s="5">
        <v>2015</v>
      </c>
      <c r="D514" s="5" t="s">
        <v>362</v>
      </c>
      <c r="E514" s="5" t="str">
        <f>VLOOKUP(D514, 'TechIndex Startups'!$A$1:$E$700,2,FALSE)</f>
        <v>FIRM0303</v>
      </c>
      <c r="F514" s="15" t="s">
        <v>1471</v>
      </c>
      <c r="G514" s="5" t="s">
        <v>1805</v>
      </c>
      <c r="H514" s="5" t="s">
        <v>1477</v>
      </c>
      <c r="I514" s="5" t="s">
        <v>30</v>
      </c>
      <c r="J514" s="5" t="s">
        <v>1482</v>
      </c>
      <c r="K514" s="5">
        <v>2013</v>
      </c>
      <c r="L514" s="5" t="s">
        <v>29</v>
      </c>
    </row>
    <row r="515" spans="1:12">
      <c r="A515" s="5" t="s">
        <v>2343</v>
      </c>
      <c r="B515" s="9">
        <v>42038</v>
      </c>
      <c r="C515" s="5">
        <v>2015</v>
      </c>
      <c r="D515" s="5" t="s">
        <v>362</v>
      </c>
      <c r="E515" s="5" t="str">
        <f>VLOOKUP(D515, 'TechIndex Startups'!$A$1:$E$700,2,FALSE)</f>
        <v>FIRM0303</v>
      </c>
      <c r="F515" s="15" t="s">
        <v>1471</v>
      </c>
      <c r="G515" s="5" t="s">
        <v>1479</v>
      </c>
      <c r="H515" s="5" t="s">
        <v>1477</v>
      </c>
      <c r="I515" s="5" t="s">
        <v>30</v>
      </c>
      <c r="J515" s="5" t="s">
        <v>1482</v>
      </c>
      <c r="K515" s="5">
        <v>2013</v>
      </c>
      <c r="L515" s="5" t="s">
        <v>29</v>
      </c>
    </row>
    <row r="516" spans="1:12">
      <c r="A516" s="5" t="s">
        <v>2343</v>
      </c>
      <c r="B516" s="9">
        <v>42038</v>
      </c>
      <c r="C516" s="5">
        <v>2015</v>
      </c>
      <c r="D516" s="5" t="s">
        <v>362</v>
      </c>
      <c r="E516" s="5" t="str">
        <f>VLOOKUP(D516, 'TechIndex Startups'!$A$1:$E$700,2,FALSE)</f>
        <v>FIRM0303</v>
      </c>
      <c r="F516" s="15" t="s">
        <v>1471</v>
      </c>
      <c r="G516" s="5" t="s">
        <v>1683</v>
      </c>
      <c r="H516" s="5" t="s">
        <v>1477</v>
      </c>
      <c r="I516" s="5" t="s">
        <v>30</v>
      </c>
      <c r="J516" s="5" t="s">
        <v>1482</v>
      </c>
      <c r="K516" s="5">
        <v>2013</v>
      </c>
      <c r="L516" s="5" t="s">
        <v>29</v>
      </c>
    </row>
    <row r="517" spans="1:12">
      <c r="A517" s="5" t="s">
        <v>2343</v>
      </c>
      <c r="B517" s="9">
        <v>42038</v>
      </c>
      <c r="C517" s="5">
        <v>2015</v>
      </c>
      <c r="D517" s="5" t="s">
        <v>362</v>
      </c>
      <c r="E517" s="5" t="str">
        <f>VLOOKUP(D517, 'TechIndex Startups'!$A$1:$E$700,2,FALSE)</f>
        <v>FIRM0303</v>
      </c>
      <c r="F517" s="15" t="s">
        <v>1471</v>
      </c>
      <c r="G517" s="5" t="s">
        <v>1684</v>
      </c>
      <c r="H517" s="5" t="s">
        <v>1477</v>
      </c>
      <c r="I517" s="5" t="s">
        <v>30</v>
      </c>
      <c r="J517" s="5" t="s">
        <v>1482</v>
      </c>
      <c r="K517" s="5">
        <v>2013</v>
      </c>
      <c r="L517" s="5" t="s">
        <v>29</v>
      </c>
    </row>
    <row r="518" spans="1:12">
      <c r="A518" s="5" t="s">
        <v>2343</v>
      </c>
      <c r="B518" s="9">
        <v>42038</v>
      </c>
      <c r="C518" s="5">
        <v>2015</v>
      </c>
      <c r="D518" s="5" t="s">
        <v>362</v>
      </c>
      <c r="E518" s="5" t="str">
        <f>VLOOKUP(D518, 'TechIndex Startups'!$A$1:$E$700,2,FALSE)</f>
        <v>FIRM0303</v>
      </c>
      <c r="F518" s="15" t="s">
        <v>1471</v>
      </c>
      <c r="G518" s="5" t="s">
        <v>1806</v>
      </c>
      <c r="H518" s="5" t="s">
        <v>1477</v>
      </c>
      <c r="I518" s="5" t="s">
        <v>30</v>
      </c>
      <c r="J518" s="5" t="s">
        <v>1482</v>
      </c>
      <c r="K518" s="5">
        <v>2013</v>
      </c>
      <c r="L518" s="5" t="s">
        <v>29</v>
      </c>
    </row>
    <row r="519" spans="1:12">
      <c r="A519" s="5" t="s">
        <v>2343</v>
      </c>
      <c r="B519" s="9">
        <v>42038</v>
      </c>
      <c r="C519" s="5">
        <v>2015</v>
      </c>
      <c r="D519" s="5" t="s">
        <v>362</v>
      </c>
      <c r="E519" s="5" t="str">
        <f>VLOOKUP(D519, 'TechIndex Startups'!$A$1:$E$700,2,FALSE)</f>
        <v>FIRM0303</v>
      </c>
      <c r="F519" s="15">
        <v>7000000</v>
      </c>
      <c r="G519" s="5" t="s">
        <v>21</v>
      </c>
      <c r="H519" s="5" t="s">
        <v>1477</v>
      </c>
      <c r="I519" s="5" t="s">
        <v>30</v>
      </c>
      <c r="J519" s="5" t="s">
        <v>1482</v>
      </c>
      <c r="K519" s="5">
        <v>2013</v>
      </c>
      <c r="L519" s="5" t="s">
        <v>29</v>
      </c>
    </row>
    <row r="520" spans="1:12">
      <c r="A520" s="5" t="s">
        <v>2344</v>
      </c>
      <c r="B520" s="9">
        <v>42038</v>
      </c>
      <c r="C520" s="5">
        <v>2015</v>
      </c>
      <c r="D520" s="5" t="s">
        <v>389</v>
      </c>
      <c r="E520" s="5" t="str">
        <f>VLOOKUP(D520, 'TechIndex Startups'!$A$1:$E$700,2,FALSE)</f>
        <v>FIRM0327</v>
      </c>
      <c r="F520" s="15" t="s">
        <v>1471</v>
      </c>
      <c r="G520" s="5" t="s">
        <v>1791</v>
      </c>
      <c r="H520" s="5" t="s">
        <v>1481</v>
      </c>
      <c r="I520" s="5" t="s">
        <v>30</v>
      </c>
      <c r="J520" s="5" t="s">
        <v>1482</v>
      </c>
      <c r="K520" s="5">
        <v>2013</v>
      </c>
      <c r="L520" s="5" t="s">
        <v>47</v>
      </c>
    </row>
    <row r="521" spans="1:12">
      <c r="A521" s="5" t="s">
        <v>2344</v>
      </c>
      <c r="B521" s="9">
        <v>42038</v>
      </c>
      <c r="C521" s="5">
        <v>2015</v>
      </c>
      <c r="D521" s="5" t="s">
        <v>389</v>
      </c>
      <c r="E521" s="5" t="str">
        <f>VLOOKUP(D521, 'TechIndex Startups'!$A$1:$E$700,2,FALSE)</f>
        <v>FIRM0327</v>
      </c>
      <c r="F521" s="15" t="s">
        <v>1471</v>
      </c>
      <c r="G521" s="5" t="s">
        <v>1767</v>
      </c>
      <c r="H521" s="5" t="s">
        <v>1481</v>
      </c>
      <c r="I521" s="5" t="s">
        <v>30</v>
      </c>
      <c r="J521" s="5" t="s">
        <v>1482</v>
      </c>
      <c r="K521" s="5">
        <v>2013</v>
      </c>
      <c r="L521" s="5" t="s">
        <v>47</v>
      </c>
    </row>
    <row r="522" spans="1:12">
      <c r="A522" s="5" t="s">
        <v>2344</v>
      </c>
      <c r="B522" s="9">
        <v>42038</v>
      </c>
      <c r="C522" s="5">
        <v>2015</v>
      </c>
      <c r="D522" s="5" t="s">
        <v>389</v>
      </c>
      <c r="E522" s="5" t="str">
        <f>VLOOKUP(D522, 'TechIndex Startups'!$A$1:$E$700,2,FALSE)</f>
        <v>FIRM0327</v>
      </c>
      <c r="F522" s="15" t="s">
        <v>1471</v>
      </c>
      <c r="G522" s="5" t="s">
        <v>1668</v>
      </c>
      <c r="H522" s="5" t="s">
        <v>1481</v>
      </c>
      <c r="I522" s="5" t="s">
        <v>30</v>
      </c>
      <c r="J522" s="5" t="s">
        <v>1482</v>
      </c>
      <c r="K522" s="5">
        <v>2013</v>
      </c>
      <c r="L522" s="5" t="s">
        <v>47</v>
      </c>
    </row>
    <row r="523" spans="1:12">
      <c r="A523" s="5" t="s">
        <v>2344</v>
      </c>
      <c r="B523" s="9">
        <v>42038</v>
      </c>
      <c r="C523" s="5">
        <v>2015</v>
      </c>
      <c r="D523" s="5" t="s">
        <v>389</v>
      </c>
      <c r="E523" s="5" t="str">
        <f>VLOOKUP(D523, 'TechIndex Startups'!$A$1:$E$700,2,FALSE)</f>
        <v>FIRM0327</v>
      </c>
      <c r="F523" s="15">
        <v>650000</v>
      </c>
      <c r="G523" s="5" t="s">
        <v>1466</v>
      </c>
      <c r="H523" s="5" t="s">
        <v>1481</v>
      </c>
      <c r="I523" s="5" t="s">
        <v>30</v>
      </c>
      <c r="J523" s="5" t="s">
        <v>1482</v>
      </c>
      <c r="K523" s="5">
        <v>2013</v>
      </c>
      <c r="L523" s="5" t="s">
        <v>47</v>
      </c>
    </row>
    <row r="524" spans="1:12">
      <c r="A524" s="5" t="s">
        <v>2345</v>
      </c>
      <c r="B524" s="9">
        <v>42038</v>
      </c>
      <c r="C524" s="5">
        <v>2015</v>
      </c>
      <c r="D524" s="5" t="s">
        <v>87</v>
      </c>
      <c r="E524" s="5" t="str">
        <f>VLOOKUP(D524, 'TechIndex Startups'!$A$1:$E$700,2,FALSE)</f>
        <v>FIRM0041</v>
      </c>
      <c r="F524" s="15">
        <v>125000000</v>
      </c>
      <c r="G524" s="5" t="s">
        <v>1807</v>
      </c>
      <c r="H524" s="5" t="s">
        <v>1469</v>
      </c>
      <c r="I524" s="5" t="s">
        <v>30</v>
      </c>
      <c r="J524" s="5" t="s">
        <v>1543</v>
      </c>
      <c r="K524" s="5">
        <v>2013</v>
      </c>
      <c r="L524" s="5" t="s">
        <v>58</v>
      </c>
    </row>
    <row r="525" spans="1:12">
      <c r="A525" s="5" t="s">
        <v>2346</v>
      </c>
      <c r="B525" s="9">
        <v>42048</v>
      </c>
      <c r="C525" s="5">
        <v>2015</v>
      </c>
      <c r="D525" s="5" t="s">
        <v>529</v>
      </c>
      <c r="E525" s="5" t="str">
        <f>VLOOKUP(D525, 'TechIndex Startups'!$A$1:$E$700,2,FALSE)</f>
        <v>FIRM0460</v>
      </c>
      <c r="F525" s="16" t="s">
        <v>1479</v>
      </c>
      <c r="G525" s="5" t="s">
        <v>1479</v>
      </c>
      <c r="H525" s="5" t="s">
        <v>1588</v>
      </c>
      <c r="I525" s="5" t="s">
        <v>30</v>
      </c>
      <c r="J525" s="5" t="s">
        <v>1470</v>
      </c>
      <c r="K525" s="5">
        <v>2014</v>
      </c>
      <c r="L525" s="5" t="s">
        <v>47</v>
      </c>
    </row>
    <row r="526" spans="1:12">
      <c r="A526" s="5" t="s">
        <v>2347</v>
      </c>
      <c r="B526" s="9">
        <v>42058</v>
      </c>
      <c r="C526" s="5">
        <v>2015</v>
      </c>
      <c r="D526" s="5" t="s">
        <v>369</v>
      </c>
      <c r="E526" s="5" t="str">
        <f>VLOOKUP(D526, 'TechIndex Startups'!$A$1:$E$700,2,FALSE)</f>
        <v>FIRM0310</v>
      </c>
      <c r="F526" s="15">
        <v>750000</v>
      </c>
      <c r="G526" s="5" t="s">
        <v>1479</v>
      </c>
      <c r="H526" s="5" t="s">
        <v>1513</v>
      </c>
      <c r="I526" s="5" t="s">
        <v>30</v>
      </c>
      <c r="J526" s="5" t="s">
        <v>1470</v>
      </c>
      <c r="K526" s="5">
        <v>2007</v>
      </c>
      <c r="L526" s="5" t="s">
        <v>69</v>
      </c>
    </row>
    <row r="527" spans="1:12">
      <c r="A527" s="5" t="s">
        <v>2348</v>
      </c>
      <c r="B527" s="9">
        <v>42058</v>
      </c>
      <c r="C527" s="5">
        <v>2015</v>
      </c>
      <c r="D527" s="5" t="s">
        <v>580</v>
      </c>
      <c r="E527" s="5" t="str">
        <f>VLOOKUP(D527, 'TechIndex Startups'!$A$1:$E$700,2,FALSE)</f>
        <v>FIRM0509</v>
      </c>
      <c r="F527" s="15">
        <v>100000</v>
      </c>
      <c r="G527" s="5" t="s">
        <v>1479</v>
      </c>
      <c r="H527" s="5" t="s">
        <v>1497</v>
      </c>
      <c r="I527" s="5" t="s">
        <v>358</v>
      </c>
      <c r="J527" s="5" t="s">
        <v>1808</v>
      </c>
      <c r="K527" s="5">
        <v>2014</v>
      </c>
      <c r="L527" s="5" t="s">
        <v>47</v>
      </c>
    </row>
    <row r="528" spans="1:12">
      <c r="A528" s="5" t="s">
        <v>2349</v>
      </c>
      <c r="B528" s="9">
        <v>42064</v>
      </c>
      <c r="C528" s="5">
        <v>2015</v>
      </c>
      <c r="D528" s="5" t="s">
        <v>352</v>
      </c>
      <c r="E528" s="5" t="str">
        <f>VLOOKUP(D528, 'TechIndex Startups'!$A$1:$E$700,2,FALSE)</f>
        <v>FIRM0294</v>
      </c>
      <c r="F528" s="16" t="s">
        <v>1471</v>
      </c>
      <c r="G528" s="5" t="s">
        <v>1809</v>
      </c>
      <c r="H528" s="5" t="s">
        <v>1596</v>
      </c>
      <c r="I528" s="5" t="s">
        <v>41</v>
      </c>
      <c r="J528" s="5" t="s">
        <v>1569</v>
      </c>
      <c r="K528" s="5">
        <v>2013</v>
      </c>
      <c r="L528" s="5" t="s">
        <v>69</v>
      </c>
    </row>
    <row r="529" spans="1:12">
      <c r="A529" s="5" t="s">
        <v>2349</v>
      </c>
      <c r="B529" s="9">
        <v>42064</v>
      </c>
      <c r="C529" s="5">
        <v>2015</v>
      </c>
      <c r="D529" s="5" t="s">
        <v>352</v>
      </c>
      <c r="E529" s="5" t="str">
        <f>VLOOKUP(D529, 'TechIndex Startups'!$A$1:$E$700,2,FALSE)</f>
        <v>FIRM0294</v>
      </c>
      <c r="F529" s="15">
        <v>300000</v>
      </c>
      <c r="G529" s="5" t="s">
        <v>1759</v>
      </c>
      <c r="H529" s="5" t="s">
        <v>1596</v>
      </c>
      <c r="I529" s="5" t="s">
        <v>41</v>
      </c>
      <c r="J529" s="5" t="s">
        <v>1569</v>
      </c>
      <c r="K529" s="5">
        <v>2013</v>
      </c>
      <c r="L529" s="5" t="s">
        <v>69</v>
      </c>
    </row>
    <row r="530" spans="1:12">
      <c r="A530" s="5" t="s">
        <v>2350</v>
      </c>
      <c r="B530" s="9">
        <v>42072</v>
      </c>
      <c r="C530" s="5">
        <v>2015</v>
      </c>
      <c r="D530" s="5" t="s">
        <v>342</v>
      </c>
      <c r="E530" s="5" t="str">
        <f>VLOOKUP(D530, 'TechIndex Startups'!$A$1:$E$700,2,FALSE)</f>
        <v>FIRM0284</v>
      </c>
      <c r="F530" s="15">
        <v>150000</v>
      </c>
      <c r="G530" s="5" t="s">
        <v>1479</v>
      </c>
      <c r="H530" s="5" t="s">
        <v>1513</v>
      </c>
      <c r="I530" s="5" t="s">
        <v>30</v>
      </c>
      <c r="J530" s="5" t="s">
        <v>1810</v>
      </c>
      <c r="K530" s="5">
        <v>2012</v>
      </c>
      <c r="L530" s="5" t="s">
        <v>47</v>
      </c>
    </row>
    <row r="531" spans="1:12">
      <c r="A531" s="5" t="s">
        <v>2351</v>
      </c>
      <c r="B531" s="9">
        <v>42083</v>
      </c>
      <c r="C531" s="5">
        <v>2015</v>
      </c>
      <c r="D531" s="5" t="s">
        <v>451</v>
      </c>
      <c r="E531" s="5" t="str">
        <f>VLOOKUP(D531, 'TechIndex Startups'!$A$1:$E$700,2,FALSE)</f>
        <v>FIRM0387</v>
      </c>
      <c r="F531" s="15">
        <v>100000</v>
      </c>
      <c r="G531" s="5" t="s">
        <v>1479</v>
      </c>
      <c r="H531" s="5" t="s">
        <v>1596</v>
      </c>
      <c r="I531" s="5" t="s">
        <v>80</v>
      </c>
      <c r="J531" s="5" t="s">
        <v>1811</v>
      </c>
      <c r="K531" s="5">
        <v>2013</v>
      </c>
      <c r="L531" s="5" t="s">
        <v>33</v>
      </c>
    </row>
    <row r="532" spans="1:12">
      <c r="A532" s="5" t="s">
        <v>2352</v>
      </c>
      <c r="B532" s="9">
        <v>42087</v>
      </c>
      <c r="C532" s="5">
        <v>2015</v>
      </c>
      <c r="D532" s="5" t="s">
        <v>104</v>
      </c>
      <c r="E532" s="5" t="str">
        <f>VLOOKUP(D532, 'TechIndex Startups'!$A$1:$E$700,2,FALSE)</f>
        <v>FIRM0057</v>
      </c>
      <c r="F532" s="15">
        <v>4000000</v>
      </c>
      <c r="G532" s="5" t="s">
        <v>1488</v>
      </c>
      <c r="H532" s="5" t="s">
        <v>1596</v>
      </c>
      <c r="I532" s="5" t="s">
        <v>30</v>
      </c>
      <c r="J532" s="5" t="s">
        <v>1482</v>
      </c>
      <c r="K532" s="5">
        <v>2004</v>
      </c>
      <c r="L532" s="5" t="s">
        <v>44</v>
      </c>
    </row>
    <row r="533" spans="1:12">
      <c r="A533" s="5" t="s">
        <v>2353</v>
      </c>
      <c r="B533" s="9">
        <v>42088</v>
      </c>
      <c r="C533" s="5">
        <v>2015</v>
      </c>
      <c r="D533" s="5" t="s">
        <v>513</v>
      </c>
      <c r="E533" s="5" t="str">
        <f>VLOOKUP(D533, 'TechIndex Startups'!$A$1:$E$700,2,FALSE)</f>
        <v>FIRM0444</v>
      </c>
      <c r="F533" s="15" t="s">
        <v>1471</v>
      </c>
      <c r="G533" s="5" t="s">
        <v>1812</v>
      </c>
      <c r="H533" s="5" t="s">
        <v>1481</v>
      </c>
      <c r="I533" s="5" t="s">
        <v>30</v>
      </c>
      <c r="J533" s="5" t="s">
        <v>1482</v>
      </c>
      <c r="K533" s="5">
        <v>2014</v>
      </c>
      <c r="L533" s="5" t="s">
        <v>69</v>
      </c>
    </row>
    <row r="534" spans="1:12">
      <c r="A534" s="5" t="s">
        <v>2353</v>
      </c>
      <c r="B534" s="9">
        <v>42088</v>
      </c>
      <c r="C534" s="5">
        <v>2015</v>
      </c>
      <c r="D534" s="5" t="s">
        <v>513</v>
      </c>
      <c r="E534" s="5" t="str">
        <f>VLOOKUP(D534, 'TechIndex Startups'!$A$1:$E$700,2,FALSE)</f>
        <v>FIRM0444</v>
      </c>
      <c r="F534" s="15">
        <v>2000000</v>
      </c>
      <c r="G534" s="5" t="s">
        <v>1637</v>
      </c>
      <c r="H534" s="5" t="s">
        <v>1481</v>
      </c>
      <c r="I534" s="5" t="s">
        <v>30</v>
      </c>
      <c r="J534" s="5" t="s">
        <v>1482</v>
      </c>
      <c r="K534" s="5">
        <v>2014</v>
      </c>
      <c r="L534" s="5" t="s">
        <v>69</v>
      </c>
    </row>
    <row r="535" spans="1:12">
      <c r="A535" s="5" t="s">
        <v>2353</v>
      </c>
      <c r="B535" s="9">
        <v>42088</v>
      </c>
      <c r="C535" s="5">
        <v>2015</v>
      </c>
      <c r="D535" s="5" t="s">
        <v>513</v>
      </c>
      <c r="E535" s="5" t="str">
        <f>VLOOKUP(D535, 'TechIndex Startups'!$A$1:$E$700,2,FALSE)</f>
        <v>FIRM0444</v>
      </c>
      <c r="F535" s="15" t="s">
        <v>1471</v>
      </c>
      <c r="G535" s="5" t="s">
        <v>1638</v>
      </c>
      <c r="H535" s="5" t="s">
        <v>1481</v>
      </c>
      <c r="I535" s="5" t="s">
        <v>30</v>
      </c>
      <c r="J535" s="5" t="s">
        <v>1482</v>
      </c>
      <c r="K535" s="5">
        <v>2014</v>
      </c>
      <c r="L535" s="5" t="s">
        <v>69</v>
      </c>
    </row>
    <row r="536" spans="1:12">
      <c r="A536" s="5" t="s">
        <v>2354</v>
      </c>
      <c r="B536" s="9">
        <v>42094</v>
      </c>
      <c r="C536" s="5">
        <v>2015</v>
      </c>
      <c r="D536" s="5" t="s">
        <v>342</v>
      </c>
      <c r="E536" s="5" t="str">
        <f>VLOOKUP(D536, 'TechIndex Startups'!$A$1:$E$700,2,FALSE)</f>
        <v>FIRM0284</v>
      </c>
      <c r="F536" s="15">
        <v>276000</v>
      </c>
      <c r="G536" s="5" t="s">
        <v>1479</v>
      </c>
      <c r="H536" s="5" t="s">
        <v>1513</v>
      </c>
      <c r="I536" s="5" t="s">
        <v>30</v>
      </c>
      <c r="J536" s="5" t="s">
        <v>1810</v>
      </c>
      <c r="K536" s="5">
        <v>2012</v>
      </c>
      <c r="L536" s="5" t="s">
        <v>47</v>
      </c>
    </row>
    <row r="537" spans="1:12">
      <c r="A537" s="5" t="s">
        <v>2355</v>
      </c>
      <c r="B537" s="9">
        <v>42095</v>
      </c>
      <c r="C537" s="5">
        <v>2015</v>
      </c>
      <c r="D537" s="5" t="s">
        <v>366</v>
      </c>
      <c r="E537" s="5" t="str">
        <f>VLOOKUP(D537, 'TechIndex Startups'!$A$1:$E$700,2,FALSE)</f>
        <v>FIRM0307</v>
      </c>
      <c r="F537" s="15">
        <v>435000</v>
      </c>
      <c r="G537" s="5" t="s">
        <v>1716</v>
      </c>
      <c r="H537" s="5" t="s">
        <v>1469</v>
      </c>
      <c r="I537" s="5" t="s">
        <v>30</v>
      </c>
      <c r="J537" s="5" t="s">
        <v>1470</v>
      </c>
      <c r="K537" s="5">
        <v>2013</v>
      </c>
      <c r="L537" s="5" t="s">
        <v>44</v>
      </c>
    </row>
    <row r="538" spans="1:12">
      <c r="A538" s="5" t="s">
        <v>2356</v>
      </c>
      <c r="B538" s="9">
        <v>42095</v>
      </c>
      <c r="C538" s="5">
        <v>2015</v>
      </c>
      <c r="D538" s="5" t="s">
        <v>92</v>
      </c>
      <c r="E538" s="5" t="str">
        <f>VLOOKUP(D538, 'TechIndex Startups'!$A$1:$E$700,2,FALSE)</f>
        <v>FIRM0045</v>
      </c>
      <c r="F538" s="16" t="s">
        <v>1479</v>
      </c>
      <c r="G538" s="5" t="s">
        <v>1794</v>
      </c>
      <c r="H538" s="5" t="s">
        <v>1710</v>
      </c>
      <c r="I538" s="5" t="s">
        <v>30</v>
      </c>
      <c r="J538" s="5" t="s">
        <v>1482</v>
      </c>
      <c r="K538" s="5">
        <v>2003</v>
      </c>
      <c r="L538" s="5" t="s">
        <v>44</v>
      </c>
    </row>
    <row r="539" spans="1:12">
      <c r="A539" s="5" t="s">
        <v>2357</v>
      </c>
      <c r="B539" s="9">
        <v>42095</v>
      </c>
      <c r="C539" s="5">
        <v>2015</v>
      </c>
      <c r="D539" s="5" t="s">
        <v>503</v>
      </c>
      <c r="E539" s="5" t="str">
        <f>VLOOKUP(D539, 'TechIndex Startups'!$A$1:$E$700,2,FALSE)</f>
        <v>FIRM0436</v>
      </c>
      <c r="F539" s="15">
        <v>750000</v>
      </c>
      <c r="G539" s="5" t="s">
        <v>1479</v>
      </c>
      <c r="H539" s="5" t="s">
        <v>1513</v>
      </c>
      <c r="I539" s="5" t="s">
        <v>30</v>
      </c>
      <c r="J539" s="5" t="s">
        <v>1773</v>
      </c>
      <c r="K539" s="5">
        <v>2014</v>
      </c>
      <c r="L539" s="5" t="s">
        <v>44</v>
      </c>
    </row>
    <row r="540" spans="1:12">
      <c r="A540" s="5" t="s">
        <v>2358</v>
      </c>
      <c r="B540" s="9">
        <v>42095</v>
      </c>
      <c r="C540" s="5">
        <v>2015</v>
      </c>
      <c r="D540" s="5" t="s">
        <v>407</v>
      </c>
      <c r="E540" s="5" t="str">
        <f>VLOOKUP(D540, 'TechIndex Startups'!$A$1:$E$700,2,FALSE)</f>
        <v>FIRM0344</v>
      </c>
      <c r="F540" s="15">
        <f>160000*1.4</f>
        <v>224000</v>
      </c>
      <c r="G540" s="5" t="s">
        <v>1813</v>
      </c>
      <c r="H540" s="5" t="s">
        <v>1596</v>
      </c>
      <c r="I540" s="5" t="s">
        <v>50</v>
      </c>
      <c r="J540" s="5" t="s">
        <v>1478</v>
      </c>
      <c r="K540" s="5">
        <v>2013</v>
      </c>
      <c r="L540" s="5" t="s">
        <v>47</v>
      </c>
    </row>
    <row r="541" spans="1:12">
      <c r="A541" s="5" t="s">
        <v>2359</v>
      </c>
      <c r="B541" s="9">
        <v>42095</v>
      </c>
      <c r="C541" s="5">
        <v>2015</v>
      </c>
      <c r="D541" s="5" t="s">
        <v>571</v>
      </c>
      <c r="E541" s="5" t="str">
        <f>VLOOKUP(D541, 'TechIndex Startups'!$A$1:$E$700,2,FALSE)</f>
        <v>FIRM0500</v>
      </c>
      <c r="F541" s="15">
        <v>40000</v>
      </c>
      <c r="G541" s="5" t="s">
        <v>1814</v>
      </c>
      <c r="H541" s="5" t="s">
        <v>1481</v>
      </c>
      <c r="I541" s="5" t="s">
        <v>30</v>
      </c>
      <c r="J541" s="5" t="s">
        <v>1470</v>
      </c>
      <c r="K541" s="5">
        <v>2014</v>
      </c>
      <c r="L541" s="5" t="s">
        <v>29</v>
      </c>
    </row>
    <row r="542" spans="1:12">
      <c r="A542" s="5" t="s">
        <v>2360</v>
      </c>
      <c r="B542" s="9">
        <v>42095</v>
      </c>
      <c r="C542" s="5">
        <v>2015</v>
      </c>
      <c r="D542" s="5" t="s">
        <v>579</v>
      </c>
      <c r="E542" s="5" t="str">
        <f>VLOOKUP(D542, 'TechIndex Startups'!$A$1:$E$700,2,FALSE)</f>
        <v>FIRM0508</v>
      </c>
      <c r="F542" s="15">
        <v>150000</v>
      </c>
      <c r="G542" s="5" t="s">
        <v>1479</v>
      </c>
      <c r="H542" s="5" t="s">
        <v>1481</v>
      </c>
      <c r="I542" s="5" t="s">
        <v>30</v>
      </c>
      <c r="J542" s="5" t="s">
        <v>1815</v>
      </c>
      <c r="K542" s="5">
        <v>2014</v>
      </c>
      <c r="L542" s="5" t="s">
        <v>47</v>
      </c>
    </row>
    <row r="543" spans="1:12">
      <c r="A543" s="5" t="s">
        <v>2361</v>
      </c>
      <c r="B543" s="9">
        <v>42098</v>
      </c>
      <c r="C543" s="5">
        <v>2015</v>
      </c>
      <c r="D543" s="5" t="s">
        <v>619</v>
      </c>
      <c r="E543" s="5" t="str">
        <f>VLOOKUP(D543, 'TechIndex Startups'!$A$1:$E$700,2,FALSE)</f>
        <v>FIRM0548</v>
      </c>
      <c r="F543" s="15">
        <v>25000</v>
      </c>
      <c r="G543" s="5" t="s">
        <v>1816</v>
      </c>
      <c r="H543" s="5" t="s">
        <v>1481</v>
      </c>
      <c r="I543" s="5" t="s">
        <v>30</v>
      </c>
      <c r="J543" s="5" t="s">
        <v>1817</v>
      </c>
      <c r="K543" s="5">
        <v>2015</v>
      </c>
      <c r="L543" s="5" t="s">
        <v>86</v>
      </c>
    </row>
    <row r="544" spans="1:12">
      <c r="A544" s="5" t="s">
        <v>2362</v>
      </c>
      <c r="B544" s="9">
        <v>42102</v>
      </c>
      <c r="C544" s="5">
        <v>2015</v>
      </c>
      <c r="D544" s="5" t="s">
        <v>197</v>
      </c>
      <c r="E544" s="5" t="str">
        <f>VLOOKUP(D544, 'TechIndex Startups'!$A$1:$E$700,2,FALSE)</f>
        <v>FIRM0148</v>
      </c>
      <c r="F544" s="16" t="s">
        <v>1479</v>
      </c>
      <c r="G544" s="5" t="s">
        <v>30</v>
      </c>
      <c r="H544" s="5" t="s">
        <v>1469</v>
      </c>
      <c r="I544" s="5" t="s">
        <v>30</v>
      </c>
      <c r="J544" s="5" t="s">
        <v>1818</v>
      </c>
      <c r="K544" s="5">
        <v>2010</v>
      </c>
      <c r="L544" s="5" t="s">
        <v>44</v>
      </c>
    </row>
    <row r="545" spans="1:12">
      <c r="A545" s="5" t="s">
        <v>2363</v>
      </c>
      <c r="B545" s="9">
        <v>42105</v>
      </c>
      <c r="C545" s="5">
        <v>2015</v>
      </c>
      <c r="D545" s="5" t="s">
        <v>738</v>
      </c>
      <c r="E545" s="5" t="str">
        <f>VLOOKUP(D545, 'TechIndex Startups'!$A$1:$E$700,2,FALSE)</f>
        <v>FIRM0663</v>
      </c>
      <c r="F545" s="15">
        <f>15000*1.25</f>
        <v>18750</v>
      </c>
      <c r="G545" s="5" t="s">
        <v>1694</v>
      </c>
      <c r="H545" s="5" t="s">
        <v>1481</v>
      </c>
      <c r="I545" s="5" t="s">
        <v>467</v>
      </c>
      <c r="J545" s="5" t="s">
        <v>467</v>
      </c>
      <c r="K545" s="5">
        <v>2016</v>
      </c>
      <c r="L545" s="5" t="s">
        <v>33</v>
      </c>
    </row>
    <row r="546" spans="1:12">
      <c r="A546" s="5" t="s">
        <v>2364</v>
      </c>
      <c r="B546" s="9">
        <v>42110</v>
      </c>
      <c r="C546" s="5">
        <v>2015</v>
      </c>
      <c r="D546" s="5" t="s">
        <v>444</v>
      </c>
      <c r="E546" s="5" t="str">
        <f>VLOOKUP(D546, 'TechIndex Startups'!$A$1:$E$700,2,FALSE)</f>
        <v>FIRM0380</v>
      </c>
      <c r="F546" s="16" t="s">
        <v>1479</v>
      </c>
      <c r="G546" s="5" t="s">
        <v>1652</v>
      </c>
      <c r="H546" s="5" t="s">
        <v>1588</v>
      </c>
      <c r="I546" s="5" t="s">
        <v>30</v>
      </c>
      <c r="J546" s="5" t="s">
        <v>1483</v>
      </c>
      <c r="K546" s="5">
        <v>2013</v>
      </c>
      <c r="L546" s="5" t="s">
        <v>33</v>
      </c>
    </row>
    <row r="547" spans="1:12">
      <c r="A547" s="5" t="s">
        <v>2365</v>
      </c>
      <c r="B547" s="9">
        <v>42111</v>
      </c>
      <c r="C547" s="5">
        <v>2015</v>
      </c>
      <c r="D547" s="5" t="s">
        <v>263</v>
      </c>
      <c r="E547" s="5" t="str">
        <f>VLOOKUP(D547, 'TechIndex Startups'!$A$1:$E$700,2,FALSE)</f>
        <v>FIRM0210</v>
      </c>
      <c r="F547" s="16" t="s">
        <v>1479</v>
      </c>
      <c r="G547" s="5" t="s">
        <v>1759</v>
      </c>
      <c r="H547" s="5" t="s">
        <v>1481</v>
      </c>
      <c r="I547" s="5" t="s">
        <v>30</v>
      </c>
      <c r="J547" s="5" t="s">
        <v>1493</v>
      </c>
      <c r="K547" s="5">
        <v>2012</v>
      </c>
      <c r="L547" s="5" t="s">
        <v>33</v>
      </c>
    </row>
    <row r="548" spans="1:12">
      <c r="A548" s="5" t="s">
        <v>2366</v>
      </c>
      <c r="B548" s="9">
        <v>42114</v>
      </c>
      <c r="C548" s="5">
        <v>2015</v>
      </c>
      <c r="D548" s="5" t="s">
        <v>122</v>
      </c>
      <c r="E548" s="5" t="str">
        <f>VLOOKUP(D548, 'TechIndex Startups'!$A$1:$E$700,2,FALSE)</f>
        <v>FIRM0074</v>
      </c>
      <c r="F548" s="15">
        <v>100000</v>
      </c>
      <c r="G548" s="5" t="s">
        <v>1479</v>
      </c>
      <c r="H548" s="5" t="s">
        <v>1596</v>
      </c>
      <c r="I548" s="5" t="s">
        <v>30</v>
      </c>
      <c r="J548" s="5" t="s">
        <v>1708</v>
      </c>
      <c r="K548" s="5">
        <v>2014</v>
      </c>
      <c r="L548" s="5" t="s">
        <v>58</v>
      </c>
    </row>
    <row r="549" spans="1:12">
      <c r="A549" s="5" t="s">
        <v>2367</v>
      </c>
      <c r="B549" s="9">
        <v>42136</v>
      </c>
      <c r="C549" s="5">
        <v>2015</v>
      </c>
      <c r="D549" s="5" t="s">
        <v>92</v>
      </c>
      <c r="E549" s="5" t="str">
        <f>VLOOKUP(D549, 'TechIndex Startups'!$A$1:$E$700,2,FALSE)</f>
        <v>FIRM0045</v>
      </c>
      <c r="F549" s="16" t="s">
        <v>1471</v>
      </c>
      <c r="G549" s="5" t="s">
        <v>1819</v>
      </c>
      <c r="H549" s="5" t="s">
        <v>1820</v>
      </c>
      <c r="I549" s="5" t="s">
        <v>30</v>
      </c>
      <c r="J549" s="5" t="s">
        <v>1482</v>
      </c>
      <c r="K549" s="5">
        <v>2003</v>
      </c>
      <c r="L549" s="5" t="s">
        <v>44</v>
      </c>
    </row>
    <row r="550" spans="1:12">
      <c r="A550" s="5" t="s">
        <v>2367</v>
      </c>
      <c r="B550" s="9">
        <v>42136</v>
      </c>
      <c r="C550" s="5">
        <v>2015</v>
      </c>
      <c r="D550" s="5" t="s">
        <v>92</v>
      </c>
      <c r="E550" s="5" t="str">
        <f>VLOOKUP(D550, 'TechIndex Startups'!$A$1:$E$700,2,FALSE)</f>
        <v>FIRM0045</v>
      </c>
      <c r="F550" s="15">
        <v>233000000</v>
      </c>
      <c r="G550" s="5" t="s">
        <v>1821</v>
      </c>
      <c r="H550" s="5" t="s">
        <v>1820</v>
      </c>
      <c r="I550" s="5" t="s">
        <v>30</v>
      </c>
      <c r="J550" s="5" t="s">
        <v>1482</v>
      </c>
      <c r="K550" s="5">
        <v>2003</v>
      </c>
      <c r="L550" s="5" t="s">
        <v>44</v>
      </c>
    </row>
    <row r="551" spans="1:12">
      <c r="A551" s="5" t="s">
        <v>2367</v>
      </c>
      <c r="B551" s="9">
        <v>42136</v>
      </c>
      <c r="C551" s="5">
        <v>2015</v>
      </c>
      <c r="D551" s="5" t="s">
        <v>92</v>
      </c>
      <c r="E551" s="5" t="str">
        <f>VLOOKUP(D551, 'TechIndex Startups'!$A$1:$E$700,2,FALSE)</f>
        <v>FIRM0045</v>
      </c>
      <c r="F551" s="16" t="s">
        <v>1471</v>
      </c>
      <c r="G551" s="5" t="s">
        <v>1822</v>
      </c>
      <c r="H551" s="5" t="s">
        <v>1820</v>
      </c>
      <c r="I551" s="5" t="s">
        <v>30</v>
      </c>
      <c r="J551" s="5" t="s">
        <v>1482</v>
      </c>
      <c r="K551" s="5">
        <v>2003</v>
      </c>
      <c r="L551" s="5" t="s">
        <v>44</v>
      </c>
    </row>
    <row r="552" spans="1:12">
      <c r="A552" s="5" t="s">
        <v>2367</v>
      </c>
      <c r="B552" s="9">
        <v>42136</v>
      </c>
      <c r="C552" s="5">
        <v>2015</v>
      </c>
      <c r="D552" s="5" t="s">
        <v>92</v>
      </c>
      <c r="E552" s="5" t="str">
        <f>VLOOKUP(D552, 'TechIndex Startups'!$A$1:$E$700,2,FALSE)</f>
        <v>FIRM0045</v>
      </c>
      <c r="F552" s="16" t="s">
        <v>1471</v>
      </c>
      <c r="G552" s="5" t="s">
        <v>1823</v>
      </c>
      <c r="H552" s="5" t="s">
        <v>1820</v>
      </c>
      <c r="I552" s="5" t="s">
        <v>30</v>
      </c>
      <c r="J552" s="5" t="s">
        <v>1482</v>
      </c>
      <c r="K552" s="5">
        <v>2003</v>
      </c>
      <c r="L552" s="5" t="s">
        <v>44</v>
      </c>
    </row>
    <row r="553" spans="1:12">
      <c r="A553" s="5" t="s">
        <v>2367</v>
      </c>
      <c r="B553" s="9">
        <v>42136</v>
      </c>
      <c r="C553" s="5">
        <v>2015</v>
      </c>
      <c r="D553" s="5" t="s">
        <v>92</v>
      </c>
      <c r="E553" s="5" t="str">
        <f>VLOOKUP(D553, 'TechIndex Startups'!$A$1:$E$700,2,FALSE)</f>
        <v>FIRM0045</v>
      </c>
      <c r="F553" s="16" t="s">
        <v>1471</v>
      </c>
      <c r="G553" s="5" t="s">
        <v>1824</v>
      </c>
      <c r="H553" s="5" t="s">
        <v>1820</v>
      </c>
      <c r="I553" s="5" t="s">
        <v>30</v>
      </c>
      <c r="J553" s="5" t="s">
        <v>1482</v>
      </c>
      <c r="K553" s="5">
        <v>2003</v>
      </c>
      <c r="L553" s="5" t="s">
        <v>44</v>
      </c>
    </row>
    <row r="554" spans="1:12">
      <c r="A554" s="5" t="s">
        <v>2367</v>
      </c>
      <c r="B554" s="9">
        <v>42136</v>
      </c>
      <c r="C554" s="5">
        <v>2015</v>
      </c>
      <c r="D554" s="5" t="s">
        <v>92</v>
      </c>
      <c r="E554" s="5" t="str">
        <f>VLOOKUP(D554, 'TechIndex Startups'!$A$1:$E$700,2,FALSE)</f>
        <v>FIRM0045</v>
      </c>
      <c r="F554" s="16" t="s">
        <v>1471</v>
      </c>
      <c r="G554" s="5" t="s">
        <v>1794</v>
      </c>
      <c r="H554" s="5" t="s">
        <v>1820</v>
      </c>
      <c r="I554" s="5" t="s">
        <v>30</v>
      </c>
      <c r="J554" s="5" t="s">
        <v>1482</v>
      </c>
      <c r="K554" s="5">
        <v>2003</v>
      </c>
      <c r="L554" s="5" t="s">
        <v>44</v>
      </c>
    </row>
    <row r="555" spans="1:12">
      <c r="A555" s="5" t="s">
        <v>2367</v>
      </c>
      <c r="B555" s="9">
        <v>42136</v>
      </c>
      <c r="C555" s="5">
        <v>2015</v>
      </c>
      <c r="D555" s="5" t="s">
        <v>92</v>
      </c>
      <c r="E555" s="5" t="str">
        <f>VLOOKUP(D555, 'TechIndex Startups'!$A$1:$E$700,2,FALSE)</f>
        <v>FIRM0045</v>
      </c>
      <c r="F555" s="16" t="s">
        <v>1471</v>
      </c>
      <c r="G555" s="5" t="s">
        <v>1825</v>
      </c>
      <c r="H555" s="5" t="s">
        <v>1820</v>
      </c>
      <c r="I555" s="5" t="s">
        <v>30</v>
      </c>
      <c r="J555" s="5" t="s">
        <v>1482</v>
      </c>
      <c r="K555" s="5">
        <v>2003</v>
      </c>
      <c r="L555" s="5" t="s">
        <v>44</v>
      </c>
    </row>
    <row r="556" spans="1:12">
      <c r="A556" s="5" t="s">
        <v>2367</v>
      </c>
      <c r="B556" s="9">
        <v>42136</v>
      </c>
      <c r="C556" s="5">
        <v>2015</v>
      </c>
      <c r="D556" s="5" t="s">
        <v>92</v>
      </c>
      <c r="E556" s="5" t="str">
        <f>VLOOKUP(D556, 'TechIndex Startups'!$A$1:$E$700,2,FALSE)</f>
        <v>FIRM0045</v>
      </c>
      <c r="F556" s="16" t="s">
        <v>1471</v>
      </c>
      <c r="G556" s="5" t="s">
        <v>1826</v>
      </c>
      <c r="H556" s="5" t="s">
        <v>1820</v>
      </c>
      <c r="I556" s="5" t="s">
        <v>30</v>
      </c>
      <c r="J556" s="5" t="s">
        <v>1482</v>
      </c>
      <c r="K556" s="5">
        <v>2003</v>
      </c>
      <c r="L556" s="5" t="s">
        <v>44</v>
      </c>
    </row>
    <row r="557" spans="1:12">
      <c r="A557" s="5" t="s">
        <v>2367</v>
      </c>
      <c r="B557" s="9">
        <v>42136</v>
      </c>
      <c r="C557" s="5">
        <v>2015</v>
      </c>
      <c r="D557" s="5" t="s">
        <v>92</v>
      </c>
      <c r="E557" s="5" t="str">
        <f>VLOOKUP(D557, 'TechIndex Startups'!$A$1:$E$700,2,FALSE)</f>
        <v>FIRM0045</v>
      </c>
      <c r="F557" s="16" t="s">
        <v>1471</v>
      </c>
      <c r="G557" s="5" t="s">
        <v>1807</v>
      </c>
      <c r="H557" s="5" t="s">
        <v>1820</v>
      </c>
      <c r="I557" s="5" t="s">
        <v>30</v>
      </c>
      <c r="J557" s="5" t="s">
        <v>1482</v>
      </c>
      <c r="K557" s="5">
        <v>2003</v>
      </c>
      <c r="L557" s="5" t="s">
        <v>44</v>
      </c>
    </row>
    <row r="558" spans="1:12">
      <c r="A558" s="5" t="s">
        <v>2367</v>
      </c>
      <c r="B558" s="9">
        <v>42136</v>
      </c>
      <c r="C558" s="5">
        <v>2015</v>
      </c>
      <c r="D558" s="5" t="s">
        <v>92</v>
      </c>
      <c r="E558" s="5" t="str">
        <f>VLOOKUP(D558, 'TechIndex Startups'!$A$1:$E$700,2,FALSE)</f>
        <v>FIRM0045</v>
      </c>
      <c r="F558" s="16" t="s">
        <v>1471</v>
      </c>
      <c r="G558" s="5" t="s">
        <v>1827</v>
      </c>
      <c r="H558" s="5" t="s">
        <v>1820</v>
      </c>
      <c r="I558" s="5" t="s">
        <v>30</v>
      </c>
      <c r="J558" s="5" t="s">
        <v>1482</v>
      </c>
      <c r="K558" s="5">
        <v>2003</v>
      </c>
      <c r="L558" s="5" t="s">
        <v>44</v>
      </c>
    </row>
    <row r="559" spans="1:12">
      <c r="A559" s="5" t="s">
        <v>2367</v>
      </c>
      <c r="B559" s="9">
        <v>42136</v>
      </c>
      <c r="C559" s="5">
        <v>2015</v>
      </c>
      <c r="D559" s="5" t="s">
        <v>92</v>
      </c>
      <c r="E559" s="5" t="str">
        <f>VLOOKUP(D559, 'TechIndex Startups'!$A$1:$E$700,2,FALSE)</f>
        <v>FIRM0045</v>
      </c>
      <c r="F559" s="16" t="s">
        <v>1471</v>
      </c>
      <c r="G559" s="5" t="s">
        <v>1728</v>
      </c>
      <c r="H559" s="5" t="s">
        <v>1820</v>
      </c>
      <c r="I559" s="5" t="s">
        <v>30</v>
      </c>
      <c r="J559" s="5" t="s">
        <v>1482</v>
      </c>
      <c r="K559" s="5">
        <v>2003</v>
      </c>
      <c r="L559" s="5" t="s">
        <v>44</v>
      </c>
    </row>
    <row r="560" spans="1:12">
      <c r="A560" s="5" t="s">
        <v>2367</v>
      </c>
      <c r="B560" s="9">
        <v>42136</v>
      </c>
      <c r="C560" s="5">
        <v>2015</v>
      </c>
      <c r="D560" s="5" t="s">
        <v>92</v>
      </c>
      <c r="E560" s="5" t="str">
        <f>VLOOKUP(D560, 'TechIndex Startups'!$A$1:$E$700,2,FALSE)</f>
        <v>FIRM0045</v>
      </c>
      <c r="F560" s="16" t="s">
        <v>1471</v>
      </c>
      <c r="G560" s="5" t="s">
        <v>1828</v>
      </c>
      <c r="H560" s="5" t="s">
        <v>1820</v>
      </c>
      <c r="I560" s="5" t="s">
        <v>30</v>
      </c>
      <c r="J560" s="5" t="s">
        <v>1482</v>
      </c>
      <c r="K560" s="5">
        <v>2003</v>
      </c>
      <c r="L560" s="5" t="s">
        <v>44</v>
      </c>
    </row>
    <row r="561" spans="1:12">
      <c r="A561" s="5" t="s">
        <v>2367</v>
      </c>
      <c r="B561" s="9">
        <v>42136</v>
      </c>
      <c r="C561" s="5">
        <v>2015</v>
      </c>
      <c r="D561" s="5" t="s">
        <v>92</v>
      </c>
      <c r="E561" s="5" t="str">
        <f>VLOOKUP(D561, 'TechIndex Startups'!$A$1:$E$700,2,FALSE)</f>
        <v>FIRM0045</v>
      </c>
      <c r="F561" s="16" t="s">
        <v>1471</v>
      </c>
      <c r="G561" s="5" t="s">
        <v>1829</v>
      </c>
      <c r="H561" s="5" t="s">
        <v>1820</v>
      </c>
      <c r="I561" s="5" t="s">
        <v>30</v>
      </c>
      <c r="J561" s="5" t="s">
        <v>1482</v>
      </c>
      <c r="K561" s="5">
        <v>2003</v>
      </c>
      <c r="L561" s="5" t="s">
        <v>44</v>
      </c>
    </row>
    <row r="562" spans="1:12">
      <c r="A562" s="5" t="s">
        <v>2368</v>
      </c>
      <c r="B562" s="9">
        <v>42142</v>
      </c>
      <c r="C562" s="5">
        <v>2015</v>
      </c>
      <c r="D562" s="5" t="s">
        <v>448</v>
      </c>
      <c r="E562" s="5" t="str">
        <f>VLOOKUP(D562, 'TechIndex Startups'!$A$1:$E$700,2,FALSE)</f>
        <v>FIRM0384</v>
      </c>
      <c r="F562" s="15">
        <f>500000*1.25</f>
        <v>625000</v>
      </c>
      <c r="G562" s="5" t="s">
        <v>1721</v>
      </c>
      <c r="H562" s="5" t="s">
        <v>1596</v>
      </c>
      <c r="I562" s="5" t="s">
        <v>39</v>
      </c>
      <c r="J562" s="5" t="s">
        <v>1695</v>
      </c>
      <c r="K562" s="5">
        <v>2013</v>
      </c>
      <c r="L562" s="5" t="s">
        <v>86</v>
      </c>
    </row>
    <row r="563" spans="1:12">
      <c r="A563" s="5" t="s">
        <v>2367</v>
      </c>
      <c r="B563" s="9">
        <v>42151</v>
      </c>
      <c r="C563" s="5">
        <v>2015</v>
      </c>
      <c r="D563" s="5" t="s">
        <v>92</v>
      </c>
      <c r="E563" s="5" t="str">
        <f>VLOOKUP(D563, 'TechIndex Startups'!$A$1:$E$700,2,FALSE)</f>
        <v>FIRM0045</v>
      </c>
      <c r="F563" s="16" t="s">
        <v>1471</v>
      </c>
      <c r="G563" s="5" t="s">
        <v>1824</v>
      </c>
      <c r="H563" s="5" t="s">
        <v>1820</v>
      </c>
      <c r="I563" s="5" t="s">
        <v>30</v>
      </c>
      <c r="J563" s="5" t="s">
        <v>1482</v>
      </c>
      <c r="K563" s="5">
        <v>2003</v>
      </c>
      <c r="L563" s="5" t="s">
        <v>44</v>
      </c>
    </row>
    <row r="564" spans="1:12">
      <c r="A564" s="5" t="s">
        <v>2367</v>
      </c>
      <c r="B564" s="9">
        <v>42151</v>
      </c>
      <c r="C564" s="5">
        <v>2015</v>
      </c>
      <c r="D564" s="5" t="s">
        <v>92</v>
      </c>
      <c r="E564" s="5" t="str">
        <f>VLOOKUP(D564, 'TechIndex Startups'!$A$1:$E$700,2,FALSE)</f>
        <v>FIRM0045</v>
      </c>
      <c r="F564" s="15">
        <v>45000000</v>
      </c>
      <c r="G564" s="5" t="s">
        <v>1503</v>
      </c>
      <c r="H564" s="5" t="s">
        <v>1820</v>
      </c>
      <c r="I564" s="5" t="s">
        <v>30</v>
      </c>
      <c r="J564" s="5" t="s">
        <v>1482</v>
      </c>
      <c r="K564" s="5">
        <v>2003</v>
      </c>
      <c r="L564" s="5" t="s">
        <v>44</v>
      </c>
    </row>
    <row r="565" spans="1:12">
      <c r="A565" s="5" t="s">
        <v>2349</v>
      </c>
      <c r="B565" s="9">
        <v>42156</v>
      </c>
      <c r="C565" s="5">
        <v>2015</v>
      </c>
      <c r="D565" s="5" t="s">
        <v>352</v>
      </c>
      <c r="E565" s="5" t="str">
        <f>VLOOKUP(D565, 'TechIndex Startups'!$A$1:$E$700,2,FALSE)</f>
        <v>FIRM0294</v>
      </c>
      <c r="F565" s="15" t="s">
        <v>1479</v>
      </c>
      <c r="G565" s="5" t="s">
        <v>1759</v>
      </c>
      <c r="H565" s="5" t="s">
        <v>1469</v>
      </c>
      <c r="I565" s="5" t="s">
        <v>41</v>
      </c>
      <c r="J565" s="5" t="s">
        <v>1569</v>
      </c>
      <c r="K565" s="5">
        <v>2013</v>
      </c>
      <c r="L565" s="5" t="s">
        <v>69</v>
      </c>
    </row>
    <row r="566" spans="1:12">
      <c r="A566" s="5" t="s">
        <v>2369</v>
      </c>
      <c r="B566" s="9">
        <v>42156</v>
      </c>
      <c r="C566" s="5">
        <v>2015</v>
      </c>
      <c r="D566" s="5" t="s">
        <v>514</v>
      </c>
      <c r="E566" s="5" t="str">
        <f>VLOOKUP(D566, 'TechIndex Startups'!$A$1:$E$700,2,FALSE)</f>
        <v>FIRM0445</v>
      </c>
      <c r="F566" s="16" t="s">
        <v>1479</v>
      </c>
      <c r="G566" s="5" t="s">
        <v>1830</v>
      </c>
      <c r="H566" s="5" t="s">
        <v>1469</v>
      </c>
      <c r="I566" s="5" t="s">
        <v>30</v>
      </c>
      <c r="J566" s="5" t="s">
        <v>1483</v>
      </c>
      <c r="K566" s="5">
        <v>2014</v>
      </c>
      <c r="L566" s="5" t="s">
        <v>47</v>
      </c>
    </row>
    <row r="567" spans="1:12">
      <c r="A567" s="5" t="s">
        <v>2370</v>
      </c>
      <c r="B567" s="9">
        <v>42156</v>
      </c>
      <c r="C567" s="5">
        <v>2015</v>
      </c>
      <c r="D567" s="5" t="s">
        <v>582</v>
      </c>
      <c r="E567" s="5" t="str">
        <f>VLOOKUP(D567, 'TechIndex Startups'!$A$1:$E$700,2,FALSE)</f>
        <v>FIRM0511</v>
      </c>
      <c r="F567" s="16" t="s">
        <v>1479</v>
      </c>
      <c r="G567" s="5" t="s">
        <v>1479</v>
      </c>
      <c r="H567" s="5" t="s">
        <v>1477</v>
      </c>
      <c r="I567" s="5" t="s">
        <v>50</v>
      </c>
      <c r="J567" s="5" t="s">
        <v>1831</v>
      </c>
      <c r="K567" s="5">
        <v>2014</v>
      </c>
      <c r="L567" s="5" t="s">
        <v>44</v>
      </c>
    </row>
    <row r="568" spans="1:12">
      <c r="A568" s="5" t="s">
        <v>2371</v>
      </c>
      <c r="B568" s="9">
        <v>42159</v>
      </c>
      <c r="C568" s="5">
        <v>2015</v>
      </c>
      <c r="D568" s="5" t="s">
        <v>438</v>
      </c>
      <c r="E568" s="5" t="str">
        <f>VLOOKUP(D568, 'TechIndex Startups'!$A$1:$E$700,2,FALSE)</f>
        <v>FIRM0375</v>
      </c>
      <c r="F568" s="15">
        <f>41500*1.4</f>
        <v>58099.999999999993</v>
      </c>
      <c r="G568" s="5" t="s">
        <v>1771</v>
      </c>
      <c r="H568" s="5" t="s">
        <v>1481</v>
      </c>
      <c r="I568" s="5" t="s">
        <v>50</v>
      </c>
      <c r="J568" s="5" t="s">
        <v>1478</v>
      </c>
      <c r="K568" s="5">
        <v>2013</v>
      </c>
      <c r="L568" s="5" t="s">
        <v>33</v>
      </c>
    </row>
    <row r="569" spans="1:12">
      <c r="A569" s="5" t="s">
        <v>2372</v>
      </c>
      <c r="B569" s="9">
        <v>42166</v>
      </c>
      <c r="C569" s="5">
        <v>2015</v>
      </c>
      <c r="D569" s="5" t="s">
        <v>243</v>
      </c>
      <c r="E569" s="5" t="str">
        <f>VLOOKUP(D569, 'TechIndex Startups'!$A$1:$E$700,2,FALSE)</f>
        <v>FIRM0191</v>
      </c>
      <c r="F569" s="16" t="s">
        <v>1471</v>
      </c>
      <c r="G569" s="5" t="s">
        <v>1832</v>
      </c>
      <c r="H569" s="5" t="s">
        <v>1481</v>
      </c>
      <c r="I569" s="5" t="s">
        <v>30</v>
      </c>
      <c r="J569" s="5" t="s">
        <v>1498</v>
      </c>
      <c r="K569" s="5">
        <v>2011</v>
      </c>
      <c r="L569" s="5" t="s">
        <v>33</v>
      </c>
    </row>
    <row r="570" spans="1:12">
      <c r="A570" s="5" t="s">
        <v>2372</v>
      </c>
      <c r="B570" s="9">
        <v>42166</v>
      </c>
      <c r="C570" s="5">
        <v>2015</v>
      </c>
      <c r="D570" s="5" t="s">
        <v>243</v>
      </c>
      <c r="E570" s="5" t="str">
        <f>VLOOKUP(D570, 'TechIndex Startups'!$A$1:$E$700,2,FALSE)</f>
        <v>FIRM0191</v>
      </c>
      <c r="F570" s="16" t="s">
        <v>1471</v>
      </c>
      <c r="G570" s="5" t="s">
        <v>1833</v>
      </c>
      <c r="H570" s="5" t="s">
        <v>1481</v>
      </c>
      <c r="I570" s="5" t="s">
        <v>30</v>
      </c>
      <c r="J570" s="5" t="s">
        <v>1498</v>
      </c>
      <c r="K570" s="5">
        <v>2011</v>
      </c>
      <c r="L570" s="5" t="s">
        <v>33</v>
      </c>
    </row>
    <row r="571" spans="1:12">
      <c r="A571" s="5" t="s">
        <v>2372</v>
      </c>
      <c r="B571" s="9">
        <v>42166</v>
      </c>
      <c r="C571" s="5">
        <v>2015</v>
      </c>
      <c r="D571" s="5" t="s">
        <v>243</v>
      </c>
      <c r="E571" s="5" t="str">
        <f>VLOOKUP(D571, 'TechIndex Startups'!$A$1:$E$700,2,FALSE)</f>
        <v>FIRM0191</v>
      </c>
      <c r="F571" s="15">
        <v>1500000</v>
      </c>
      <c r="G571" s="5" t="s">
        <v>1834</v>
      </c>
      <c r="H571" s="5" t="s">
        <v>1481</v>
      </c>
      <c r="I571" s="5" t="s">
        <v>30</v>
      </c>
      <c r="J571" s="5" t="s">
        <v>1498</v>
      </c>
      <c r="K571" s="5">
        <v>2011</v>
      </c>
      <c r="L571" s="5" t="s">
        <v>33</v>
      </c>
    </row>
    <row r="572" spans="1:12">
      <c r="A572" s="5" t="s">
        <v>2373</v>
      </c>
      <c r="B572" s="9">
        <v>42166</v>
      </c>
      <c r="C572" s="5">
        <v>2015</v>
      </c>
      <c r="D572" s="5" t="s">
        <v>342</v>
      </c>
      <c r="E572" s="5" t="str">
        <f>VLOOKUP(D572, 'TechIndex Startups'!$A$1:$E$700,2,FALSE)</f>
        <v>FIRM0284</v>
      </c>
      <c r="F572" s="15">
        <v>150000</v>
      </c>
      <c r="G572" s="5" t="s">
        <v>1479</v>
      </c>
      <c r="H572" s="5" t="s">
        <v>1513</v>
      </c>
      <c r="I572" s="5" t="s">
        <v>30</v>
      </c>
      <c r="J572" s="5" t="s">
        <v>1810</v>
      </c>
      <c r="K572" s="5">
        <v>2012</v>
      </c>
      <c r="L572" s="5" t="s">
        <v>47</v>
      </c>
    </row>
    <row r="573" spans="1:12">
      <c r="A573" s="5" t="s">
        <v>2374</v>
      </c>
      <c r="B573" s="9">
        <v>42184</v>
      </c>
      <c r="C573" s="5">
        <v>2015</v>
      </c>
      <c r="D573" s="5" t="s">
        <v>305</v>
      </c>
      <c r="E573" s="5" t="str">
        <f>VLOOKUP(D573, 'TechIndex Startups'!$A$1:$E$700,2,FALSE)</f>
        <v>FIRM0248</v>
      </c>
      <c r="F573" s="15">
        <f>5000000*1.25</f>
        <v>6250000</v>
      </c>
      <c r="G573" s="5" t="s">
        <v>1835</v>
      </c>
      <c r="H573" s="5" t="s">
        <v>1497</v>
      </c>
      <c r="I573" s="5" t="s">
        <v>73</v>
      </c>
      <c r="J573" s="5" t="s">
        <v>1642</v>
      </c>
      <c r="K573" s="5">
        <v>2012</v>
      </c>
      <c r="L573" s="5" t="s">
        <v>33</v>
      </c>
    </row>
    <row r="574" spans="1:12">
      <c r="A574" s="5" t="s">
        <v>2375</v>
      </c>
      <c r="B574" s="9">
        <v>42186</v>
      </c>
      <c r="C574" s="5">
        <v>2015</v>
      </c>
      <c r="D574" s="5" t="s">
        <v>464</v>
      </c>
      <c r="E574" s="5" t="str">
        <f>VLOOKUP(D574, 'TechIndex Startups'!$A$1:$E$700,2,FALSE)</f>
        <v>FIRM0400</v>
      </c>
      <c r="F574" s="15">
        <f>400000*1.25</f>
        <v>500000</v>
      </c>
      <c r="G574" s="5" t="s">
        <v>1836</v>
      </c>
      <c r="H574" s="5" t="s">
        <v>1481</v>
      </c>
      <c r="I574" s="5" t="s">
        <v>73</v>
      </c>
      <c r="J574" s="5" t="s">
        <v>1741</v>
      </c>
      <c r="K574" s="5">
        <v>2014</v>
      </c>
      <c r="L574" s="5" t="s">
        <v>47</v>
      </c>
    </row>
    <row r="575" spans="1:12">
      <c r="A575" s="5" t="s">
        <v>2376</v>
      </c>
      <c r="B575" s="9">
        <v>42186</v>
      </c>
      <c r="C575" s="5">
        <v>2015</v>
      </c>
      <c r="D575" s="5" t="s">
        <v>517</v>
      </c>
      <c r="E575" s="5" t="str">
        <f>VLOOKUP(D575, 'TechIndex Startups'!$A$1:$E$700,2,FALSE)</f>
        <v>FIRM0448</v>
      </c>
      <c r="F575" s="15">
        <f>775000*0.81</f>
        <v>627750</v>
      </c>
      <c r="G575" s="5" t="s">
        <v>1837</v>
      </c>
      <c r="H575" s="5" t="s">
        <v>1497</v>
      </c>
      <c r="I575" s="5" t="s">
        <v>41</v>
      </c>
      <c r="J575" s="5" t="s">
        <v>1537</v>
      </c>
      <c r="K575" s="5">
        <v>2014</v>
      </c>
      <c r="L575" s="5" t="s">
        <v>29</v>
      </c>
    </row>
    <row r="576" spans="1:12">
      <c r="A576" s="5" t="s">
        <v>2377</v>
      </c>
      <c r="B576" s="9">
        <v>42193</v>
      </c>
      <c r="C576" s="5">
        <v>2015</v>
      </c>
      <c r="D576" s="5" t="s">
        <v>122</v>
      </c>
      <c r="E576" s="5" t="str">
        <f>VLOOKUP(D576, 'TechIndex Startups'!$A$1:$E$700,2,FALSE)</f>
        <v>FIRM0074</v>
      </c>
      <c r="F576" s="15">
        <v>125000</v>
      </c>
      <c r="G576" s="5" t="s">
        <v>1479</v>
      </c>
      <c r="H576" s="5" t="s">
        <v>1588</v>
      </c>
      <c r="I576" s="5" t="s">
        <v>30</v>
      </c>
      <c r="J576" s="5" t="s">
        <v>1708</v>
      </c>
      <c r="K576" s="5">
        <v>2008</v>
      </c>
      <c r="L576" s="5" t="s">
        <v>58</v>
      </c>
    </row>
    <row r="577" spans="1:12">
      <c r="A577" s="5" t="s">
        <v>2378</v>
      </c>
      <c r="B577" s="9">
        <v>42195</v>
      </c>
      <c r="C577" s="5">
        <v>2015</v>
      </c>
      <c r="D577" s="5" t="s">
        <v>352</v>
      </c>
      <c r="E577" s="5" t="str">
        <f>VLOOKUP(D577, 'TechIndex Startups'!$A$1:$E$700,2,FALSE)</f>
        <v>FIRM0294</v>
      </c>
      <c r="F577" s="15" t="s">
        <v>1479</v>
      </c>
      <c r="G577" s="5" t="s">
        <v>1838</v>
      </c>
      <c r="H577" s="5" t="s">
        <v>1469</v>
      </c>
      <c r="I577" s="5" t="s">
        <v>41</v>
      </c>
      <c r="J577" s="5" t="s">
        <v>1569</v>
      </c>
      <c r="K577" s="5">
        <v>2013</v>
      </c>
      <c r="L577" s="5" t="s">
        <v>69</v>
      </c>
    </row>
    <row r="578" spans="1:12">
      <c r="A578" s="5" t="s">
        <v>2378</v>
      </c>
      <c r="B578" s="9">
        <v>42195</v>
      </c>
      <c r="C578" s="5">
        <v>2015</v>
      </c>
      <c r="D578" s="5" t="s">
        <v>352</v>
      </c>
      <c r="E578" s="5" t="str">
        <f>VLOOKUP(D578, 'TechIndex Startups'!$A$1:$E$700,2,FALSE)</f>
        <v>FIRM0294</v>
      </c>
      <c r="F578" s="15" t="s">
        <v>1479</v>
      </c>
      <c r="G578" s="5" t="s">
        <v>1759</v>
      </c>
      <c r="H578" s="5" t="s">
        <v>1469</v>
      </c>
      <c r="I578" s="5" t="s">
        <v>41</v>
      </c>
      <c r="J578" s="5" t="s">
        <v>1569</v>
      </c>
      <c r="K578" s="5">
        <v>2013</v>
      </c>
      <c r="L578" s="5" t="s">
        <v>69</v>
      </c>
    </row>
    <row r="579" spans="1:12">
      <c r="A579" s="5" t="s">
        <v>2379</v>
      </c>
      <c r="B579" s="9">
        <v>42198</v>
      </c>
      <c r="C579" s="5">
        <v>2015</v>
      </c>
      <c r="D579" s="5" t="s">
        <v>503</v>
      </c>
      <c r="E579" s="5" t="str">
        <f>VLOOKUP(D579, 'TechIndex Startups'!$A$1:$E$700,2,FALSE)</f>
        <v>FIRM0436</v>
      </c>
      <c r="F579" s="15" t="s">
        <v>1479</v>
      </c>
      <c r="G579" s="5" t="s">
        <v>1479</v>
      </c>
      <c r="H579" s="5" t="s">
        <v>1469</v>
      </c>
      <c r="I579" s="5" t="s">
        <v>30</v>
      </c>
      <c r="J579" s="5" t="s">
        <v>1773</v>
      </c>
      <c r="K579" s="5">
        <v>2014</v>
      </c>
      <c r="L579" s="5" t="s">
        <v>44</v>
      </c>
    </row>
    <row r="580" spans="1:12">
      <c r="A580" s="5" t="s">
        <v>2380</v>
      </c>
      <c r="B580" s="9">
        <v>42201</v>
      </c>
      <c r="C580" s="5">
        <v>2015</v>
      </c>
      <c r="D580" s="5" t="s">
        <v>507</v>
      </c>
      <c r="E580" s="5" t="str">
        <f>VLOOKUP(D580, 'TechIndex Startups'!$A$1:$E$700,2,FALSE)</f>
        <v>FIRM0439</v>
      </c>
      <c r="F580" s="16" t="s">
        <v>1471</v>
      </c>
      <c r="G580" s="5" t="s">
        <v>1839</v>
      </c>
      <c r="H580" s="5" t="s">
        <v>1596</v>
      </c>
      <c r="I580" s="5" t="s">
        <v>30</v>
      </c>
      <c r="J580" s="5" t="s">
        <v>1840</v>
      </c>
      <c r="K580" s="5">
        <v>2014</v>
      </c>
      <c r="L580" s="5" t="s">
        <v>69</v>
      </c>
    </row>
    <row r="581" spans="1:12">
      <c r="A581" s="5" t="s">
        <v>2380</v>
      </c>
      <c r="B581" s="9">
        <v>42201</v>
      </c>
      <c r="C581" s="5">
        <v>2015</v>
      </c>
      <c r="D581" s="5" t="s">
        <v>507</v>
      </c>
      <c r="E581" s="5" t="str">
        <f>VLOOKUP(D581, 'TechIndex Startups'!$A$1:$E$700,2,FALSE)</f>
        <v>FIRM0439</v>
      </c>
      <c r="F581" s="16" t="s">
        <v>1471</v>
      </c>
      <c r="G581" s="5" t="s">
        <v>1841</v>
      </c>
      <c r="H581" s="5" t="s">
        <v>1596</v>
      </c>
      <c r="I581" s="5" t="s">
        <v>30</v>
      </c>
      <c r="J581" s="5" t="s">
        <v>1840</v>
      </c>
      <c r="K581" s="5">
        <v>2014</v>
      </c>
      <c r="L581" s="5" t="s">
        <v>69</v>
      </c>
    </row>
    <row r="582" spans="1:12">
      <c r="A582" s="5" t="s">
        <v>2380</v>
      </c>
      <c r="B582" s="9">
        <v>42201</v>
      </c>
      <c r="C582" s="5">
        <v>2015</v>
      </c>
      <c r="D582" s="5" t="s">
        <v>507</v>
      </c>
      <c r="E582" s="5" t="str">
        <f>VLOOKUP(D582, 'TechIndex Startups'!$A$1:$E$700,2,FALSE)</f>
        <v>FIRM0439</v>
      </c>
      <c r="F582" s="15">
        <v>1500000</v>
      </c>
      <c r="G582" s="5" t="s">
        <v>1842</v>
      </c>
      <c r="H582" s="5" t="s">
        <v>1596</v>
      </c>
      <c r="I582" s="5" t="s">
        <v>30</v>
      </c>
      <c r="J582" s="5" t="s">
        <v>1840</v>
      </c>
      <c r="K582" s="5">
        <v>2014</v>
      </c>
      <c r="L582" s="5" t="s">
        <v>69</v>
      </c>
    </row>
    <row r="583" spans="1:12">
      <c r="A583" s="5" t="s">
        <v>2380</v>
      </c>
      <c r="B583" s="9">
        <v>42201</v>
      </c>
      <c r="C583" s="5">
        <v>2015</v>
      </c>
      <c r="D583" s="5" t="s">
        <v>507</v>
      </c>
      <c r="E583" s="5" t="str">
        <f>VLOOKUP(D583, 'TechIndex Startups'!$A$1:$E$700,2,FALSE)</f>
        <v>FIRM0439</v>
      </c>
      <c r="F583" s="16" t="s">
        <v>1471</v>
      </c>
      <c r="G583" s="5" t="s">
        <v>1843</v>
      </c>
      <c r="H583" s="5" t="s">
        <v>1596</v>
      </c>
      <c r="I583" s="5" t="s">
        <v>30</v>
      </c>
      <c r="J583" s="5" t="s">
        <v>1840</v>
      </c>
      <c r="K583" s="5">
        <v>2014</v>
      </c>
      <c r="L583" s="5" t="s">
        <v>69</v>
      </c>
    </row>
    <row r="584" spans="1:12">
      <c r="A584" s="5" t="s">
        <v>2381</v>
      </c>
      <c r="B584" s="9">
        <v>42205</v>
      </c>
      <c r="C584" s="5">
        <v>2015</v>
      </c>
      <c r="D584" s="5" t="s">
        <v>231</v>
      </c>
      <c r="E584" s="5" t="str">
        <f>VLOOKUP(D584, 'TechIndex Startups'!$A$1:$E$700,2,FALSE)</f>
        <v>FIRM0179</v>
      </c>
      <c r="F584" s="15">
        <v>5800000</v>
      </c>
      <c r="G584" s="5" t="s">
        <v>1479</v>
      </c>
      <c r="H584" s="5" t="s">
        <v>1494</v>
      </c>
      <c r="I584" s="5" t="s">
        <v>30</v>
      </c>
      <c r="J584" s="5" t="s">
        <v>1498</v>
      </c>
      <c r="K584" s="5">
        <v>2011</v>
      </c>
      <c r="L584" s="5" t="s">
        <v>86</v>
      </c>
    </row>
    <row r="585" spans="1:12">
      <c r="A585" s="5" t="s">
        <v>2382</v>
      </c>
      <c r="B585" s="9">
        <v>42206</v>
      </c>
      <c r="C585" s="5">
        <v>2015</v>
      </c>
      <c r="D585" s="5" t="s">
        <v>461</v>
      </c>
      <c r="E585" s="5" t="str">
        <f>VLOOKUP(D585, 'TechIndex Startups'!$A$1:$E$700,2,FALSE)</f>
        <v>FIRM0397</v>
      </c>
      <c r="F585" s="16" t="s">
        <v>1471</v>
      </c>
      <c r="G585" s="5" t="s">
        <v>1844</v>
      </c>
      <c r="H585" s="5" t="s">
        <v>1481</v>
      </c>
      <c r="I585" s="5" t="s">
        <v>30</v>
      </c>
      <c r="J585" s="5" t="s">
        <v>1845</v>
      </c>
      <c r="K585" s="5">
        <v>2013</v>
      </c>
      <c r="L585" s="5" t="s">
        <v>33</v>
      </c>
    </row>
    <row r="586" spans="1:12">
      <c r="A586" s="5" t="s">
        <v>2382</v>
      </c>
      <c r="B586" s="9">
        <v>42206</v>
      </c>
      <c r="C586" s="5">
        <v>2015</v>
      </c>
      <c r="D586" s="5" t="s">
        <v>461</v>
      </c>
      <c r="E586" s="5" t="str">
        <f>VLOOKUP(D586, 'TechIndex Startups'!$A$1:$E$700,2,FALSE)</f>
        <v>FIRM0397</v>
      </c>
      <c r="F586" s="16" t="s">
        <v>1471</v>
      </c>
      <c r="G586" s="5" t="s">
        <v>1846</v>
      </c>
      <c r="H586" s="5" t="s">
        <v>1481</v>
      </c>
      <c r="I586" s="5" t="s">
        <v>30</v>
      </c>
      <c r="J586" s="5" t="s">
        <v>1845</v>
      </c>
      <c r="K586" s="5">
        <v>2013</v>
      </c>
      <c r="L586" s="5" t="s">
        <v>33</v>
      </c>
    </row>
    <row r="587" spans="1:12">
      <c r="A587" s="5" t="s">
        <v>2382</v>
      </c>
      <c r="B587" s="9">
        <v>42206</v>
      </c>
      <c r="C587" s="5">
        <v>2015</v>
      </c>
      <c r="D587" s="5" t="s">
        <v>461</v>
      </c>
      <c r="E587" s="5" t="str">
        <f>VLOOKUP(D587, 'TechIndex Startups'!$A$1:$E$700,2,FALSE)</f>
        <v>FIRM0397</v>
      </c>
      <c r="F587" s="15">
        <v>880000</v>
      </c>
      <c r="G587" s="5" t="s">
        <v>1847</v>
      </c>
      <c r="H587" s="5" t="s">
        <v>1481</v>
      </c>
      <c r="I587" s="5" t="s">
        <v>30</v>
      </c>
      <c r="J587" s="5" t="s">
        <v>1845</v>
      </c>
      <c r="K587" s="5">
        <v>2013</v>
      </c>
      <c r="L587" s="5" t="s">
        <v>33</v>
      </c>
    </row>
    <row r="588" spans="1:12">
      <c r="A588" s="5" t="s">
        <v>2383</v>
      </c>
      <c r="B588" s="9">
        <v>42213</v>
      </c>
      <c r="C588" s="5">
        <v>2015</v>
      </c>
      <c r="D588" s="5" t="s">
        <v>114</v>
      </c>
      <c r="E588" s="5" t="str">
        <f>VLOOKUP(D588, 'TechIndex Startups'!$A$1:$E$700,2,FALSE)</f>
        <v>FIRM0066</v>
      </c>
      <c r="F588" s="15" t="s">
        <v>1471</v>
      </c>
      <c r="G588" s="5" t="s">
        <v>1740</v>
      </c>
      <c r="H588" s="5" t="s">
        <v>1725</v>
      </c>
      <c r="I588" s="5" t="s">
        <v>30</v>
      </c>
      <c r="J588" s="5" t="s">
        <v>1482</v>
      </c>
      <c r="K588" s="5">
        <v>2012</v>
      </c>
      <c r="L588" s="5" t="s">
        <v>47</v>
      </c>
    </row>
    <row r="589" spans="1:12">
      <c r="A589" s="5" t="s">
        <v>2383</v>
      </c>
      <c r="B589" s="9">
        <v>42213</v>
      </c>
      <c r="C589" s="5">
        <v>2015</v>
      </c>
      <c r="D589" s="5" t="s">
        <v>114</v>
      </c>
      <c r="E589" s="5" t="str">
        <f>VLOOKUP(D589, 'TechIndex Startups'!$A$1:$E$700,2,FALSE)</f>
        <v>FIRM0066</v>
      </c>
      <c r="F589" s="15">
        <v>71500000</v>
      </c>
      <c r="G589" s="5" t="s">
        <v>1848</v>
      </c>
      <c r="H589" s="5" t="s">
        <v>1725</v>
      </c>
      <c r="I589" s="5" t="s">
        <v>30</v>
      </c>
      <c r="J589" s="5" t="s">
        <v>1482</v>
      </c>
      <c r="K589" s="5">
        <v>2008</v>
      </c>
      <c r="L589" s="5" t="s">
        <v>47</v>
      </c>
    </row>
    <row r="590" spans="1:12">
      <c r="A590" s="5" t="s">
        <v>2383</v>
      </c>
      <c r="B590" s="9">
        <v>42213</v>
      </c>
      <c r="C590" s="5">
        <v>2015</v>
      </c>
      <c r="D590" s="5" t="s">
        <v>114</v>
      </c>
      <c r="E590" s="5" t="str">
        <f>VLOOKUP(D590, 'TechIndex Startups'!$A$1:$E$700,2,FALSE)</f>
        <v>FIRM0066</v>
      </c>
      <c r="F590" s="15" t="s">
        <v>1471</v>
      </c>
      <c r="G590" s="5" t="s">
        <v>1849</v>
      </c>
      <c r="H590" s="5" t="s">
        <v>1725</v>
      </c>
      <c r="I590" s="5" t="s">
        <v>30</v>
      </c>
      <c r="J590" s="5" t="s">
        <v>1482</v>
      </c>
      <c r="K590" s="5">
        <v>2008</v>
      </c>
      <c r="L590" s="5" t="s">
        <v>47</v>
      </c>
    </row>
    <row r="591" spans="1:12">
      <c r="A591" s="5" t="s">
        <v>2384</v>
      </c>
      <c r="B591" s="9">
        <v>42213</v>
      </c>
      <c r="C591" s="5">
        <v>2015</v>
      </c>
      <c r="D591" s="5" t="s">
        <v>1643</v>
      </c>
      <c r="E591" s="5" t="str">
        <f>VLOOKUP(D591, 'TechIndex Startups'!$A$1:$E$700,2,FALSE)</f>
        <v>FIRM0276</v>
      </c>
      <c r="F591" s="15" t="s">
        <v>1471</v>
      </c>
      <c r="G591" s="5" t="s">
        <v>1850</v>
      </c>
      <c r="H591" s="5" t="s">
        <v>1477</v>
      </c>
      <c r="I591" s="5" t="s">
        <v>30</v>
      </c>
      <c r="J591" s="5" t="s">
        <v>1482</v>
      </c>
      <c r="K591" s="5">
        <v>2012</v>
      </c>
      <c r="L591" s="5" t="s">
        <v>47</v>
      </c>
    </row>
    <row r="592" spans="1:12">
      <c r="A592" s="5" t="s">
        <v>2384</v>
      </c>
      <c r="B592" s="9">
        <v>42213</v>
      </c>
      <c r="C592" s="5">
        <v>2015</v>
      </c>
      <c r="D592" s="5" t="s">
        <v>1643</v>
      </c>
      <c r="E592" s="5" t="str">
        <f>VLOOKUP(D592, 'TechIndex Startups'!$A$1:$E$700,2,FALSE)</f>
        <v>FIRM0276</v>
      </c>
      <c r="F592" s="15" t="s">
        <v>1471</v>
      </c>
      <c r="G592" s="5" t="s">
        <v>1795</v>
      </c>
      <c r="H592" s="5" t="s">
        <v>1477</v>
      </c>
      <c r="I592" s="5" t="s">
        <v>30</v>
      </c>
      <c r="J592" s="5" t="s">
        <v>1482</v>
      </c>
      <c r="K592" s="5">
        <v>2012</v>
      </c>
      <c r="L592" s="5" t="s">
        <v>47</v>
      </c>
    </row>
    <row r="593" spans="1:12">
      <c r="A593" s="5" t="s">
        <v>2384</v>
      </c>
      <c r="B593" s="9">
        <v>42213</v>
      </c>
      <c r="C593" s="5">
        <v>2015</v>
      </c>
      <c r="D593" s="5" t="s">
        <v>1643</v>
      </c>
      <c r="E593" s="5" t="str">
        <f>VLOOKUP(D593, 'TechIndex Startups'!$A$1:$E$700,2,FALSE)</f>
        <v>FIRM0276</v>
      </c>
      <c r="F593" s="15" t="s">
        <v>1471</v>
      </c>
      <c r="G593" s="5" t="s">
        <v>1689</v>
      </c>
      <c r="H593" s="5" t="s">
        <v>1477</v>
      </c>
      <c r="I593" s="5" t="s">
        <v>30</v>
      </c>
      <c r="J593" s="5" t="s">
        <v>1482</v>
      </c>
      <c r="K593" s="5">
        <v>2012</v>
      </c>
      <c r="L593" s="5" t="s">
        <v>47</v>
      </c>
    </row>
    <row r="594" spans="1:12">
      <c r="A594" s="5" t="s">
        <v>2384</v>
      </c>
      <c r="B594" s="9">
        <v>42213</v>
      </c>
      <c r="C594" s="5">
        <v>2015</v>
      </c>
      <c r="D594" s="5" t="s">
        <v>1643</v>
      </c>
      <c r="E594" s="5" t="str">
        <f>VLOOKUP(D594, 'TechIndex Startups'!$A$1:$E$700,2,FALSE)</f>
        <v>FIRM0276</v>
      </c>
      <c r="F594" s="15">
        <v>10000000</v>
      </c>
      <c r="G594" s="5" t="s">
        <v>1851</v>
      </c>
      <c r="H594" s="5" t="s">
        <v>1477</v>
      </c>
      <c r="I594" s="5" t="s">
        <v>30</v>
      </c>
      <c r="J594" s="5" t="s">
        <v>1482</v>
      </c>
      <c r="K594" s="5">
        <v>2012</v>
      </c>
      <c r="L594" s="5" t="s">
        <v>47</v>
      </c>
    </row>
    <row r="595" spans="1:12">
      <c r="A595" s="5" t="s">
        <v>2385</v>
      </c>
      <c r="B595" s="9">
        <v>42217</v>
      </c>
      <c r="C595" s="5">
        <v>2015</v>
      </c>
      <c r="D595" s="5" t="s">
        <v>588</v>
      </c>
      <c r="E595" s="5" t="str">
        <f>VLOOKUP(D595, 'TechIndex Startups'!$A$1:$E$700,2,FALSE)</f>
        <v>FIRM0517</v>
      </c>
      <c r="F595" s="15">
        <v>245000</v>
      </c>
      <c r="G595" s="5" t="s">
        <v>1479</v>
      </c>
      <c r="H595" s="5" t="s">
        <v>1588</v>
      </c>
      <c r="I595" s="5" t="s">
        <v>30</v>
      </c>
      <c r="J595" s="5" t="s">
        <v>1543</v>
      </c>
      <c r="K595" s="5">
        <v>2015</v>
      </c>
      <c r="L595" s="5" t="s">
        <v>33</v>
      </c>
    </row>
    <row r="596" spans="1:12">
      <c r="A596" s="5" t="s">
        <v>2386</v>
      </c>
      <c r="B596" s="9">
        <v>42217</v>
      </c>
      <c r="C596" s="5">
        <v>2015</v>
      </c>
      <c r="D596" s="5" t="s">
        <v>503</v>
      </c>
      <c r="E596" s="5" t="str">
        <f>VLOOKUP(D596, 'TechIndex Startups'!$A$1:$E$700,2,FALSE)</f>
        <v>FIRM0436</v>
      </c>
      <c r="F596" s="15">
        <v>925000</v>
      </c>
      <c r="G596" s="5" t="s">
        <v>1479</v>
      </c>
      <c r="H596" s="5" t="s">
        <v>1760</v>
      </c>
      <c r="I596" s="5" t="s">
        <v>30</v>
      </c>
      <c r="J596" s="5" t="s">
        <v>1773</v>
      </c>
      <c r="K596" s="5">
        <v>2014</v>
      </c>
      <c r="L596" s="5" t="s">
        <v>44</v>
      </c>
    </row>
    <row r="597" spans="1:12">
      <c r="A597" s="5" t="s">
        <v>2387</v>
      </c>
      <c r="B597" s="9">
        <v>42219</v>
      </c>
      <c r="C597" s="5">
        <v>2015</v>
      </c>
      <c r="D597" s="5" t="s">
        <v>311</v>
      </c>
      <c r="E597" s="5" t="str">
        <f>VLOOKUP(D597, 'TechIndex Startups'!$A$1:$E$700,2,FALSE)</f>
        <v>FIRM0253</v>
      </c>
      <c r="F597" s="15">
        <v>10800000</v>
      </c>
      <c r="G597" s="5" t="s">
        <v>1659</v>
      </c>
      <c r="H597" s="5" t="s">
        <v>1477</v>
      </c>
      <c r="I597" s="5" t="s">
        <v>30</v>
      </c>
      <c r="J597" s="5" t="s">
        <v>1470</v>
      </c>
      <c r="K597" s="5">
        <v>2012</v>
      </c>
      <c r="L597" s="5" t="s">
        <v>58</v>
      </c>
    </row>
    <row r="598" spans="1:12">
      <c r="A598" s="5" t="s">
        <v>2387</v>
      </c>
      <c r="B598" s="9">
        <v>42219</v>
      </c>
      <c r="C598" s="5">
        <v>2015</v>
      </c>
      <c r="D598" s="5" t="s">
        <v>311</v>
      </c>
      <c r="E598" s="5" t="str">
        <f>VLOOKUP(D598, 'TechIndex Startups'!$A$1:$E$700,2,FALSE)</f>
        <v>FIRM0253</v>
      </c>
      <c r="F598" s="15" t="s">
        <v>1471</v>
      </c>
      <c r="G598" s="5" t="s">
        <v>1852</v>
      </c>
      <c r="H598" s="5" t="s">
        <v>1477</v>
      </c>
      <c r="I598" s="5" t="s">
        <v>30</v>
      </c>
      <c r="J598" s="5" t="s">
        <v>1470</v>
      </c>
      <c r="K598" s="5">
        <v>2012</v>
      </c>
      <c r="L598" s="5" t="s">
        <v>58</v>
      </c>
    </row>
    <row r="599" spans="1:12">
      <c r="A599" s="5" t="s">
        <v>2387</v>
      </c>
      <c r="B599" s="9">
        <v>42219</v>
      </c>
      <c r="C599" s="5">
        <v>2015</v>
      </c>
      <c r="D599" s="5" t="s">
        <v>311</v>
      </c>
      <c r="E599" s="5" t="str">
        <f>VLOOKUP(D599, 'TechIndex Startups'!$A$1:$E$700,2,FALSE)</f>
        <v>FIRM0253</v>
      </c>
      <c r="F599" s="15" t="s">
        <v>1471</v>
      </c>
      <c r="G599" s="5" t="s">
        <v>1853</v>
      </c>
      <c r="H599" s="5" t="s">
        <v>1477</v>
      </c>
      <c r="I599" s="5" t="s">
        <v>30</v>
      </c>
      <c r="J599" s="5" t="s">
        <v>1470</v>
      </c>
      <c r="K599" s="5">
        <v>2012</v>
      </c>
      <c r="L599" s="5" t="s">
        <v>58</v>
      </c>
    </row>
    <row r="600" spans="1:12">
      <c r="A600" s="5" t="s">
        <v>2387</v>
      </c>
      <c r="B600" s="9">
        <v>42219</v>
      </c>
      <c r="C600" s="5">
        <v>2015</v>
      </c>
      <c r="D600" s="5" t="s">
        <v>311</v>
      </c>
      <c r="E600" s="5" t="str">
        <f>VLOOKUP(D600, 'TechIndex Startups'!$A$1:$E$700,2,FALSE)</f>
        <v>FIRM0253</v>
      </c>
      <c r="F600" s="15" t="s">
        <v>1471</v>
      </c>
      <c r="G600" s="5" t="s">
        <v>1662</v>
      </c>
      <c r="H600" s="5" t="s">
        <v>1477</v>
      </c>
      <c r="I600" s="5" t="s">
        <v>30</v>
      </c>
      <c r="J600" s="5" t="s">
        <v>1470</v>
      </c>
      <c r="K600" s="5">
        <v>2012</v>
      </c>
      <c r="L600" s="5" t="s">
        <v>58</v>
      </c>
    </row>
    <row r="601" spans="1:12">
      <c r="A601" s="5" t="s">
        <v>2387</v>
      </c>
      <c r="B601" s="9">
        <v>42219</v>
      </c>
      <c r="C601" s="5">
        <v>2015</v>
      </c>
      <c r="D601" s="5" t="s">
        <v>311</v>
      </c>
      <c r="E601" s="5" t="str">
        <f>VLOOKUP(D601, 'TechIndex Startups'!$A$1:$E$700,2,FALSE)</f>
        <v>FIRM0253</v>
      </c>
      <c r="F601" s="15" t="s">
        <v>1471</v>
      </c>
      <c r="G601" s="5" t="s">
        <v>18</v>
      </c>
      <c r="H601" s="5" t="s">
        <v>1477</v>
      </c>
      <c r="I601" s="5" t="s">
        <v>30</v>
      </c>
      <c r="J601" s="5" t="s">
        <v>1470</v>
      </c>
      <c r="K601" s="5">
        <v>2012</v>
      </c>
      <c r="L601" s="5" t="s">
        <v>58</v>
      </c>
    </row>
    <row r="602" spans="1:12">
      <c r="A602" s="5" t="s">
        <v>2387</v>
      </c>
      <c r="B602" s="9">
        <v>42219</v>
      </c>
      <c r="C602" s="5">
        <v>2015</v>
      </c>
      <c r="D602" s="5" t="s">
        <v>311</v>
      </c>
      <c r="E602" s="5" t="str">
        <f>VLOOKUP(D602, 'TechIndex Startups'!$A$1:$E$700,2,FALSE)</f>
        <v>FIRM0253</v>
      </c>
      <c r="F602" s="15" t="s">
        <v>1471</v>
      </c>
      <c r="G602" s="5" t="s">
        <v>1854</v>
      </c>
      <c r="H602" s="5" t="s">
        <v>1477</v>
      </c>
      <c r="I602" s="5" t="s">
        <v>30</v>
      </c>
      <c r="J602" s="5" t="s">
        <v>1470</v>
      </c>
      <c r="K602" s="5">
        <v>2012</v>
      </c>
      <c r="L602" s="5" t="s">
        <v>58</v>
      </c>
    </row>
    <row r="603" spans="1:12">
      <c r="A603" s="5" t="s">
        <v>2388</v>
      </c>
      <c r="B603" s="9">
        <v>42220</v>
      </c>
      <c r="C603" s="5">
        <v>2015</v>
      </c>
      <c r="D603" s="5" t="s">
        <v>145</v>
      </c>
      <c r="E603" s="5" t="str">
        <f>VLOOKUP(D603, 'TechIndex Startups'!$A$1:$E$700,2,FALSE)</f>
        <v>FIRM0097</v>
      </c>
      <c r="F603" s="15">
        <v>2000000</v>
      </c>
      <c r="G603" s="5" t="s">
        <v>1855</v>
      </c>
      <c r="H603" s="5" t="s">
        <v>1481</v>
      </c>
      <c r="I603" s="5" t="s">
        <v>30</v>
      </c>
      <c r="J603" s="5" t="s">
        <v>1491</v>
      </c>
      <c r="K603" s="5">
        <v>2008</v>
      </c>
      <c r="L603" s="5" t="s">
        <v>44</v>
      </c>
    </row>
    <row r="604" spans="1:12">
      <c r="A604" s="5" t="s">
        <v>2389</v>
      </c>
      <c r="B604" s="9">
        <v>42229</v>
      </c>
      <c r="C604" s="5">
        <v>2015</v>
      </c>
      <c r="D604" s="5" t="s">
        <v>277</v>
      </c>
      <c r="E604" s="5" t="str">
        <f>VLOOKUP(D604, 'TechIndex Startups'!$A$1:$E$700,2,FALSE)</f>
        <v>FIRM0223</v>
      </c>
      <c r="F604" s="15" t="s">
        <v>1471</v>
      </c>
      <c r="G604" s="5" t="s">
        <v>1856</v>
      </c>
      <c r="H604" s="5" t="s">
        <v>1494</v>
      </c>
      <c r="I604" s="5" t="s">
        <v>30</v>
      </c>
      <c r="J604" s="5" t="s">
        <v>1489</v>
      </c>
      <c r="K604" s="5">
        <v>2012</v>
      </c>
      <c r="L604" s="5" t="s">
        <v>33</v>
      </c>
    </row>
    <row r="605" spans="1:12">
      <c r="A605" s="5" t="s">
        <v>2389</v>
      </c>
      <c r="B605" s="9">
        <v>42229</v>
      </c>
      <c r="C605" s="5">
        <v>2015</v>
      </c>
      <c r="D605" s="5" t="s">
        <v>277</v>
      </c>
      <c r="E605" s="5" t="str">
        <f>VLOOKUP(D605, 'TechIndex Startups'!$A$1:$E$700,2,FALSE)</f>
        <v>FIRM0223</v>
      </c>
      <c r="F605" s="15" t="s">
        <v>1471</v>
      </c>
      <c r="G605" s="5" t="s">
        <v>1667</v>
      </c>
      <c r="H605" s="5" t="s">
        <v>1494</v>
      </c>
      <c r="I605" s="5" t="s">
        <v>30</v>
      </c>
      <c r="J605" s="5" t="s">
        <v>1489</v>
      </c>
      <c r="K605" s="5">
        <v>2012</v>
      </c>
      <c r="L605" s="5" t="s">
        <v>33</v>
      </c>
    </row>
    <row r="606" spans="1:12">
      <c r="A606" s="5" t="s">
        <v>2389</v>
      </c>
      <c r="B606" s="9">
        <v>42229</v>
      </c>
      <c r="C606" s="5">
        <v>2015</v>
      </c>
      <c r="D606" s="5" t="s">
        <v>277</v>
      </c>
      <c r="E606" s="5" t="str">
        <f>VLOOKUP(D606, 'TechIndex Startups'!$A$1:$E$700,2,FALSE)</f>
        <v>FIRM0223</v>
      </c>
      <c r="F606" s="15" t="s">
        <v>1471</v>
      </c>
      <c r="G606" s="5" t="s">
        <v>1857</v>
      </c>
      <c r="H606" s="5" t="s">
        <v>1494</v>
      </c>
      <c r="I606" s="5" t="s">
        <v>30</v>
      </c>
      <c r="J606" s="5" t="s">
        <v>1489</v>
      </c>
      <c r="K606" s="5">
        <v>2012</v>
      </c>
      <c r="L606" s="5" t="s">
        <v>33</v>
      </c>
    </row>
    <row r="607" spans="1:12">
      <c r="A607" s="5" t="s">
        <v>2389</v>
      </c>
      <c r="B607" s="9">
        <v>42229</v>
      </c>
      <c r="C607" s="5">
        <v>2015</v>
      </c>
      <c r="D607" s="5" t="s">
        <v>277</v>
      </c>
      <c r="E607" s="5" t="str">
        <f>VLOOKUP(D607, 'TechIndex Startups'!$A$1:$E$700,2,FALSE)</f>
        <v>FIRM0223</v>
      </c>
      <c r="F607" s="15" t="s">
        <v>1471</v>
      </c>
      <c r="G607" s="5" t="s">
        <v>1567</v>
      </c>
      <c r="H607" s="5" t="s">
        <v>1494</v>
      </c>
      <c r="I607" s="5" t="s">
        <v>30</v>
      </c>
      <c r="J607" s="5" t="s">
        <v>1489</v>
      </c>
      <c r="K607" s="5">
        <v>2012</v>
      </c>
      <c r="L607" s="5" t="s">
        <v>33</v>
      </c>
    </row>
    <row r="608" spans="1:12">
      <c r="A608" s="5" t="s">
        <v>2389</v>
      </c>
      <c r="B608" s="9">
        <v>42229</v>
      </c>
      <c r="C608" s="5">
        <v>2015</v>
      </c>
      <c r="D608" s="5" t="s">
        <v>277</v>
      </c>
      <c r="E608" s="5" t="str">
        <f>VLOOKUP(D608, 'TechIndex Startups'!$A$1:$E$700,2,FALSE)</f>
        <v>FIRM0223</v>
      </c>
      <c r="F608" s="15" t="s">
        <v>1471</v>
      </c>
      <c r="G608" s="5" t="s">
        <v>1858</v>
      </c>
      <c r="H608" s="5" t="s">
        <v>1494</v>
      </c>
      <c r="I608" s="5" t="s">
        <v>30</v>
      </c>
      <c r="J608" s="5" t="s">
        <v>1489</v>
      </c>
      <c r="K608" s="5">
        <v>2012</v>
      </c>
      <c r="L608" s="5" t="s">
        <v>33</v>
      </c>
    </row>
    <row r="609" spans="1:12">
      <c r="A609" s="5" t="s">
        <v>2389</v>
      </c>
      <c r="B609" s="9">
        <v>42229</v>
      </c>
      <c r="C609" s="5">
        <v>2015</v>
      </c>
      <c r="D609" s="5" t="s">
        <v>277</v>
      </c>
      <c r="E609" s="5" t="str">
        <f>VLOOKUP(D609, 'TechIndex Startups'!$A$1:$E$700,2,FALSE)</f>
        <v>FIRM0223</v>
      </c>
      <c r="F609" s="15">
        <v>17000000</v>
      </c>
      <c r="G609" s="5" t="s">
        <v>18</v>
      </c>
      <c r="H609" s="5" t="s">
        <v>1494</v>
      </c>
      <c r="I609" s="5" t="s">
        <v>30</v>
      </c>
      <c r="J609" s="5" t="s">
        <v>1489</v>
      </c>
      <c r="K609" s="5">
        <v>2012</v>
      </c>
      <c r="L609" s="5" t="s">
        <v>33</v>
      </c>
    </row>
    <row r="610" spans="1:12">
      <c r="A610" s="5" t="s">
        <v>2389</v>
      </c>
      <c r="B610" s="9">
        <v>42229</v>
      </c>
      <c r="C610" s="5">
        <v>2015</v>
      </c>
      <c r="D610" s="5" t="s">
        <v>277</v>
      </c>
      <c r="E610" s="5" t="str">
        <f>VLOOKUP(D610, 'TechIndex Startups'!$A$1:$E$700,2,FALSE)</f>
        <v>FIRM0223</v>
      </c>
      <c r="F610" s="15" t="s">
        <v>1471</v>
      </c>
      <c r="G610" s="5" t="s">
        <v>1669</v>
      </c>
      <c r="H610" s="5" t="s">
        <v>1494</v>
      </c>
      <c r="I610" s="5" t="s">
        <v>30</v>
      </c>
      <c r="J610" s="5" t="s">
        <v>1489</v>
      </c>
      <c r="K610" s="5">
        <v>2012</v>
      </c>
      <c r="L610" s="5" t="s">
        <v>33</v>
      </c>
    </row>
    <row r="611" spans="1:12">
      <c r="A611" s="5" t="s">
        <v>2389</v>
      </c>
      <c r="B611" s="9">
        <v>42229</v>
      </c>
      <c r="C611" s="5">
        <v>2015</v>
      </c>
      <c r="D611" s="5" t="s">
        <v>277</v>
      </c>
      <c r="E611" s="5" t="str">
        <f>VLOOKUP(D611, 'TechIndex Startups'!$A$1:$E$700,2,FALSE)</f>
        <v>FIRM0223</v>
      </c>
      <c r="F611" s="15" t="s">
        <v>1471</v>
      </c>
      <c r="G611" s="5" t="s">
        <v>21</v>
      </c>
      <c r="H611" s="5" t="s">
        <v>1494</v>
      </c>
      <c r="I611" s="5" t="s">
        <v>30</v>
      </c>
      <c r="J611" s="5" t="s">
        <v>1489</v>
      </c>
      <c r="K611" s="5">
        <v>2012</v>
      </c>
      <c r="L611" s="5" t="s">
        <v>33</v>
      </c>
    </row>
    <row r="612" spans="1:12">
      <c r="A612" s="5" t="s">
        <v>2390</v>
      </c>
      <c r="B612" s="9">
        <v>42235</v>
      </c>
      <c r="C612" s="5">
        <v>2015</v>
      </c>
      <c r="D612" s="5" t="s">
        <v>689</v>
      </c>
      <c r="E612" s="5" t="str">
        <f>VLOOKUP(D612, 'TechIndex Startups'!$A$1:$E$700,2,FALSE)</f>
        <v>FIRM0616</v>
      </c>
      <c r="F612" s="16" t="s">
        <v>1479</v>
      </c>
      <c r="G612" s="5" t="s">
        <v>1479</v>
      </c>
      <c r="H612" s="5" t="s">
        <v>1497</v>
      </c>
      <c r="I612" s="5" t="s">
        <v>30</v>
      </c>
      <c r="J612" s="5" t="s">
        <v>1470</v>
      </c>
      <c r="K612" s="5">
        <v>2015</v>
      </c>
      <c r="L612" s="5" t="s">
        <v>47</v>
      </c>
    </row>
    <row r="613" spans="1:12">
      <c r="A613" s="5" t="s">
        <v>2391</v>
      </c>
      <c r="B613" s="9">
        <v>42237</v>
      </c>
      <c r="C613" s="5">
        <v>2015</v>
      </c>
      <c r="D613" s="5" t="s">
        <v>599</v>
      </c>
      <c r="E613" s="5" t="str">
        <f>VLOOKUP(D613, 'TechIndex Startups'!$A$1:$E$700,2,FALSE)</f>
        <v>FIRM0528</v>
      </c>
      <c r="F613" s="16" t="s">
        <v>1479</v>
      </c>
      <c r="G613" s="5" t="s">
        <v>1859</v>
      </c>
      <c r="H613" s="5" t="s">
        <v>1481</v>
      </c>
      <c r="I613" s="5" t="s">
        <v>50</v>
      </c>
      <c r="J613" s="5" t="s">
        <v>1478</v>
      </c>
      <c r="K613" s="5">
        <v>2015</v>
      </c>
      <c r="L613" s="5" t="s">
        <v>47</v>
      </c>
    </row>
    <row r="614" spans="1:12">
      <c r="A614" s="5" t="s">
        <v>2392</v>
      </c>
      <c r="B614" s="9">
        <v>42241</v>
      </c>
      <c r="C614" s="5">
        <v>2015</v>
      </c>
      <c r="D614" s="5" t="s">
        <v>111</v>
      </c>
      <c r="E614" s="5" t="str">
        <f>VLOOKUP(D614, 'TechIndex Startups'!$A$1:$E$700,2,FALSE)</f>
        <v>FIRM0063</v>
      </c>
      <c r="F614" s="15">
        <v>600000</v>
      </c>
      <c r="G614" s="5" t="s">
        <v>1479</v>
      </c>
      <c r="H614" s="5" t="s">
        <v>1469</v>
      </c>
      <c r="I614" s="5" t="s">
        <v>30</v>
      </c>
      <c r="J614" s="5" t="s">
        <v>1498</v>
      </c>
      <c r="K614" s="5">
        <v>2005</v>
      </c>
      <c r="L614" s="5" t="s">
        <v>33</v>
      </c>
    </row>
    <row r="615" spans="1:12">
      <c r="A615" s="5" t="s">
        <v>2393</v>
      </c>
      <c r="B615" s="9">
        <v>42248</v>
      </c>
      <c r="C615" s="5">
        <v>2015</v>
      </c>
      <c r="D615" s="5" t="s">
        <v>511</v>
      </c>
      <c r="E615" s="5" t="str">
        <f>VLOOKUP(D615, 'TechIndex Startups'!$A$1:$E$700,2,FALSE)</f>
        <v>FIRM0442</v>
      </c>
      <c r="F615" s="16" t="s">
        <v>1471</v>
      </c>
      <c r="G615" s="5" t="s">
        <v>1762</v>
      </c>
      <c r="H615" s="5" t="s">
        <v>1481</v>
      </c>
      <c r="I615" s="5" t="s">
        <v>30</v>
      </c>
      <c r="J615" s="5" t="s">
        <v>1482</v>
      </c>
      <c r="K615" s="5">
        <v>2014</v>
      </c>
      <c r="L615" s="5" t="s">
        <v>33</v>
      </c>
    </row>
    <row r="616" spans="1:12">
      <c r="A616" s="5" t="s">
        <v>2393</v>
      </c>
      <c r="B616" s="9">
        <v>42248</v>
      </c>
      <c r="C616" s="5">
        <v>2015</v>
      </c>
      <c r="D616" s="5" t="s">
        <v>511</v>
      </c>
      <c r="E616" s="5" t="str">
        <f>VLOOKUP(D616, 'TechIndex Startups'!$A$1:$E$700,2,FALSE)</f>
        <v>FIRM0442</v>
      </c>
      <c r="F616" s="16" t="s">
        <v>1471</v>
      </c>
      <c r="G616" s="5" t="s">
        <v>1860</v>
      </c>
      <c r="H616" s="5" t="s">
        <v>1481</v>
      </c>
      <c r="I616" s="5" t="s">
        <v>30</v>
      </c>
      <c r="J616" s="5" t="s">
        <v>1482</v>
      </c>
      <c r="K616" s="5">
        <v>2014</v>
      </c>
      <c r="L616" s="5" t="s">
        <v>33</v>
      </c>
    </row>
    <row r="617" spans="1:12">
      <c r="A617" s="5" t="s">
        <v>2393</v>
      </c>
      <c r="B617" s="9">
        <v>42248</v>
      </c>
      <c r="C617" s="5">
        <v>2015</v>
      </c>
      <c r="D617" s="5" t="s">
        <v>511</v>
      </c>
      <c r="E617" s="5" t="str">
        <f>VLOOKUP(D617, 'TechIndex Startups'!$A$1:$E$700,2,FALSE)</f>
        <v>FIRM0442</v>
      </c>
      <c r="F617" s="15">
        <v>3000000</v>
      </c>
      <c r="G617" s="5" t="s">
        <v>1466</v>
      </c>
      <c r="H617" s="5" t="s">
        <v>1481</v>
      </c>
      <c r="I617" s="5" t="s">
        <v>30</v>
      </c>
      <c r="J617" s="5" t="s">
        <v>1482</v>
      </c>
      <c r="K617" s="5">
        <v>2014</v>
      </c>
      <c r="L617" s="5" t="s">
        <v>33</v>
      </c>
    </row>
    <row r="618" spans="1:12">
      <c r="A618" s="5" t="s">
        <v>2394</v>
      </c>
      <c r="B618" s="9">
        <v>42248</v>
      </c>
      <c r="C618" s="5">
        <v>2015</v>
      </c>
      <c r="D618" s="5" t="s">
        <v>512</v>
      </c>
      <c r="E618" s="5" t="str">
        <f>VLOOKUP(D618, 'TechIndex Startups'!$A$1:$E$700,2,FALSE)</f>
        <v>FIRM0443</v>
      </c>
      <c r="F618" s="15">
        <v>120000</v>
      </c>
      <c r="G618" s="5" t="s">
        <v>1479</v>
      </c>
      <c r="H618" s="5" t="s">
        <v>1596</v>
      </c>
      <c r="I618" s="5" t="s">
        <v>30</v>
      </c>
      <c r="J618" s="5" t="s">
        <v>1470</v>
      </c>
      <c r="K618" s="5">
        <v>2014</v>
      </c>
      <c r="L618" s="5" t="s">
        <v>69</v>
      </c>
    </row>
    <row r="619" spans="1:12">
      <c r="A619" s="5" t="s">
        <v>2395</v>
      </c>
      <c r="B619" s="9">
        <v>42248</v>
      </c>
      <c r="C619" s="5">
        <v>2015</v>
      </c>
      <c r="D619" s="5" t="s">
        <v>558</v>
      </c>
      <c r="E619" s="5" t="str">
        <f>VLOOKUP(D619, 'TechIndex Startups'!$A$1:$E$700,2,FALSE)</f>
        <v>FIRM0487</v>
      </c>
      <c r="F619" s="15">
        <v>120000</v>
      </c>
      <c r="G619" s="5" t="s">
        <v>1466</v>
      </c>
      <c r="H619" s="5" t="s">
        <v>1481</v>
      </c>
      <c r="I619" s="5" t="s">
        <v>30</v>
      </c>
      <c r="J619" s="5" t="s">
        <v>1482</v>
      </c>
      <c r="K619" s="5">
        <v>2014</v>
      </c>
      <c r="L619" s="5" t="s">
        <v>29</v>
      </c>
    </row>
    <row r="620" spans="1:12">
      <c r="A620" s="5" t="s">
        <v>2396</v>
      </c>
      <c r="B620" s="9">
        <v>42248</v>
      </c>
      <c r="C620" s="5">
        <v>2015</v>
      </c>
      <c r="D620" s="5" t="s">
        <v>339</v>
      </c>
      <c r="E620" s="5" t="str">
        <f>VLOOKUP(D620, 'TechIndex Startups'!$A$1:$E$700,2,FALSE)</f>
        <v>FIRM0281</v>
      </c>
      <c r="F620" s="15" t="s">
        <v>1479</v>
      </c>
      <c r="G620" s="5" t="s">
        <v>1480</v>
      </c>
      <c r="H620" s="5" t="s">
        <v>1588</v>
      </c>
      <c r="I620" s="5" t="s">
        <v>30</v>
      </c>
      <c r="J620" s="5" t="s">
        <v>1634</v>
      </c>
      <c r="K620" s="5">
        <v>2012</v>
      </c>
      <c r="L620" s="5" t="s">
        <v>33</v>
      </c>
    </row>
    <row r="621" spans="1:12">
      <c r="A621" s="5" t="s">
        <v>2396</v>
      </c>
      <c r="B621" s="9">
        <v>42248</v>
      </c>
      <c r="C621" s="5">
        <v>2015</v>
      </c>
      <c r="D621" s="5" t="s">
        <v>339</v>
      </c>
      <c r="E621" s="5" t="str">
        <f>VLOOKUP(D621, 'TechIndex Startups'!$A$1:$E$700,2,FALSE)</f>
        <v>FIRM0281</v>
      </c>
      <c r="F621" s="15" t="s">
        <v>1479</v>
      </c>
      <c r="G621" s="5" t="s">
        <v>1762</v>
      </c>
      <c r="H621" s="5" t="s">
        <v>1588</v>
      </c>
      <c r="I621" s="5" t="s">
        <v>30</v>
      </c>
      <c r="J621" s="5" t="s">
        <v>1634</v>
      </c>
      <c r="K621" s="5">
        <v>2012</v>
      </c>
      <c r="L621" s="5" t="s">
        <v>33</v>
      </c>
    </row>
    <row r="622" spans="1:12">
      <c r="A622" s="5" t="s">
        <v>2397</v>
      </c>
      <c r="B622" s="9">
        <v>42249</v>
      </c>
      <c r="C622" s="5">
        <v>2015</v>
      </c>
      <c r="D622" s="5" t="s">
        <v>708</v>
      </c>
      <c r="E622" s="5" t="str">
        <f>VLOOKUP(D622, 'TechIndex Startups'!$A$1:$E$700,2,FALSE)</f>
        <v>FIRM0634</v>
      </c>
      <c r="F622" s="15">
        <v>660000</v>
      </c>
      <c r="G622" s="5" t="s">
        <v>1861</v>
      </c>
      <c r="H622" s="5" t="s">
        <v>1497</v>
      </c>
      <c r="I622" s="5" t="s">
        <v>90</v>
      </c>
      <c r="J622" s="5" t="s">
        <v>1862</v>
      </c>
      <c r="K622" s="5">
        <v>2013</v>
      </c>
      <c r="L622" s="5" t="s">
        <v>33</v>
      </c>
    </row>
    <row r="623" spans="1:12">
      <c r="A623" s="5" t="s">
        <v>2398</v>
      </c>
      <c r="B623" s="9">
        <v>42278</v>
      </c>
      <c r="C623" s="5">
        <v>2015</v>
      </c>
      <c r="D623" s="5" t="s">
        <v>527</v>
      </c>
      <c r="E623" s="5" t="str">
        <f>VLOOKUP(D623, 'TechIndex Startups'!$A$1:$E$700,2,FALSE)</f>
        <v>FIRM0458</v>
      </c>
      <c r="F623" s="16" t="s">
        <v>1479</v>
      </c>
      <c r="G623" s="5" t="s">
        <v>1863</v>
      </c>
      <c r="H623" s="5" t="s">
        <v>1481</v>
      </c>
      <c r="I623" s="5" t="s">
        <v>109</v>
      </c>
      <c r="J623" s="5" t="s">
        <v>1500</v>
      </c>
      <c r="K623" s="5">
        <v>2014</v>
      </c>
      <c r="L623" s="5" t="s">
        <v>33</v>
      </c>
    </row>
    <row r="624" spans="1:12">
      <c r="A624" s="5" t="s">
        <v>2398</v>
      </c>
      <c r="B624" s="9">
        <v>42278</v>
      </c>
      <c r="C624" s="5">
        <v>2015</v>
      </c>
      <c r="D624" s="5" t="s">
        <v>527</v>
      </c>
      <c r="E624" s="5" t="str">
        <f>VLOOKUP(D624, 'TechIndex Startups'!$A$1:$E$700,2,FALSE)</f>
        <v>FIRM0458</v>
      </c>
      <c r="F624" s="16" t="s">
        <v>1479</v>
      </c>
      <c r="G624" s="5" t="s">
        <v>1864</v>
      </c>
      <c r="H624" s="5" t="s">
        <v>1481</v>
      </c>
      <c r="I624" s="5" t="s">
        <v>109</v>
      </c>
      <c r="J624" s="5" t="s">
        <v>1500</v>
      </c>
      <c r="K624" s="5">
        <v>2014</v>
      </c>
      <c r="L624" s="5" t="s">
        <v>33</v>
      </c>
    </row>
    <row r="625" spans="1:12">
      <c r="A625" s="5" t="s">
        <v>2399</v>
      </c>
      <c r="B625" s="9">
        <v>42278</v>
      </c>
      <c r="C625" s="5">
        <v>2015</v>
      </c>
      <c r="D625" s="5" t="s">
        <v>431</v>
      </c>
      <c r="E625" s="5" t="str">
        <f>VLOOKUP(D625, 'TechIndex Startups'!$A$1:$E$700,2,FALSE)</f>
        <v>FIRM0368</v>
      </c>
      <c r="F625" s="15">
        <f>150000*1.4</f>
        <v>210000</v>
      </c>
      <c r="G625" s="5" t="s">
        <v>1865</v>
      </c>
      <c r="H625" s="5" t="s">
        <v>1497</v>
      </c>
      <c r="I625" s="5" t="s">
        <v>50</v>
      </c>
      <c r="J625" s="5" t="s">
        <v>1866</v>
      </c>
      <c r="K625" s="5">
        <v>2013</v>
      </c>
      <c r="L625" s="5" t="s">
        <v>33</v>
      </c>
    </row>
    <row r="626" spans="1:12">
      <c r="A626" s="5" t="s">
        <v>2400</v>
      </c>
      <c r="B626" s="9">
        <v>42280</v>
      </c>
      <c r="C626" s="5">
        <v>2015</v>
      </c>
      <c r="D626" s="5" t="s">
        <v>552</v>
      </c>
      <c r="E626" s="5" t="str">
        <f>VLOOKUP(D626, 'TechIndex Startups'!$A$1:$E$700,2,FALSE)</f>
        <v>FIRM0481</v>
      </c>
      <c r="F626" s="15">
        <v>3000000</v>
      </c>
      <c r="G626" s="5" t="s">
        <v>1479</v>
      </c>
      <c r="H626" s="5" t="s">
        <v>1481</v>
      </c>
      <c r="I626" s="5" t="s">
        <v>30</v>
      </c>
      <c r="J626" s="5" t="s">
        <v>1555</v>
      </c>
      <c r="K626" s="5">
        <v>2014</v>
      </c>
      <c r="L626" s="5" t="s">
        <v>69</v>
      </c>
    </row>
    <row r="627" spans="1:12">
      <c r="A627" s="5" t="s">
        <v>2401</v>
      </c>
      <c r="B627" s="9">
        <v>42281</v>
      </c>
      <c r="C627" s="5">
        <v>2015</v>
      </c>
      <c r="D627" s="5" t="s">
        <v>558</v>
      </c>
      <c r="E627" s="5" t="str">
        <f>VLOOKUP(D627, 'TechIndex Startups'!$A$1:$E$700,2,FALSE)</f>
        <v>FIRM0487</v>
      </c>
      <c r="F627" s="15" t="s">
        <v>1479</v>
      </c>
      <c r="G627" s="5" t="s">
        <v>1867</v>
      </c>
      <c r="H627" s="5" t="s">
        <v>1481</v>
      </c>
      <c r="I627" s="5" t="s">
        <v>30</v>
      </c>
      <c r="J627" s="5" t="s">
        <v>1482</v>
      </c>
      <c r="K627" s="5">
        <v>2014</v>
      </c>
      <c r="L627" s="5" t="s">
        <v>29</v>
      </c>
    </row>
    <row r="628" spans="1:12">
      <c r="A628" s="5" t="s">
        <v>2402</v>
      </c>
      <c r="B628" s="9">
        <v>42282</v>
      </c>
      <c r="C628" s="5">
        <v>2015</v>
      </c>
      <c r="D628" s="5" t="s">
        <v>398</v>
      </c>
      <c r="E628" s="5" t="str">
        <f>VLOOKUP(D628, 'TechIndex Startups'!$A$1:$E$700,2,FALSE)</f>
        <v>FIRM0335</v>
      </c>
      <c r="F628" s="15">
        <v>250000</v>
      </c>
      <c r="G628" s="5" t="s">
        <v>1479</v>
      </c>
      <c r="H628" s="5" t="s">
        <v>1596</v>
      </c>
      <c r="I628" s="5" t="s">
        <v>30</v>
      </c>
      <c r="J628" s="5" t="s">
        <v>1487</v>
      </c>
      <c r="K628" s="5">
        <v>2013</v>
      </c>
      <c r="L628" s="5" t="s">
        <v>47</v>
      </c>
    </row>
    <row r="629" spans="1:12">
      <c r="A629" s="5" t="s">
        <v>2403</v>
      </c>
      <c r="B629" s="9">
        <v>42285</v>
      </c>
      <c r="C629" s="5">
        <v>2015</v>
      </c>
      <c r="D629" s="5" t="s">
        <v>118</v>
      </c>
      <c r="E629" s="5" t="str">
        <f>VLOOKUP(D629, 'TechIndex Startups'!$A$1:$E$700,2,FALSE)</f>
        <v>FIRM0070</v>
      </c>
      <c r="F629" s="15">
        <v>350000</v>
      </c>
      <c r="G629" s="5" t="s">
        <v>1479</v>
      </c>
      <c r="H629" s="5" t="s">
        <v>1513</v>
      </c>
      <c r="I629" s="5" t="s">
        <v>30</v>
      </c>
      <c r="J629" s="5" t="s">
        <v>1868</v>
      </c>
      <c r="K629" s="5">
        <v>2013</v>
      </c>
      <c r="L629" s="5" t="s">
        <v>44</v>
      </c>
    </row>
    <row r="630" spans="1:12">
      <c r="A630" s="5" t="s">
        <v>2404</v>
      </c>
      <c r="B630" s="9">
        <v>42286</v>
      </c>
      <c r="C630" s="5">
        <v>2015</v>
      </c>
      <c r="D630" s="5" t="s">
        <v>92</v>
      </c>
      <c r="E630" s="5" t="str">
        <f>VLOOKUP(D630, 'TechIndex Startups'!$A$1:$E$700,2,FALSE)</f>
        <v>FIRM0045</v>
      </c>
      <c r="F630" s="16" t="s">
        <v>1479</v>
      </c>
      <c r="G630" s="5" t="s">
        <v>1824</v>
      </c>
      <c r="H630" s="5" t="s">
        <v>1820</v>
      </c>
      <c r="I630" s="5" t="s">
        <v>30</v>
      </c>
      <c r="J630" s="5" t="s">
        <v>1482</v>
      </c>
      <c r="K630" s="5">
        <v>2003</v>
      </c>
      <c r="L630" s="5" t="s">
        <v>44</v>
      </c>
    </row>
    <row r="631" spans="1:12">
      <c r="A631" s="5" t="s">
        <v>2404</v>
      </c>
      <c r="B631" s="9">
        <v>42286</v>
      </c>
      <c r="C631" s="5">
        <v>2015</v>
      </c>
      <c r="D631" s="5" t="s">
        <v>92</v>
      </c>
      <c r="E631" s="5" t="str">
        <f>VLOOKUP(D631, 'TechIndex Startups'!$A$1:$E$700,2,FALSE)</f>
        <v>FIRM0045</v>
      </c>
      <c r="F631" s="16" t="s">
        <v>1479</v>
      </c>
      <c r="G631" s="5" t="s">
        <v>1869</v>
      </c>
      <c r="H631" s="5" t="s">
        <v>1820</v>
      </c>
      <c r="I631" s="5" t="s">
        <v>30</v>
      </c>
      <c r="J631" s="5" t="s">
        <v>1482</v>
      </c>
      <c r="K631" s="5">
        <v>2003</v>
      </c>
      <c r="L631" s="5" t="s">
        <v>44</v>
      </c>
    </row>
    <row r="632" spans="1:12">
      <c r="A632" s="5" t="s">
        <v>2405</v>
      </c>
      <c r="B632" s="9">
        <v>42291</v>
      </c>
      <c r="C632" s="5">
        <v>2015</v>
      </c>
      <c r="D632" s="5" t="s">
        <v>700</v>
      </c>
      <c r="E632" s="5" t="str">
        <f>VLOOKUP(D632, 'TechIndex Startups'!$A$1:$E$700,2,FALSE)</f>
        <v>FIRM0627</v>
      </c>
      <c r="F632" s="15" t="s">
        <v>1471</v>
      </c>
      <c r="G632" s="5" t="s">
        <v>1870</v>
      </c>
      <c r="H632" s="5" t="s">
        <v>1469</v>
      </c>
      <c r="I632" s="5" t="s">
        <v>30</v>
      </c>
      <c r="J632" s="5" t="s">
        <v>1482</v>
      </c>
      <c r="K632" s="5">
        <v>2015</v>
      </c>
      <c r="L632" s="5" t="s">
        <v>33</v>
      </c>
    </row>
    <row r="633" spans="1:12">
      <c r="A633" s="5" t="s">
        <v>2405</v>
      </c>
      <c r="B633" s="9">
        <v>42291</v>
      </c>
      <c r="C633" s="5">
        <v>2015</v>
      </c>
      <c r="D633" s="5" t="s">
        <v>700</v>
      </c>
      <c r="E633" s="5" t="str">
        <f>VLOOKUP(D633, 'TechIndex Startups'!$A$1:$E$700,2,FALSE)</f>
        <v>FIRM0627</v>
      </c>
      <c r="F633" s="15" t="s">
        <v>1471</v>
      </c>
      <c r="G633" s="5" t="s">
        <v>1871</v>
      </c>
      <c r="H633" s="5" t="s">
        <v>1469</v>
      </c>
      <c r="I633" s="5" t="s">
        <v>30</v>
      </c>
      <c r="J633" s="5" t="s">
        <v>1482</v>
      </c>
      <c r="K633" s="5">
        <v>2013</v>
      </c>
      <c r="L633" s="5" t="s">
        <v>33</v>
      </c>
    </row>
    <row r="634" spans="1:12">
      <c r="A634" s="5" t="s">
        <v>2405</v>
      </c>
      <c r="B634" s="9">
        <v>42291</v>
      </c>
      <c r="C634" s="5">
        <v>2015</v>
      </c>
      <c r="D634" s="5" t="s">
        <v>700</v>
      </c>
      <c r="E634" s="5" t="str">
        <f>VLOOKUP(D634, 'TechIndex Startups'!$A$1:$E$700,2,FALSE)</f>
        <v>FIRM0627</v>
      </c>
      <c r="F634" s="15" t="s">
        <v>1471</v>
      </c>
      <c r="G634" s="5" t="s">
        <v>1812</v>
      </c>
      <c r="H634" s="5" t="s">
        <v>1469</v>
      </c>
      <c r="I634" s="5" t="s">
        <v>30</v>
      </c>
      <c r="J634" s="5" t="s">
        <v>1482</v>
      </c>
      <c r="K634" s="5">
        <v>2015</v>
      </c>
      <c r="L634" s="5" t="s">
        <v>33</v>
      </c>
    </row>
    <row r="635" spans="1:12">
      <c r="A635" s="5" t="s">
        <v>2405</v>
      </c>
      <c r="B635" s="9">
        <v>42291</v>
      </c>
      <c r="C635" s="5">
        <v>2015</v>
      </c>
      <c r="D635" s="5" t="s">
        <v>700</v>
      </c>
      <c r="E635" s="5" t="str">
        <f>VLOOKUP(D635, 'TechIndex Startups'!$A$1:$E$700,2,FALSE)</f>
        <v>FIRM0627</v>
      </c>
      <c r="F635" s="15">
        <v>2700000</v>
      </c>
      <c r="G635" s="5" t="s">
        <v>1479</v>
      </c>
      <c r="H635" s="5" t="s">
        <v>1469</v>
      </c>
      <c r="I635" s="5" t="s">
        <v>30</v>
      </c>
      <c r="J635" s="5" t="s">
        <v>1482</v>
      </c>
      <c r="K635" s="5">
        <v>2015</v>
      </c>
      <c r="L635" s="5" t="s">
        <v>33</v>
      </c>
    </row>
    <row r="636" spans="1:12">
      <c r="A636" s="5" t="s">
        <v>2405</v>
      </c>
      <c r="B636" s="9">
        <v>42291</v>
      </c>
      <c r="C636" s="5">
        <v>2015</v>
      </c>
      <c r="D636" s="5" t="s">
        <v>700</v>
      </c>
      <c r="E636" s="5" t="str">
        <f>VLOOKUP(D636, 'TechIndex Startups'!$A$1:$E$700,2,FALSE)</f>
        <v>FIRM0627</v>
      </c>
      <c r="F636" s="15" t="s">
        <v>1471</v>
      </c>
      <c r="G636" s="5" t="s">
        <v>1872</v>
      </c>
      <c r="H636" s="5" t="s">
        <v>1469</v>
      </c>
      <c r="I636" s="5" t="s">
        <v>30</v>
      </c>
      <c r="J636" s="5" t="s">
        <v>1482</v>
      </c>
      <c r="K636" s="5">
        <v>2015</v>
      </c>
      <c r="L636" s="5" t="s">
        <v>33</v>
      </c>
    </row>
    <row r="637" spans="1:12">
      <c r="A637" s="5" t="s">
        <v>2405</v>
      </c>
      <c r="B637" s="9">
        <v>42291</v>
      </c>
      <c r="C637" s="5">
        <v>2015</v>
      </c>
      <c r="D637" s="5" t="s">
        <v>700</v>
      </c>
      <c r="E637" s="5" t="str">
        <f>VLOOKUP(D637, 'TechIndex Startups'!$A$1:$E$700,2,FALSE)</f>
        <v>FIRM0627</v>
      </c>
      <c r="F637" s="15" t="s">
        <v>1471</v>
      </c>
      <c r="G637" s="5" t="s">
        <v>1873</v>
      </c>
      <c r="H637" s="5" t="s">
        <v>1469</v>
      </c>
      <c r="I637" s="5" t="s">
        <v>30</v>
      </c>
      <c r="J637" s="5" t="s">
        <v>1482</v>
      </c>
      <c r="K637" s="5">
        <v>2015</v>
      </c>
      <c r="L637" s="5" t="s">
        <v>33</v>
      </c>
    </row>
    <row r="638" spans="1:12">
      <c r="A638" s="5" t="s">
        <v>2406</v>
      </c>
      <c r="B638" s="9">
        <v>42291</v>
      </c>
      <c r="C638" s="5">
        <v>2015</v>
      </c>
      <c r="D638" s="5" t="s">
        <v>182</v>
      </c>
      <c r="E638" s="5" t="str">
        <f>VLOOKUP(D638, 'TechIndex Startups'!$A$1:$E$700,2,FALSE)</f>
        <v>FIRM0133</v>
      </c>
      <c r="F638" s="15">
        <v>250000</v>
      </c>
      <c r="G638" s="5" t="s">
        <v>1479</v>
      </c>
      <c r="H638" s="5" t="s">
        <v>1481</v>
      </c>
      <c r="I638" s="5" t="s">
        <v>41</v>
      </c>
      <c r="J638" s="5" t="s">
        <v>1569</v>
      </c>
      <c r="K638" s="5">
        <v>2015</v>
      </c>
      <c r="L638" s="5" t="s">
        <v>47</v>
      </c>
    </row>
    <row r="639" spans="1:12">
      <c r="A639" s="5" t="s">
        <v>2407</v>
      </c>
      <c r="B639" s="9">
        <v>42303</v>
      </c>
      <c r="C639" s="5">
        <v>2015</v>
      </c>
      <c r="D639" s="5" t="s">
        <v>460</v>
      </c>
      <c r="E639" s="5" t="str">
        <f>VLOOKUP(D639, 'TechIndex Startups'!$A$1:$E$700,2,FALSE)</f>
        <v>FIRM0396</v>
      </c>
      <c r="F639" s="15">
        <v>1300000</v>
      </c>
      <c r="G639" s="5" t="s">
        <v>1874</v>
      </c>
      <c r="H639" s="5" t="s">
        <v>1469</v>
      </c>
      <c r="I639" s="5" t="s">
        <v>71</v>
      </c>
      <c r="J639" s="5" t="s">
        <v>1750</v>
      </c>
      <c r="K639" s="5">
        <v>2013</v>
      </c>
      <c r="L639" s="5" t="s">
        <v>33</v>
      </c>
    </row>
    <row r="640" spans="1:12">
      <c r="A640" s="5" t="s">
        <v>2407</v>
      </c>
      <c r="B640" s="9">
        <v>42303</v>
      </c>
      <c r="C640" s="5">
        <v>2015</v>
      </c>
      <c r="D640" s="5" t="s">
        <v>460</v>
      </c>
      <c r="E640" s="5" t="str">
        <f>VLOOKUP(D640, 'TechIndex Startups'!$A$1:$E$700,2,FALSE)</f>
        <v>FIRM0396</v>
      </c>
      <c r="F640" s="15" t="s">
        <v>1471</v>
      </c>
      <c r="G640" s="5" t="s">
        <v>1875</v>
      </c>
      <c r="H640" s="5" t="s">
        <v>1469</v>
      </c>
      <c r="I640" s="5" t="s">
        <v>71</v>
      </c>
      <c r="J640" s="5" t="s">
        <v>1750</v>
      </c>
      <c r="K640" s="5">
        <v>2015</v>
      </c>
      <c r="L640" s="5" t="s">
        <v>33</v>
      </c>
    </row>
    <row r="641" spans="1:12">
      <c r="A641" s="5" t="s">
        <v>2408</v>
      </c>
      <c r="B641" s="9">
        <v>42310</v>
      </c>
      <c r="C641" s="5">
        <v>2015</v>
      </c>
      <c r="D641" s="5" t="s">
        <v>540</v>
      </c>
      <c r="E641" s="5" t="str">
        <f>VLOOKUP(D641, 'TechIndex Startups'!$A$1:$E$700,2,FALSE)</f>
        <v>FIRM0471</v>
      </c>
      <c r="F641" s="15" t="s">
        <v>1471</v>
      </c>
      <c r="G641" s="5" t="s">
        <v>1876</v>
      </c>
      <c r="H641" s="5" t="s">
        <v>1481</v>
      </c>
      <c r="I641" s="5" t="s">
        <v>50</v>
      </c>
      <c r="J641" s="5" t="s">
        <v>1478</v>
      </c>
      <c r="K641" s="5">
        <v>2014</v>
      </c>
      <c r="L641" s="5" t="s">
        <v>47</v>
      </c>
    </row>
    <row r="642" spans="1:12">
      <c r="A642" s="5" t="s">
        <v>2408</v>
      </c>
      <c r="B642" s="9">
        <v>42310</v>
      </c>
      <c r="C642" s="5">
        <v>2015</v>
      </c>
      <c r="D642" s="5" t="s">
        <v>540</v>
      </c>
      <c r="E642" s="5" t="str">
        <f>VLOOKUP(D642, 'TechIndex Startups'!$A$1:$E$700,2,FALSE)</f>
        <v>FIRM0471</v>
      </c>
      <c r="F642" s="15">
        <f>850000*1.4</f>
        <v>1190000</v>
      </c>
      <c r="G642" s="5" t="s">
        <v>1802</v>
      </c>
      <c r="H642" s="5" t="s">
        <v>1481</v>
      </c>
      <c r="I642" s="5" t="s">
        <v>50</v>
      </c>
      <c r="J642" s="5" t="s">
        <v>1478</v>
      </c>
      <c r="K642" s="5">
        <v>2014</v>
      </c>
      <c r="L642" s="5" t="s">
        <v>47</v>
      </c>
    </row>
    <row r="643" spans="1:12">
      <c r="A643" s="5" t="s">
        <v>2408</v>
      </c>
      <c r="B643" s="9">
        <v>42310</v>
      </c>
      <c r="C643" s="5">
        <v>2015</v>
      </c>
      <c r="D643" s="5" t="s">
        <v>540</v>
      </c>
      <c r="E643" s="5" t="str">
        <f>VLOOKUP(D643, 'TechIndex Startups'!$A$1:$E$700,2,FALSE)</f>
        <v>FIRM0471</v>
      </c>
      <c r="F643" s="15" t="s">
        <v>1471</v>
      </c>
      <c r="G643" s="5" t="s">
        <v>1877</v>
      </c>
      <c r="H643" s="5" t="s">
        <v>1481</v>
      </c>
      <c r="I643" s="5" t="s">
        <v>50</v>
      </c>
      <c r="J643" s="5" t="s">
        <v>1478</v>
      </c>
      <c r="K643" s="5">
        <v>2014</v>
      </c>
      <c r="L643" s="5" t="s">
        <v>47</v>
      </c>
    </row>
    <row r="644" spans="1:12">
      <c r="A644" s="5" t="s">
        <v>2408</v>
      </c>
      <c r="B644" s="9">
        <v>42310</v>
      </c>
      <c r="C644" s="5">
        <v>2015</v>
      </c>
      <c r="D644" s="5" t="s">
        <v>540</v>
      </c>
      <c r="E644" s="5" t="str">
        <f>VLOOKUP(D644, 'TechIndex Startups'!$A$1:$E$700,2,FALSE)</f>
        <v>FIRM0471</v>
      </c>
      <c r="F644" s="15" t="s">
        <v>1471</v>
      </c>
      <c r="G644" s="5" t="s">
        <v>1878</v>
      </c>
      <c r="H644" s="5" t="s">
        <v>1481</v>
      </c>
      <c r="I644" s="5" t="s">
        <v>50</v>
      </c>
      <c r="J644" s="5" t="s">
        <v>1478</v>
      </c>
      <c r="K644" s="5">
        <v>2014</v>
      </c>
      <c r="L644" s="5" t="s">
        <v>47</v>
      </c>
    </row>
    <row r="645" spans="1:12">
      <c r="A645" s="5" t="s">
        <v>2408</v>
      </c>
      <c r="B645" s="9">
        <v>42310</v>
      </c>
      <c r="C645" s="5">
        <v>2015</v>
      </c>
      <c r="D645" s="5" t="s">
        <v>540</v>
      </c>
      <c r="E645" s="5" t="str">
        <f>VLOOKUP(D645, 'TechIndex Startups'!$A$1:$E$700,2,FALSE)</f>
        <v>FIRM0471</v>
      </c>
      <c r="F645" s="15" t="s">
        <v>1471</v>
      </c>
      <c r="G645" s="5" t="s">
        <v>1879</v>
      </c>
      <c r="H645" s="5" t="s">
        <v>1481</v>
      </c>
      <c r="I645" s="5" t="s">
        <v>50</v>
      </c>
      <c r="J645" s="5" t="s">
        <v>1478</v>
      </c>
      <c r="K645" s="5">
        <v>2014</v>
      </c>
      <c r="L645" s="5" t="s">
        <v>47</v>
      </c>
    </row>
    <row r="646" spans="1:12">
      <c r="A646" s="5" t="s">
        <v>2409</v>
      </c>
      <c r="B646" s="9">
        <v>42312</v>
      </c>
      <c r="C646" s="5">
        <v>2015</v>
      </c>
      <c r="D646" s="5" t="s">
        <v>552</v>
      </c>
      <c r="E646" s="5" t="str">
        <f>VLOOKUP(D646, 'TechIndex Startups'!$A$1:$E$700,2,FALSE)</f>
        <v>FIRM0481</v>
      </c>
      <c r="F646" s="15">
        <v>2000000</v>
      </c>
      <c r="G646" s="5" t="s">
        <v>1479</v>
      </c>
      <c r="H646" s="5" t="s">
        <v>1481</v>
      </c>
      <c r="I646" s="5" t="s">
        <v>30</v>
      </c>
      <c r="J646" s="5" t="s">
        <v>1555</v>
      </c>
      <c r="K646" s="5">
        <v>2014</v>
      </c>
      <c r="L646" s="5" t="s">
        <v>69</v>
      </c>
    </row>
    <row r="647" spans="1:12">
      <c r="A647" s="5" t="s">
        <v>2410</v>
      </c>
      <c r="B647" s="9">
        <v>42319</v>
      </c>
      <c r="C647" s="5">
        <v>2015</v>
      </c>
      <c r="D647" s="5" t="s">
        <v>461</v>
      </c>
      <c r="E647" s="5" t="str">
        <f>VLOOKUP(D647, 'TechIndex Startups'!$A$1:$E$700,2,FALSE)</f>
        <v>FIRM0397</v>
      </c>
      <c r="F647" s="15">
        <v>320000</v>
      </c>
      <c r="G647" s="5" t="s">
        <v>1479</v>
      </c>
      <c r="H647" s="5" t="s">
        <v>1481</v>
      </c>
      <c r="I647" s="5" t="s">
        <v>30</v>
      </c>
      <c r="J647" s="5" t="s">
        <v>1845</v>
      </c>
      <c r="K647" s="5">
        <v>2013</v>
      </c>
      <c r="L647" s="5" t="s">
        <v>33</v>
      </c>
    </row>
    <row r="648" spans="1:12">
      <c r="A648" s="5" t="s">
        <v>2411</v>
      </c>
      <c r="B648" s="9">
        <v>42323</v>
      </c>
      <c r="C648" s="5">
        <v>2015</v>
      </c>
      <c r="D648" s="5" t="s">
        <v>193</v>
      </c>
      <c r="E648" s="5" t="str">
        <f>VLOOKUP(D648, 'TechIndex Startups'!$A$1:$E$700,2,FALSE)</f>
        <v>FIRM0144</v>
      </c>
      <c r="F648" s="15">
        <v>9000000</v>
      </c>
      <c r="G648" s="5" t="s">
        <v>1479</v>
      </c>
      <c r="H648" s="5" t="s">
        <v>1469</v>
      </c>
      <c r="I648" s="5" t="s">
        <v>30</v>
      </c>
      <c r="J648" s="5" t="s">
        <v>1498</v>
      </c>
      <c r="K648" s="5">
        <v>2010</v>
      </c>
      <c r="L648" s="5" t="s">
        <v>44</v>
      </c>
    </row>
    <row r="649" spans="1:12">
      <c r="A649" s="5" t="s">
        <v>2412</v>
      </c>
      <c r="B649" s="9">
        <v>42326</v>
      </c>
      <c r="C649" s="5">
        <v>2015</v>
      </c>
      <c r="D649" s="5" t="s">
        <v>563</v>
      </c>
      <c r="E649" s="5" t="str">
        <f>VLOOKUP(D649, 'TechIndex Startups'!$A$1:$E$700,2,FALSE)</f>
        <v>FIRM0492</v>
      </c>
      <c r="F649" s="15">
        <v>600000</v>
      </c>
      <c r="G649" s="5" t="s">
        <v>1880</v>
      </c>
      <c r="H649" s="5" t="s">
        <v>1481</v>
      </c>
      <c r="I649" s="5" t="s">
        <v>30</v>
      </c>
      <c r="J649" s="5" t="s">
        <v>1498</v>
      </c>
      <c r="K649" s="5">
        <v>2015</v>
      </c>
      <c r="L649" s="5" t="s">
        <v>33</v>
      </c>
    </row>
    <row r="650" spans="1:12">
      <c r="A650" s="5" t="s">
        <v>2412</v>
      </c>
      <c r="B650" s="9">
        <v>42326</v>
      </c>
      <c r="C650" s="5">
        <v>2015</v>
      </c>
      <c r="D650" s="5" t="s">
        <v>563</v>
      </c>
      <c r="E650" s="5" t="str">
        <f>VLOOKUP(D650, 'TechIndex Startups'!$A$1:$E$700,2,FALSE)</f>
        <v>FIRM0492</v>
      </c>
      <c r="F650" s="15" t="s">
        <v>1471</v>
      </c>
      <c r="G650" s="5" t="s">
        <v>1881</v>
      </c>
      <c r="H650" s="5" t="s">
        <v>1481</v>
      </c>
      <c r="I650" s="5" t="s">
        <v>30</v>
      </c>
      <c r="J650" s="5" t="s">
        <v>1498</v>
      </c>
      <c r="K650" s="5">
        <v>2015</v>
      </c>
      <c r="L650" s="5" t="s">
        <v>33</v>
      </c>
    </row>
    <row r="651" spans="1:12">
      <c r="A651" s="5" t="s">
        <v>2412</v>
      </c>
      <c r="B651" s="9">
        <v>42326</v>
      </c>
      <c r="C651" s="5">
        <v>2015</v>
      </c>
      <c r="D651" s="5" t="s">
        <v>563</v>
      </c>
      <c r="E651" s="5" t="str">
        <f>VLOOKUP(D651, 'TechIndex Startups'!$A$1:$E$700,2,FALSE)</f>
        <v>FIRM0492</v>
      </c>
      <c r="F651" s="15" t="s">
        <v>1471</v>
      </c>
      <c r="G651" s="5" t="s">
        <v>1664</v>
      </c>
      <c r="H651" s="5" t="s">
        <v>1481</v>
      </c>
      <c r="I651" s="5" t="s">
        <v>30</v>
      </c>
      <c r="J651" s="5" t="s">
        <v>1498</v>
      </c>
      <c r="K651" s="5">
        <v>2015</v>
      </c>
      <c r="L651" s="5" t="s">
        <v>33</v>
      </c>
    </row>
    <row r="652" spans="1:12">
      <c r="A652" s="5" t="s">
        <v>2413</v>
      </c>
      <c r="B652" s="9">
        <v>42332</v>
      </c>
      <c r="C652" s="5">
        <v>2015</v>
      </c>
      <c r="D652" s="5" t="s">
        <v>461</v>
      </c>
      <c r="E652" s="5" t="str">
        <f>VLOOKUP(D652, 'TechIndex Startups'!$A$1:$E$700,2,FALSE)</f>
        <v>FIRM0397</v>
      </c>
      <c r="F652" s="15">
        <v>1000000</v>
      </c>
      <c r="G652" s="5" t="s">
        <v>1479</v>
      </c>
      <c r="H652" s="5" t="s">
        <v>1588</v>
      </c>
      <c r="I652" s="5" t="s">
        <v>30</v>
      </c>
      <c r="J652" s="5" t="s">
        <v>1845</v>
      </c>
      <c r="K652" s="5">
        <v>2013</v>
      </c>
      <c r="L652" s="5" t="s">
        <v>33</v>
      </c>
    </row>
    <row r="653" spans="1:12">
      <c r="A653" s="5" t="s">
        <v>2414</v>
      </c>
      <c r="B653" s="9">
        <v>42353</v>
      </c>
      <c r="C653" s="5">
        <v>2015</v>
      </c>
      <c r="D653" s="5" t="s">
        <v>112</v>
      </c>
      <c r="E653" s="5" t="str">
        <f>VLOOKUP(D653, 'TechIndex Startups'!$A$1:$E$700,2,FALSE)</f>
        <v>FIRM0064</v>
      </c>
      <c r="F653" s="16" t="s">
        <v>1544</v>
      </c>
      <c r="G653" s="5" t="s">
        <v>1882</v>
      </c>
      <c r="H653" s="5" t="s">
        <v>1477</v>
      </c>
      <c r="I653" s="5" t="s">
        <v>30</v>
      </c>
      <c r="J653" s="5" t="s">
        <v>1498</v>
      </c>
      <c r="K653" s="5">
        <v>2005</v>
      </c>
      <c r="L653" s="5" t="s">
        <v>69</v>
      </c>
    </row>
    <row r="654" spans="1:12">
      <c r="A654" s="5" t="s">
        <v>2414</v>
      </c>
      <c r="B654" s="9">
        <v>42353</v>
      </c>
      <c r="C654" s="5">
        <v>2015</v>
      </c>
      <c r="D654" s="5" t="s">
        <v>112</v>
      </c>
      <c r="E654" s="5" t="str">
        <f>VLOOKUP(D654, 'TechIndex Startups'!$A$1:$E$700,2,FALSE)</f>
        <v>FIRM0064</v>
      </c>
      <c r="F654" s="15">
        <v>10000000</v>
      </c>
      <c r="G654" s="5" t="s">
        <v>1883</v>
      </c>
      <c r="H654" s="5" t="s">
        <v>1477</v>
      </c>
      <c r="I654" s="5" t="s">
        <v>30</v>
      </c>
      <c r="J654" s="5" t="s">
        <v>1498</v>
      </c>
      <c r="K654" s="5">
        <v>2005</v>
      </c>
      <c r="L654" s="5" t="s">
        <v>69</v>
      </c>
    </row>
    <row r="655" spans="1:12">
      <c r="A655" s="5" t="s">
        <v>2414</v>
      </c>
      <c r="B655" s="9">
        <v>42353</v>
      </c>
      <c r="C655" s="5">
        <v>2015</v>
      </c>
      <c r="D655" s="5" t="s">
        <v>112</v>
      </c>
      <c r="E655" s="5" t="str">
        <f>VLOOKUP(D655, 'TechIndex Startups'!$A$1:$E$700,2,FALSE)</f>
        <v>FIRM0064</v>
      </c>
      <c r="F655" s="16" t="s">
        <v>1544</v>
      </c>
      <c r="G655" s="5" t="s">
        <v>1884</v>
      </c>
      <c r="H655" s="5" t="s">
        <v>1477</v>
      </c>
      <c r="I655" s="5" t="s">
        <v>30</v>
      </c>
      <c r="J655" s="5" t="s">
        <v>1498</v>
      </c>
      <c r="K655" s="5">
        <v>2005</v>
      </c>
      <c r="L655" s="5" t="s">
        <v>69</v>
      </c>
    </row>
    <row r="656" spans="1:12">
      <c r="A656" s="5" t="s">
        <v>2414</v>
      </c>
      <c r="B656" s="9">
        <v>42354</v>
      </c>
      <c r="C656" s="5">
        <v>2015</v>
      </c>
      <c r="D656" s="5" t="s">
        <v>548</v>
      </c>
      <c r="E656" s="5" t="str">
        <f>VLOOKUP(D656, 'TechIndex Startups'!$A$1:$E$700,2,FALSE)</f>
        <v>FIRM0477</v>
      </c>
      <c r="F656" s="16" t="s">
        <v>1479</v>
      </c>
      <c r="G656" s="5" t="s">
        <v>1885</v>
      </c>
      <c r="H656" s="5" t="s">
        <v>1760</v>
      </c>
      <c r="I656" s="5" t="s">
        <v>30</v>
      </c>
      <c r="J656" s="5" t="s">
        <v>1886</v>
      </c>
      <c r="K656" s="5">
        <v>2014</v>
      </c>
      <c r="L656" s="5" t="s">
        <v>69</v>
      </c>
    </row>
    <row r="657" spans="1:12">
      <c r="A657" s="5" t="s">
        <v>2415</v>
      </c>
      <c r="B657" s="9">
        <v>42356</v>
      </c>
      <c r="C657" s="5">
        <v>2015</v>
      </c>
      <c r="D657" s="5" t="s">
        <v>693</v>
      </c>
      <c r="E657" s="5" t="str">
        <f>VLOOKUP(D657, 'TechIndex Startups'!$A$1:$E$700,2,FALSE)</f>
        <v>FIRM0620</v>
      </c>
      <c r="F657" s="16" t="s">
        <v>1479</v>
      </c>
      <c r="G657" s="5" t="s">
        <v>1759</v>
      </c>
      <c r="H657" s="5" t="s">
        <v>1760</v>
      </c>
      <c r="I657" s="5" t="s">
        <v>73</v>
      </c>
      <c r="J657" s="5" t="s">
        <v>1642</v>
      </c>
      <c r="K657" s="5">
        <v>2015</v>
      </c>
      <c r="L657" s="5" t="s">
        <v>44</v>
      </c>
    </row>
    <row r="658" spans="1:12">
      <c r="A658" s="5" t="s">
        <v>2416</v>
      </c>
      <c r="B658" s="9">
        <v>42359</v>
      </c>
      <c r="C658" s="5">
        <v>2015</v>
      </c>
      <c r="D658" s="5" t="s">
        <v>366</v>
      </c>
      <c r="E658" s="5" t="str">
        <f>VLOOKUP(D658, 'TechIndex Startups'!$A$1:$E$700,2,FALSE)</f>
        <v>FIRM0307</v>
      </c>
      <c r="F658" s="15" t="s">
        <v>1471</v>
      </c>
      <c r="G658" s="5" t="s">
        <v>1887</v>
      </c>
      <c r="H658" s="5" t="s">
        <v>1481</v>
      </c>
      <c r="I658" s="5" t="s">
        <v>30</v>
      </c>
      <c r="J658" s="5" t="s">
        <v>1470</v>
      </c>
      <c r="K658" s="5">
        <v>2013</v>
      </c>
      <c r="L658" s="5" t="s">
        <v>44</v>
      </c>
    </row>
    <row r="659" spans="1:12">
      <c r="A659" s="5" t="s">
        <v>2416</v>
      </c>
      <c r="B659" s="9">
        <v>42359</v>
      </c>
      <c r="C659" s="5">
        <v>2015</v>
      </c>
      <c r="D659" s="5" t="s">
        <v>366</v>
      </c>
      <c r="E659" s="5" t="str">
        <f>VLOOKUP(D659, 'TechIndex Startups'!$A$1:$E$700,2,FALSE)</f>
        <v>FIRM0307</v>
      </c>
      <c r="F659" s="15" t="s">
        <v>1471</v>
      </c>
      <c r="G659" s="5" t="s">
        <v>1888</v>
      </c>
      <c r="H659" s="5" t="s">
        <v>1481</v>
      </c>
      <c r="I659" s="5" t="s">
        <v>30</v>
      </c>
      <c r="J659" s="5" t="s">
        <v>1470</v>
      </c>
      <c r="K659" s="5">
        <v>2013</v>
      </c>
      <c r="L659" s="5" t="s">
        <v>44</v>
      </c>
    </row>
    <row r="660" spans="1:12">
      <c r="A660" s="5" t="s">
        <v>2416</v>
      </c>
      <c r="B660" s="9">
        <v>42359</v>
      </c>
      <c r="C660" s="5">
        <v>2015</v>
      </c>
      <c r="D660" s="5" t="s">
        <v>366</v>
      </c>
      <c r="E660" s="5" t="str">
        <f>VLOOKUP(D660, 'TechIndex Startups'!$A$1:$E$700,2,FALSE)</f>
        <v>FIRM0307</v>
      </c>
      <c r="F660" s="15">
        <v>500000</v>
      </c>
      <c r="G660" s="5" t="s">
        <v>1716</v>
      </c>
      <c r="H660" s="5" t="s">
        <v>1481</v>
      </c>
      <c r="I660" s="5" t="s">
        <v>30</v>
      </c>
      <c r="J660" s="5" t="s">
        <v>1470</v>
      </c>
      <c r="K660" s="5">
        <v>2013</v>
      </c>
      <c r="L660" s="5" t="s">
        <v>44</v>
      </c>
    </row>
    <row r="661" spans="1:12">
      <c r="A661" s="5" t="s">
        <v>2417</v>
      </c>
      <c r="B661" s="9">
        <v>42369</v>
      </c>
      <c r="C661" s="5">
        <v>2015</v>
      </c>
      <c r="D661" s="5" t="s">
        <v>266</v>
      </c>
      <c r="E661" s="5" t="str">
        <f>VLOOKUP(D661, 'TechIndex Startups'!$A$1:$E$700,2,FALSE)</f>
        <v>FIRM0213</v>
      </c>
      <c r="F661" s="15">
        <v>750000</v>
      </c>
      <c r="G661" s="5" t="s">
        <v>1479</v>
      </c>
      <c r="H661" s="5" t="s">
        <v>1497</v>
      </c>
      <c r="I661" s="5" t="s">
        <v>30</v>
      </c>
      <c r="J661" s="5" t="s">
        <v>1498</v>
      </c>
      <c r="K661" s="5">
        <v>2012</v>
      </c>
      <c r="L661" s="5" t="s">
        <v>33</v>
      </c>
    </row>
    <row r="662" spans="1:12">
      <c r="A662" s="5" t="s">
        <v>2418</v>
      </c>
      <c r="B662" s="9">
        <v>42370</v>
      </c>
      <c r="C662" s="5">
        <v>2016</v>
      </c>
      <c r="D662" s="5" t="s">
        <v>623</v>
      </c>
      <c r="E662" s="5" t="str">
        <f>VLOOKUP(D662, 'TechIndex Startups'!$A$1:$E$700,2,FALSE)</f>
        <v>FIRM0553</v>
      </c>
      <c r="F662" s="15">
        <v>500000</v>
      </c>
      <c r="G662" s="5" t="s">
        <v>1479</v>
      </c>
      <c r="H662" s="5" t="s">
        <v>1497</v>
      </c>
      <c r="I662" s="5" t="s">
        <v>30</v>
      </c>
      <c r="J662" s="5" t="s">
        <v>1543</v>
      </c>
      <c r="K662" s="5">
        <v>2015</v>
      </c>
      <c r="L662" s="5" t="s">
        <v>33</v>
      </c>
    </row>
    <row r="663" spans="1:12">
      <c r="A663" s="5" t="s">
        <v>2419</v>
      </c>
      <c r="B663" s="9">
        <v>42370</v>
      </c>
      <c r="C663" s="5">
        <v>2016</v>
      </c>
      <c r="D663" s="5" t="s">
        <v>755</v>
      </c>
      <c r="E663" s="5" t="str">
        <f>VLOOKUP(D663, 'TechIndex Startups'!$A$1:$E$700,2,FALSE)</f>
        <v>FIRM0680</v>
      </c>
      <c r="F663" s="15">
        <v>150000</v>
      </c>
      <c r="G663" s="5" t="s">
        <v>1479</v>
      </c>
      <c r="H663" s="5" t="s">
        <v>1481</v>
      </c>
      <c r="I663" s="5" t="s">
        <v>756</v>
      </c>
      <c r="J663" s="5" t="s">
        <v>1889</v>
      </c>
      <c r="K663" s="5">
        <v>2014</v>
      </c>
      <c r="L663" s="5" t="s">
        <v>44</v>
      </c>
    </row>
    <row r="664" spans="1:12">
      <c r="A664" s="5" t="s">
        <v>2420</v>
      </c>
      <c r="B664" s="9">
        <v>42370</v>
      </c>
      <c r="C664" s="5">
        <v>2016</v>
      </c>
      <c r="D664" s="5" t="s">
        <v>558</v>
      </c>
      <c r="E664" s="5" t="str">
        <f>VLOOKUP(D664, 'TechIndex Startups'!$A$1:$E$700,2,FALSE)</f>
        <v>FIRM0487</v>
      </c>
      <c r="F664" s="15" t="s">
        <v>1544</v>
      </c>
      <c r="G664" s="5" t="s">
        <v>1890</v>
      </c>
      <c r="H664" s="5" t="s">
        <v>1481</v>
      </c>
      <c r="I664" s="5" t="s">
        <v>30</v>
      </c>
      <c r="J664" s="5" t="s">
        <v>1482</v>
      </c>
      <c r="K664" s="5">
        <v>2014</v>
      </c>
      <c r="L664" s="5" t="s">
        <v>29</v>
      </c>
    </row>
    <row r="665" spans="1:12">
      <c r="A665" s="5" t="s">
        <v>2420</v>
      </c>
      <c r="B665" s="9">
        <v>42370</v>
      </c>
      <c r="C665" s="5">
        <v>2016</v>
      </c>
      <c r="D665" s="5" t="s">
        <v>558</v>
      </c>
      <c r="E665" s="5" t="str">
        <f>VLOOKUP(D665, 'TechIndex Startups'!$A$1:$E$700,2,FALSE)</f>
        <v>FIRM0487</v>
      </c>
      <c r="F665" s="15">
        <v>4300000</v>
      </c>
      <c r="G665" s="5" t="s">
        <v>1809</v>
      </c>
      <c r="H665" s="5" t="s">
        <v>1481</v>
      </c>
      <c r="I665" s="5" t="s">
        <v>30</v>
      </c>
      <c r="J665" s="5" t="s">
        <v>1482</v>
      </c>
      <c r="K665" s="5">
        <v>2014</v>
      </c>
      <c r="L665" s="5" t="s">
        <v>29</v>
      </c>
    </row>
    <row r="666" spans="1:12">
      <c r="A666" s="5" t="s">
        <v>2421</v>
      </c>
      <c r="B666" s="9">
        <v>42382</v>
      </c>
      <c r="C666" s="5">
        <v>2016</v>
      </c>
      <c r="D666" s="5" t="s">
        <v>179</v>
      </c>
      <c r="E666" s="5" t="str">
        <f>VLOOKUP(D666, 'TechIndex Startups'!$A$1:$E$700,2,FALSE)</f>
        <v>FIRM0130</v>
      </c>
      <c r="F666" s="15">
        <v>550000</v>
      </c>
      <c r="G666" s="5" t="s">
        <v>1479</v>
      </c>
      <c r="H666" s="5" t="s">
        <v>1481</v>
      </c>
      <c r="I666" s="5" t="s">
        <v>30</v>
      </c>
      <c r="J666" s="5" t="s">
        <v>1534</v>
      </c>
      <c r="K666" s="5">
        <v>2010</v>
      </c>
      <c r="L666" s="5" t="s">
        <v>29</v>
      </c>
    </row>
    <row r="667" spans="1:12">
      <c r="A667" s="5" t="s">
        <v>2422</v>
      </c>
      <c r="B667" s="9">
        <v>42383</v>
      </c>
      <c r="C667" s="5">
        <v>2016</v>
      </c>
      <c r="D667" s="5" t="s">
        <v>174</v>
      </c>
      <c r="E667" s="5" t="str">
        <f>VLOOKUP(D667, 'TechIndex Startups'!$A$1:$E$700,2,FALSE)</f>
        <v>FIRM0125</v>
      </c>
      <c r="F667" s="15">
        <v>8100000</v>
      </c>
      <c r="G667" s="5" t="s">
        <v>1</v>
      </c>
      <c r="H667" s="5" t="s">
        <v>1477</v>
      </c>
      <c r="I667" s="5" t="s">
        <v>30</v>
      </c>
      <c r="J667" s="5" t="s">
        <v>1498</v>
      </c>
      <c r="K667" s="5">
        <v>2010</v>
      </c>
      <c r="L667" s="5" t="s">
        <v>44</v>
      </c>
    </row>
    <row r="668" spans="1:12">
      <c r="A668" s="5" t="s">
        <v>2422</v>
      </c>
      <c r="B668" s="9">
        <v>42383</v>
      </c>
      <c r="C668" s="5">
        <v>2016</v>
      </c>
      <c r="D668" s="5" t="s">
        <v>174</v>
      </c>
      <c r="E668" s="5" t="str">
        <f>VLOOKUP(D668, 'TechIndex Startups'!$A$1:$E$700,2,FALSE)</f>
        <v>FIRM0125</v>
      </c>
      <c r="F668" s="15" t="s">
        <v>1471</v>
      </c>
      <c r="G668" s="5" t="s">
        <v>1627</v>
      </c>
      <c r="H668" s="5" t="s">
        <v>1477</v>
      </c>
      <c r="I668" s="5" t="s">
        <v>30</v>
      </c>
      <c r="J668" s="5" t="s">
        <v>1498</v>
      </c>
      <c r="K668" s="5">
        <v>2010</v>
      </c>
      <c r="L668" s="5" t="s">
        <v>44</v>
      </c>
    </row>
    <row r="669" spans="1:12">
      <c r="A669" s="5" t="s">
        <v>2423</v>
      </c>
      <c r="B669" s="9">
        <v>42384</v>
      </c>
      <c r="C669" s="5">
        <v>2016</v>
      </c>
      <c r="D669" s="5" t="s">
        <v>366</v>
      </c>
      <c r="E669" s="5" t="str">
        <f>VLOOKUP(D669, 'TechIndex Startups'!$A$1:$E$700,2,FALSE)</f>
        <v>FIRM0307</v>
      </c>
      <c r="F669" s="15">
        <v>923000</v>
      </c>
      <c r="G669" s="5" t="s">
        <v>1479</v>
      </c>
      <c r="H669" s="5" t="s">
        <v>1481</v>
      </c>
      <c r="I669" s="5" t="s">
        <v>30</v>
      </c>
      <c r="J669" s="5" t="s">
        <v>1470</v>
      </c>
      <c r="K669" s="5">
        <v>2013</v>
      </c>
      <c r="L669" s="5" t="s">
        <v>44</v>
      </c>
    </row>
    <row r="670" spans="1:12">
      <c r="A670" s="5" t="s">
        <v>2424</v>
      </c>
      <c r="B670" s="9">
        <v>42386</v>
      </c>
      <c r="C670" s="5">
        <v>2016</v>
      </c>
      <c r="D670" s="5" t="s">
        <v>389</v>
      </c>
      <c r="E670" s="5" t="str">
        <f>VLOOKUP(D670, 'TechIndex Startups'!$A$1:$E$700,2,FALSE)</f>
        <v>FIRM0327</v>
      </c>
      <c r="F670" s="15">
        <v>700000</v>
      </c>
      <c r="G670" s="5" t="s">
        <v>1479</v>
      </c>
      <c r="H670" s="5" t="s">
        <v>1481</v>
      </c>
      <c r="I670" s="5" t="s">
        <v>30</v>
      </c>
      <c r="J670" s="5" t="s">
        <v>1482</v>
      </c>
      <c r="K670" s="5">
        <v>2013</v>
      </c>
      <c r="L670" s="5" t="s">
        <v>47</v>
      </c>
    </row>
    <row r="671" spans="1:12">
      <c r="A671" s="5" t="s">
        <v>2425</v>
      </c>
      <c r="B671" s="9">
        <v>42396</v>
      </c>
      <c r="C671" s="5">
        <v>2016</v>
      </c>
      <c r="D671" s="5" t="s">
        <v>211</v>
      </c>
      <c r="E671" s="5" t="str">
        <f>VLOOKUP(D671, 'TechIndex Startups'!$A$1:$E$700,2,FALSE)</f>
        <v>FIRM0161</v>
      </c>
      <c r="F671" s="15">
        <v>1800000</v>
      </c>
      <c r="G671" s="5" t="s">
        <v>1891</v>
      </c>
      <c r="H671" s="5" t="s">
        <v>1477</v>
      </c>
      <c r="I671" s="5" t="s">
        <v>30</v>
      </c>
      <c r="J671" s="5" t="s">
        <v>1770</v>
      </c>
      <c r="K671" s="5">
        <v>2014</v>
      </c>
      <c r="L671" s="5" t="s">
        <v>33</v>
      </c>
    </row>
    <row r="672" spans="1:12">
      <c r="A672" s="5" t="s">
        <v>2426</v>
      </c>
      <c r="B672" s="9">
        <v>42396</v>
      </c>
      <c r="C672" s="5">
        <v>2016</v>
      </c>
      <c r="D672" s="5" t="s">
        <v>339</v>
      </c>
      <c r="E672" s="5" t="str">
        <f>VLOOKUP(D672, 'TechIndex Startups'!$A$1:$E$700,2,FALSE)</f>
        <v>FIRM0281</v>
      </c>
      <c r="F672" s="15" t="s">
        <v>1471</v>
      </c>
      <c r="G672" s="5" t="s">
        <v>1892</v>
      </c>
      <c r="H672" s="5" t="s">
        <v>1477</v>
      </c>
      <c r="I672" s="5" t="s">
        <v>30</v>
      </c>
      <c r="J672" s="5" t="s">
        <v>1634</v>
      </c>
      <c r="K672" s="5">
        <v>2012</v>
      </c>
      <c r="L672" s="5" t="s">
        <v>33</v>
      </c>
    </row>
    <row r="673" spans="1:12">
      <c r="A673" s="5" t="s">
        <v>2426</v>
      </c>
      <c r="B673" s="9">
        <v>42396</v>
      </c>
      <c r="C673" s="5">
        <v>2016</v>
      </c>
      <c r="D673" s="5" t="s">
        <v>339</v>
      </c>
      <c r="E673" s="5" t="str">
        <f>VLOOKUP(D673, 'TechIndex Startups'!$A$1:$E$700,2,FALSE)</f>
        <v>FIRM0281</v>
      </c>
      <c r="F673" s="15" t="s">
        <v>1471</v>
      </c>
      <c r="G673" s="5" t="s">
        <v>1800</v>
      </c>
      <c r="H673" s="5" t="s">
        <v>1477</v>
      </c>
      <c r="I673" s="5" t="s">
        <v>30</v>
      </c>
      <c r="J673" s="5" t="s">
        <v>1634</v>
      </c>
      <c r="K673" s="5">
        <v>2012</v>
      </c>
      <c r="L673" s="5" t="s">
        <v>33</v>
      </c>
    </row>
    <row r="674" spans="1:12">
      <c r="A674" s="5" t="s">
        <v>2426</v>
      </c>
      <c r="B674" s="9">
        <v>42396</v>
      </c>
      <c r="C674" s="5">
        <v>2016</v>
      </c>
      <c r="D674" s="5" t="s">
        <v>339</v>
      </c>
      <c r="E674" s="5" t="str">
        <f>VLOOKUP(D674, 'TechIndex Startups'!$A$1:$E$700,2,FALSE)</f>
        <v>FIRM0281</v>
      </c>
      <c r="F674" s="15">
        <v>3100000</v>
      </c>
      <c r="G674" s="5" t="s">
        <v>1893</v>
      </c>
      <c r="H674" s="5" t="s">
        <v>1477</v>
      </c>
      <c r="I674" s="5" t="s">
        <v>30</v>
      </c>
      <c r="J674" s="5" t="s">
        <v>1634</v>
      </c>
      <c r="K674" s="5">
        <v>2012</v>
      </c>
      <c r="L674" s="5" t="s">
        <v>33</v>
      </c>
    </row>
    <row r="675" spans="1:12">
      <c r="A675" s="5" t="s">
        <v>2427</v>
      </c>
      <c r="B675" s="9">
        <v>42401</v>
      </c>
      <c r="C675" s="5">
        <v>2016</v>
      </c>
      <c r="D675" s="5" t="s">
        <v>498</v>
      </c>
      <c r="E675" s="5" t="str">
        <f>VLOOKUP(D675, 'TechIndex Startups'!$A$1:$E$700,2,FALSE)</f>
        <v>FIRM0431</v>
      </c>
      <c r="F675" s="15" t="s">
        <v>1479</v>
      </c>
      <c r="G675" s="5" t="s">
        <v>1856</v>
      </c>
      <c r="H675" s="5" t="s">
        <v>1481</v>
      </c>
      <c r="I675" s="5" t="s">
        <v>50</v>
      </c>
      <c r="J675" s="5" t="s">
        <v>1478</v>
      </c>
      <c r="K675" s="5">
        <v>2016</v>
      </c>
      <c r="L675" s="5" t="s">
        <v>33</v>
      </c>
    </row>
    <row r="676" spans="1:12">
      <c r="A676" s="5" t="s">
        <v>2427</v>
      </c>
      <c r="B676" s="9">
        <v>42401</v>
      </c>
      <c r="C676" s="5">
        <v>2016</v>
      </c>
      <c r="D676" s="5" t="s">
        <v>498</v>
      </c>
      <c r="E676" s="5" t="str">
        <f>VLOOKUP(D676, 'TechIndex Startups'!$A$1:$E$700,2,FALSE)</f>
        <v>FIRM0431</v>
      </c>
      <c r="F676" s="15" t="s">
        <v>1479</v>
      </c>
      <c r="G676" s="5" t="s">
        <v>1894</v>
      </c>
      <c r="H676" s="5" t="s">
        <v>1481</v>
      </c>
      <c r="I676" s="5" t="s">
        <v>50</v>
      </c>
      <c r="J676" s="5" t="s">
        <v>1478</v>
      </c>
      <c r="K676" s="5">
        <v>2016</v>
      </c>
      <c r="L676" s="5" t="s">
        <v>33</v>
      </c>
    </row>
    <row r="677" spans="1:12">
      <c r="A677" s="5" t="s">
        <v>2428</v>
      </c>
      <c r="B677" s="9">
        <v>42401</v>
      </c>
      <c r="C677" s="5">
        <v>2016</v>
      </c>
      <c r="D677" s="5" t="s">
        <v>547</v>
      </c>
      <c r="E677" s="5" t="str">
        <f>VLOOKUP(D677, 'TechIndex Startups'!$A$1:$E$700,2,FALSE)</f>
        <v>FIRM0476</v>
      </c>
      <c r="F677" s="15">
        <v>150000</v>
      </c>
      <c r="G677" s="5" t="s">
        <v>1895</v>
      </c>
      <c r="H677" s="5" t="s">
        <v>1481</v>
      </c>
      <c r="I677" s="5" t="s">
        <v>375</v>
      </c>
      <c r="J677" s="5" t="s">
        <v>1756</v>
      </c>
      <c r="K677" s="5">
        <v>2014</v>
      </c>
      <c r="L677" s="5" t="s">
        <v>47</v>
      </c>
    </row>
    <row r="678" spans="1:12">
      <c r="A678" s="5" t="s">
        <v>2429</v>
      </c>
      <c r="B678" s="9">
        <v>42401</v>
      </c>
      <c r="C678" s="5">
        <v>2016</v>
      </c>
      <c r="D678" s="5" t="s">
        <v>579</v>
      </c>
      <c r="E678" s="5" t="str">
        <f>VLOOKUP(D678, 'TechIndex Startups'!$A$1:$E$700,2,FALSE)</f>
        <v>FIRM0508</v>
      </c>
      <c r="F678" s="15">
        <v>1000000</v>
      </c>
      <c r="G678" s="5" t="s">
        <v>1896</v>
      </c>
      <c r="H678" s="5" t="s">
        <v>1481</v>
      </c>
      <c r="I678" s="5" t="s">
        <v>30</v>
      </c>
      <c r="J678" s="5" t="s">
        <v>1815</v>
      </c>
      <c r="K678" s="5">
        <v>2014</v>
      </c>
      <c r="L678" s="5" t="s">
        <v>47</v>
      </c>
    </row>
    <row r="679" spans="1:12">
      <c r="A679" s="5" t="s">
        <v>2430</v>
      </c>
      <c r="B679" s="9">
        <v>42402</v>
      </c>
      <c r="C679" s="5">
        <v>2016</v>
      </c>
      <c r="D679" s="5" t="s">
        <v>388</v>
      </c>
      <c r="E679" s="5" t="str">
        <f>VLOOKUP(D679, 'TechIndex Startups'!$A$1:$E$700,2,FALSE)</f>
        <v>FIRM0326</v>
      </c>
      <c r="F679" s="16" t="s">
        <v>1471</v>
      </c>
      <c r="G679" s="5" t="s">
        <v>1703</v>
      </c>
      <c r="H679" s="5" t="s">
        <v>1546</v>
      </c>
      <c r="I679" s="5" t="s">
        <v>30</v>
      </c>
      <c r="J679" s="5" t="s">
        <v>1545</v>
      </c>
      <c r="K679" s="5">
        <v>2013</v>
      </c>
      <c r="L679" s="5" t="s">
        <v>69</v>
      </c>
    </row>
    <row r="680" spans="1:12">
      <c r="A680" s="5" t="s">
        <v>2430</v>
      </c>
      <c r="B680" s="9">
        <v>42402</v>
      </c>
      <c r="C680" s="5">
        <v>2016</v>
      </c>
      <c r="D680" s="5" t="s">
        <v>388</v>
      </c>
      <c r="E680" s="5" t="str">
        <f>VLOOKUP(D680, 'TechIndex Startups'!$A$1:$E$700,2,FALSE)</f>
        <v>FIRM0326</v>
      </c>
      <c r="F680" s="16" t="s">
        <v>1471</v>
      </c>
      <c r="G680" s="5" t="s">
        <v>1595</v>
      </c>
      <c r="H680" s="5" t="s">
        <v>1546</v>
      </c>
      <c r="I680" s="5" t="s">
        <v>30</v>
      </c>
      <c r="J680" s="5" t="s">
        <v>1545</v>
      </c>
      <c r="K680" s="5">
        <v>2013</v>
      </c>
      <c r="L680" s="5" t="s">
        <v>69</v>
      </c>
    </row>
    <row r="681" spans="1:12">
      <c r="A681" s="5" t="s">
        <v>2430</v>
      </c>
      <c r="B681" s="9">
        <v>42402</v>
      </c>
      <c r="C681" s="5">
        <v>2016</v>
      </c>
      <c r="D681" s="5" t="s">
        <v>388</v>
      </c>
      <c r="E681" s="5" t="str">
        <f>VLOOKUP(D681, 'TechIndex Startups'!$A$1:$E$700,2,FALSE)</f>
        <v>FIRM0326</v>
      </c>
      <c r="F681" s="16" t="s">
        <v>1471</v>
      </c>
      <c r="G681" s="5" t="s">
        <v>1841</v>
      </c>
      <c r="H681" s="5" t="s">
        <v>1546</v>
      </c>
      <c r="I681" s="5" t="s">
        <v>30</v>
      </c>
      <c r="J681" s="5" t="s">
        <v>1545</v>
      </c>
      <c r="K681" s="5">
        <v>2013</v>
      </c>
      <c r="L681" s="5" t="s">
        <v>69</v>
      </c>
    </row>
    <row r="682" spans="1:12">
      <c r="A682" s="5" t="s">
        <v>2430</v>
      </c>
      <c r="B682" s="9">
        <v>42402</v>
      </c>
      <c r="C682" s="5">
        <v>2016</v>
      </c>
      <c r="D682" s="5" t="s">
        <v>388</v>
      </c>
      <c r="E682" s="5" t="str">
        <f>VLOOKUP(D682, 'TechIndex Startups'!$A$1:$E$700,2,FALSE)</f>
        <v>FIRM0326</v>
      </c>
      <c r="F682" s="15">
        <v>10000000</v>
      </c>
      <c r="G682" s="5" t="s">
        <v>1789</v>
      </c>
      <c r="H682" s="5" t="s">
        <v>1546</v>
      </c>
      <c r="I682" s="5" t="s">
        <v>30</v>
      </c>
      <c r="J682" s="5" t="s">
        <v>1545</v>
      </c>
      <c r="K682" s="5">
        <v>2013</v>
      </c>
      <c r="L682" s="5" t="s">
        <v>69</v>
      </c>
    </row>
    <row r="683" spans="1:12">
      <c r="A683" s="5" t="s">
        <v>2430</v>
      </c>
      <c r="B683" s="9">
        <v>42402</v>
      </c>
      <c r="C683" s="5">
        <v>2016</v>
      </c>
      <c r="D683" s="5" t="s">
        <v>388</v>
      </c>
      <c r="E683" s="5" t="str">
        <f>VLOOKUP(D683, 'TechIndex Startups'!$A$1:$E$700,2,FALSE)</f>
        <v>FIRM0326</v>
      </c>
      <c r="F683" s="16" t="s">
        <v>1471</v>
      </c>
      <c r="G683" s="5" t="s">
        <v>1897</v>
      </c>
      <c r="H683" s="5" t="s">
        <v>1546</v>
      </c>
      <c r="I683" s="5" t="s">
        <v>30</v>
      </c>
      <c r="J683" s="5" t="s">
        <v>1545</v>
      </c>
      <c r="K683" s="5">
        <v>2013</v>
      </c>
      <c r="L683" s="5" t="s">
        <v>69</v>
      </c>
    </row>
    <row r="684" spans="1:12">
      <c r="A684" s="5" t="s">
        <v>2430</v>
      </c>
      <c r="B684" s="9">
        <v>42402</v>
      </c>
      <c r="C684" s="5">
        <v>2016</v>
      </c>
      <c r="D684" s="5" t="s">
        <v>388</v>
      </c>
      <c r="E684" s="5" t="str">
        <f>VLOOKUP(D684, 'TechIndex Startups'!$A$1:$E$700,2,FALSE)</f>
        <v>FIRM0326</v>
      </c>
      <c r="F684" s="16" t="s">
        <v>1471</v>
      </c>
      <c r="G684" s="5" t="s">
        <v>1898</v>
      </c>
      <c r="H684" s="5" t="s">
        <v>1546</v>
      </c>
      <c r="I684" s="5" t="s">
        <v>30</v>
      </c>
      <c r="J684" s="5" t="s">
        <v>1545</v>
      </c>
      <c r="K684" s="5">
        <v>2013</v>
      </c>
      <c r="L684" s="5" t="s">
        <v>69</v>
      </c>
    </row>
    <row r="685" spans="1:12">
      <c r="A685" s="5" t="s">
        <v>2430</v>
      </c>
      <c r="B685" s="9">
        <v>42402</v>
      </c>
      <c r="C685" s="5">
        <v>2016</v>
      </c>
      <c r="D685" s="5" t="s">
        <v>388</v>
      </c>
      <c r="E685" s="5" t="str">
        <f>VLOOKUP(D685, 'TechIndex Startups'!$A$1:$E$700,2,FALSE)</f>
        <v>FIRM0326</v>
      </c>
      <c r="F685" s="16" t="s">
        <v>1471</v>
      </c>
      <c r="G685" s="5" t="s">
        <v>1479</v>
      </c>
      <c r="H685" s="5" t="s">
        <v>1546</v>
      </c>
      <c r="I685" s="5" t="s">
        <v>30</v>
      </c>
      <c r="J685" s="5" t="s">
        <v>1545</v>
      </c>
      <c r="K685" s="5">
        <v>2013</v>
      </c>
      <c r="L685" s="5" t="s">
        <v>69</v>
      </c>
    </row>
    <row r="686" spans="1:12">
      <c r="A686" s="5" t="s">
        <v>2430</v>
      </c>
      <c r="B686" s="9">
        <v>42402</v>
      </c>
      <c r="C686" s="5">
        <v>2016</v>
      </c>
      <c r="D686" s="5" t="s">
        <v>388</v>
      </c>
      <c r="E686" s="5" t="str">
        <f>VLOOKUP(D686, 'TechIndex Startups'!$A$1:$E$700,2,FALSE)</f>
        <v>FIRM0326</v>
      </c>
      <c r="F686" s="16" t="s">
        <v>1471</v>
      </c>
      <c r="G686" s="5" t="s">
        <v>2</v>
      </c>
      <c r="H686" s="5" t="s">
        <v>1546</v>
      </c>
      <c r="I686" s="5" t="s">
        <v>30</v>
      </c>
      <c r="J686" s="5" t="s">
        <v>1545</v>
      </c>
      <c r="K686" s="5">
        <v>2013</v>
      </c>
      <c r="L686" s="5" t="s">
        <v>69</v>
      </c>
    </row>
    <row r="687" spans="1:12">
      <c r="A687" s="5" t="s">
        <v>2430</v>
      </c>
      <c r="B687" s="9">
        <v>42402</v>
      </c>
      <c r="C687" s="5">
        <v>2016</v>
      </c>
      <c r="D687" s="5" t="s">
        <v>388</v>
      </c>
      <c r="E687" s="5" t="str">
        <f>VLOOKUP(D687, 'TechIndex Startups'!$A$1:$E$700,2,FALSE)</f>
        <v>FIRM0326</v>
      </c>
      <c r="F687" s="16" t="s">
        <v>1471</v>
      </c>
      <c r="G687" s="5" t="s">
        <v>1899</v>
      </c>
      <c r="H687" s="5" t="s">
        <v>1546</v>
      </c>
      <c r="I687" s="5" t="s">
        <v>30</v>
      </c>
      <c r="J687" s="5" t="s">
        <v>1545</v>
      </c>
      <c r="K687" s="5">
        <v>2013</v>
      </c>
      <c r="L687" s="5" t="s">
        <v>69</v>
      </c>
    </row>
    <row r="688" spans="1:12">
      <c r="A688" s="5" t="s">
        <v>2430</v>
      </c>
      <c r="B688" s="9">
        <v>42402</v>
      </c>
      <c r="C688" s="5">
        <v>2016</v>
      </c>
      <c r="D688" s="5" t="s">
        <v>388</v>
      </c>
      <c r="E688" s="5" t="str">
        <f>VLOOKUP(D688, 'TechIndex Startups'!$A$1:$E$700,2,FALSE)</f>
        <v>FIRM0326</v>
      </c>
      <c r="F688" s="16" t="s">
        <v>1471</v>
      </c>
      <c r="G688" s="5" t="s">
        <v>1623</v>
      </c>
      <c r="H688" s="5" t="s">
        <v>1546</v>
      </c>
      <c r="I688" s="5" t="s">
        <v>30</v>
      </c>
      <c r="J688" s="5" t="s">
        <v>1545</v>
      </c>
      <c r="K688" s="5">
        <v>2013</v>
      </c>
      <c r="L688" s="5" t="s">
        <v>69</v>
      </c>
    </row>
    <row r="689" spans="1:12">
      <c r="A689" s="5" t="s">
        <v>2430</v>
      </c>
      <c r="B689" s="9">
        <v>42402</v>
      </c>
      <c r="C689" s="5">
        <v>2016</v>
      </c>
      <c r="D689" s="5" t="s">
        <v>388</v>
      </c>
      <c r="E689" s="5" t="str">
        <f>VLOOKUP(D689, 'TechIndex Startups'!$A$1:$E$700,2,FALSE)</f>
        <v>FIRM0326</v>
      </c>
      <c r="F689" s="16" t="s">
        <v>1471</v>
      </c>
      <c r="G689" s="5" t="s">
        <v>1803</v>
      </c>
      <c r="H689" s="5" t="s">
        <v>1546</v>
      </c>
      <c r="I689" s="5" t="s">
        <v>30</v>
      </c>
      <c r="J689" s="5" t="s">
        <v>1545</v>
      </c>
      <c r="K689" s="5">
        <v>2013</v>
      </c>
      <c r="L689" s="5" t="s">
        <v>69</v>
      </c>
    </row>
    <row r="690" spans="1:12">
      <c r="A690" s="5" t="s">
        <v>2430</v>
      </c>
      <c r="B690" s="9">
        <v>42402</v>
      </c>
      <c r="C690" s="5">
        <v>2016</v>
      </c>
      <c r="D690" s="5" t="s">
        <v>388</v>
      </c>
      <c r="E690" s="5" t="str">
        <f>VLOOKUP(D690, 'TechIndex Startups'!$A$1:$E$700,2,FALSE)</f>
        <v>FIRM0326</v>
      </c>
      <c r="F690" s="16" t="s">
        <v>1471</v>
      </c>
      <c r="G690" s="5" t="s">
        <v>1900</v>
      </c>
      <c r="H690" s="5" t="s">
        <v>1546</v>
      </c>
      <c r="I690" s="5" t="s">
        <v>30</v>
      </c>
      <c r="J690" s="5" t="s">
        <v>1545</v>
      </c>
      <c r="K690" s="5">
        <v>2013</v>
      </c>
      <c r="L690" s="5" t="s">
        <v>69</v>
      </c>
    </row>
    <row r="691" spans="1:12">
      <c r="A691" s="5" t="s">
        <v>2430</v>
      </c>
      <c r="B691" s="9">
        <v>42402</v>
      </c>
      <c r="C691" s="5">
        <v>2016</v>
      </c>
      <c r="D691" s="5" t="s">
        <v>388</v>
      </c>
      <c r="E691" s="5" t="str">
        <f>VLOOKUP(D691, 'TechIndex Startups'!$A$1:$E$700,2,FALSE)</f>
        <v>FIRM0326</v>
      </c>
      <c r="F691" s="16" t="s">
        <v>1471</v>
      </c>
      <c r="G691" s="5" t="s">
        <v>1792</v>
      </c>
      <c r="H691" s="5" t="s">
        <v>1546</v>
      </c>
      <c r="I691" s="5" t="s">
        <v>30</v>
      </c>
      <c r="J691" s="5" t="s">
        <v>1545</v>
      </c>
      <c r="K691" s="5">
        <v>2013</v>
      </c>
      <c r="L691" s="5" t="s">
        <v>69</v>
      </c>
    </row>
    <row r="692" spans="1:12">
      <c r="A692" s="5" t="s">
        <v>2431</v>
      </c>
      <c r="B692" s="9">
        <v>42402</v>
      </c>
      <c r="C692" s="5">
        <v>2016</v>
      </c>
      <c r="D692" s="5" t="s">
        <v>517</v>
      </c>
      <c r="E692" s="5" t="str">
        <f>VLOOKUP(D692, 'TechIndex Startups'!$A$1:$E$700,2,FALSE)</f>
        <v>FIRM0448</v>
      </c>
      <c r="F692" s="15" t="s">
        <v>1479</v>
      </c>
      <c r="G692" s="5" t="s">
        <v>1837</v>
      </c>
      <c r="H692" s="5" t="s">
        <v>1760</v>
      </c>
      <c r="I692" s="5" t="s">
        <v>41</v>
      </c>
      <c r="J692" s="5" t="s">
        <v>1537</v>
      </c>
      <c r="K692" s="5">
        <v>2014</v>
      </c>
      <c r="L692" s="5" t="s">
        <v>29</v>
      </c>
    </row>
    <row r="693" spans="1:12">
      <c r="A693" s="5" t="s">
        <v>2431</v>
      </c>
      <c r="B693" s="9">
        <v>42402</v>
      </c>
      <c r="C693" s="5">
        <v>2016</v>
      </c>
      <c r="D693" s="5" t="s">
        <v>517</v>
      </c>
      <c r="E693" s="5" t="str">
        <f>VLOOKUP(D693, 'TechIndex Startups'!$A$1:$E$700,2,FALSE)</f>
        <v>FIRM0448</v>
      </c>
      <c r="F693" s="15" t="s">
        <v>1479</v>
      </c>
      <c r="G693" s="5" t="s">
        <v>1759</v>
      </c>
      <c r="H693" s="5" t="s">
        <v>1760</v>
      </c>
      <c r="I693" s="5" t="s">
        <v>41</v>
      </c>
      <c r="J693" s="5" t="s">
        <v>1537</v>
      </c>
      <c r="K693" s="5">
        <v>2014</v>
      </c>
      <c r="L693" s="5" t="s">
        <v>29</v>
      </c>
    </row>
    <row r="694" spans="1:12">
      <c r="A694" s="5" t="s">
        <v>2432</v>
      </c>
      <c r="B694" s="9">
        <v>42404</v>
      </c>
      <c r="C694" s="5">
        <v>2016</v>
      </c>
      <c r="D694" s="5" t="s">
        <v>530</v>
      </c>
      <c r="E694" s="5" t="str">
        <f>VLOOKUP(D694, 'TechIndex Startups'!$A$1:$E$700,2,FALSE)</f>
        <v>FIRM0461</v>
      </c>
      <c r="F694" s="16" t="s">
        <v>1479</v>
      </c>
      <c r="G694" s="5" t="s">
        <v>1479</v>
      </c>
      <c r="H694" s="5" t="s">
        <v>1469</v>
      </c>
      <c r="I694" s="5" t="s">
        <v>30</v>
      </c>
      <c r="J694" s="5" t="s">
        <v>1470</v>
      </c>
      <c r="K694" s="5">
        <v>2014</v>
      </c>
      <c r="L694" s="5" t="s">
        <v>47</v>
      </c>
    </row>
    <row r="695" spans="1:12">
      <c r="A695" s="5" t="s">
        <v>2433</v>
      </c>
      <c r="B695" s="9">
        <v>42408</v>
      </c>
      <c r="C695" s="5">
        <v>2016</v>
      </c>
      <c r="D695" s="5" t="s">
        <v>590</v>
      </c>
      <c r="E695" s="5" t="str">
        <f>VLOOKUP(D695, 'TechIndex Startups'!$A$1:$E$700,2,FALSE)</f>
        <v>FIRM0519</v>
      </c>
      <c r="F695" s="15">
        <f>150000*1.4</f>
        <v>210000</v>
      </c>
      <c r="G695" s="5" t="s">
        <v>1479</v>
      </c>
      <c r="H695" s="5" t="s">
        <v>1481</v>
      </c>
      <c r="I695" s="5" t="s">
        <v>50</v>
      </c>
      <c r="J695" s="5" t="s">
        <v>1478</v>
      </c>
      <c r="K695" s="5">
        <v>2015</v>
      </c>
      <c r="L695" s="5" t="s">
        <v>44</v>
      </c>
    </row>
    <row r="696" spans="1:12">
      <c r="A696" s="5" t="s">
        <v>2434</v>
      </c>
      <c r="B696" s="9">
        <v>42410</v>
      </c>
      <c r="C696" s="5">
        <v>2016</v>
      </c>
      <c r="D696" s="5" t="s">
        <v>657</v>
      </c>
      <c r="E696" s="5" t="str">
        <f>VLOOKUP(D696, 'TechIndex Startups'!$A$1:$E$700,2,FALSE)</f>
        <v>FIRM0586</v>
      </c>
      <c r="F696" s="16" t="s">
        <v>1479</v>
      </c>
      <c r="G696" s="5" t="s">
        <v>1479</v>
      </c>
      <c r="H696" s="5" t="s">
        <v>1588</v>
      </c>
      <c r="I696" s="5" t="s">
        <v>30</v>
      </c>
      <c r="J696" s="5" t="s">
        <v>1901</v>
      </c>
      <c r="K696" s="5">
        <v>2015</v>
      </c>
      <c r="L696" s="5" t="s">
        <v>47</v>
      </c>
    </row>
    <row r="697" spans="1:12">
      <c r="A697" s="5" t="s">
        <v>2435</v>
      </c>
      <c r="B697" s="9">
        <v>42416</v>
      </c>
      <c r="C697" s="5">
        <v>2016</v>
      </c>
      <c r="D697" s="5" t="s">
        <v>553</v>
      </c>
      <c r="E697" s="5" t="str">
        <f>VLOOKUP(D697, 'TechIndex Startups'!$A$1:$E$700,2,FALSE)</f>
        <v>FIRM0482</v>
      </c>
      <c r="F697" s="16" t="s">
        <v>1479</v>
      </c>
      <c r="G697" s="5" t="s">
        <v>1735</v>
      </c>
      <c r="H697" s="5" t="s">
        <v>1481</v>
      </c>
      <c r="I697" s="5" t="s">
        <v>30</v>
      </c>
      <c r="J697" s="5" t="s">
        <v>1775</v>
      </c>
      <c r="K697" s="5">
        <v>2014</v>
      </c>
      <c r="L697" s="5" t="s">
        <v>47</v>
      </c>
    </row>
    <row r="698" spans="1:12">
      <c r="A698" s="5" t="s">
        <v>2436</v>
      </c>
      <c r="B698" s="9">
        <v>42418</v>
      </c>
      <c r="C698" s="5">
        <v>2016</v>
      </c>
      <c r="D698" s="5" t="s">
        <v>1592</v>
      </c>
      <c r="E698" s="5" t="str">
        <f>VLOOKUP(D698, 'TechIndex Startups'!$A$1:$E$700,2,FALSE)</f>
        <v>FIRM0208</v>
      </c>
      <c r="F698" s="15">
        <v>2200000</v>
      </c>
      <c r="G698" s="5" t="s">
        <v>1479</v>
      </c>
      <c r="H698" s="5" t="s">
        <v>1494</v>
      </c>
      <c r="I698" s="5" t="s">
        <v>30</v>
      </c>
      <c r="J698" s="5" t="s">
        <v>1593</v>
      </c>
      <c r="K698" s="5">
        <v>2012</v>
      </c>
      <c r="L698" s="5" t="s">
        <v>44</v>
      </c>
    </row>
    <row r="699" spans="1:12">
      <c r="A699" s="5" t="s">
        <v>2437</v>
      </c>
      <c r="B699" s="9">
        <v>42445</v>
      </c>
      <c r="C699" s="5">
        <v>2016</v>
      </c>
      <c r="D699" s="5" t="s">
        <v>418</v>
      </c>
      <c r="E699" s="5" t="str">
        <f>VLOOKUP(D699, 'TechIndex Startups'!$A$1:$E$700,2,FALSE)</f>
        <v>FIRM0354</v>
      </c>
      <c r="F699" s="15">
        <v>1600000</v>
      </c>
      <c r="G699" s="5" t="s">
        <v>1479</v>
      </c>
      <c r="H699" s="5" t="s">
        <v>1481</v>
      </c>
      <c r="I699" s="5" t="s">
        <v>30</v>
      </c>
      <c r="J699" s="5" t="s">
        <v>1902</v>
      </c>
      <c r="K699" s="5">
        <v>2013</v>
      </c>
      <c r="L699" s="5" t="s">
        <v>69</v>
      </c>
    </row>
    <row r="700" spans="1:12">
      <c r="A700" s="5" t="s">
        <v>2438</v>
      </c>
      <c r="B700" s="9">
        <v>42451</v>
      </c>
      <c r="C700" s="5">
        <v>2016</v>
      </c>
      <c r="D700" s="5" t="s">
        <v>207</v>
      </c>
      <c r="E700" s="5" t="str">
        <f>VLOOKUP(D700, 'TechIndex Startups'!$A$1:$E$700,2,FALSE)</f>
        <v>FIRM0157</v>
      </c>
      <c r="F700" s="16" t="s">
        <v>1471</v>
      </c>
      <c r="G700" s="5" t="s">
        <v>1903</v>
      </c>
      <c r="H700" s="5" t="s">
        <v>1481</v>
      </c>
      <c r="I700" s="5" t="s">
        <v>50</v>
      </c>
      <c r="J700" s="5" t="s">
        <v>1478</v>
      </c>
      <c r="K700" s="5">
        <v>2011</v>
      </c>
      <c r="L700" s="5" t="s">
        <v>69</v>
      </c>
    </row>
    <row r="701" spans="1:12">
      <c r="A701" s="5" t="s">
        <v>2438</v>
      </c>
      <c r="B701" s="9">
        <v>42451</v>
      </c>
      <c r="C701" s="5">
        <v>2016</v>
      </c>
      <c r="D701" s="5" t="s">
        <v>207</v>
      </c>
      <c r="E701" s="5" t="str">
        <f>VLOOKUP(D701, 'TechIndex Startups'!$A$1:$E$700,2,FALSE)</f>
        <v>FIRM0157</v>
      </c>
      <c r="F701" s="16" t="s">
        <v>1471</v>
      </c>
      <c r="G701" s="5" t="s">
        <v>1904</v>
      </c>
      <c r="H701" s="5" t="s">
        <v>1481</v>
      </c>
      <c r="I701" s="5" t="s">
        <v>50</v>
      </c>
      <c r="J701" s="5" t="s">
        <v>1478</v>
      </c>
      <c r="K701" s="5">
        <v>2011</v>
      </c>
      <c r="L701" s="5" t="s">
        <v>69</v>
      </c>
    </row>
    <row r="702" spans="1:12">
      <c r="A702" s="5" t="s">
        <v>2438</v>
      </c>
      <c r="B702" s="9">
        <v>42451</v>
      </c>
      <c r="C702" s="5">
        <v>2016</v>
      </c>
      <c r="D702" s="5" t="s">
        <v>207</v>
      </c>
      <c r="E702" s="5" t="str">
        <f>VLOOKUP(D702, 'TechIndex Startups'!$A$1:$E$700,2,FALSE)</f>
        <v>FIRM0157</v>
      </c>
      <c r="F702" s="15">
        <f>1700000*1.4</f>
        <v>2380000</v>
      </c>
      <c r="G702" s="5" t="s">
        <v>1905</v>
      </c>
      <c r="H702" s="5" t="s">
        <v>1481</v>
      </c>
      <c r="I702" s="5" t="s">
        <v>50</v>
      </c>
      <c r="J702" s="5" t="s">
        <v>1478</v>
      </c>
      <c r="K702" s="5">
        <v>2011</v>
      </c>
      <c r="L702" s="5" t="s">
        <v>69</v>
      </c>
    </row>
    <row r="703" spans="1:12">
      <c r="A703" s="5" t="s">
        <v>2439</v>
      </c>
      <c r="B703" s="9">
        <v>42452</v>
      </c>
      <c r="C703" s="5">
        <v>2016</v>
      </c>
      <c r="D703" s="5" t="s">
        <v>477</v>
      </c>
      <c r="E703" s="5" t="str">
        <f>VLOOKUP(D703, 'TechIndex Startups'!$A$1:$E$700,2,FALSE)</f>
        <v>FIRM0411</v>
      </c>
      <c r="F703" s="15" t="s">
        <v>1471</v>
      </c>
      <c r="G703" s="5" t="s">
        <v>4</v>
      </c>
      <c r="H703" s="5" t="s">
        <v>1494</v>
      </c>
      <c r="I703" s="5" t="s">
        <v>30</v>
      </c>
      <c r="J703" s="5" t="s">
        <v>1482</v>
      </c>
      <c r="K703" s="5">
        <v>2014</v>
      </c>
      <c r="L703" s="5" t="s">
        <v>33</v>
      </c>
    </row>
    <row r="704" spans="1:12">
      <c r="A704" s="5" t="s">
        <v>2439</v>
      </c>
      <c r="B704" s="9">
        <v>42452</v>
      </c>
      <c r="C704" s="5">
        <v>2016</v>
      </c>
      <c r="D704" s="5" t="s">
        <v>477</v>
      </c>
      <c r="E704" s="5" t="str">
        <f>VLOOKUP(D704, 'TechIndex Startups'!$A$1:$E$700,2,FALSE)</f>
        <v>FIRM0411</v>
      </c>
      <c r="F704" s="15" t="s">
        <v>1471</v>
      </c>
      <c r="G704" s="5" t="s">
        <v>1562</v>
      </c>
      <c r="H704" s="5" t="s">
        <v>1494</v>
      </c>
      <c r="I704" s="5" t="s">
        <v>30</v>
      </c>
      <c r="J704" s="5" t="s">
        <v>1482</v>
      </c>
      <c r="K704" s="5">
        <v>2014</v>
      </c>
      <c r="L704" s="5" t="s">
        <v>33</v>
      </c>
    </row>
    <row r="705" spans="1:12">
      <c r="A705" s="5" t="s">
        <v>2439</v>
      </c>
      <c r="B705" s="9">
        <v>42452</v>
      </c>
      <c r="C705" s="5">
        <v>2016</v>
      </c>
      <c r="D705" s="5" t="s">
        <v>477</v>
      </c>
      <c r="E705" s="5" t="str">
        <f>VLOOKUP(D705, 'TechIndex Startups'!$A$1:$E$700,2,FALSE)</f>
        <v>FIRM0411</v>
      </c>
      <c r="F705" s="15" t="s">
        <v>1471</v>
      </c>
      <c r="G705" s="5" t="s">
        <v>1637</v>
      </c>
      <c r="H705" s="5" t="s">
        <v>1494</v>
      </c>
      <c r="I705" s="5" t="s">
        <v>30</v>
      </c>
      <c r="J705" s="5" t="s">
        <v>1482</v>
      </c>
      <c r="K705" s="5">
        <v>2014</v>
      </c>
      <c r="L705" s="5" t="s">
        <v>33</v>
      </c>
    </row>
    <row r="706" spans="1:12">
      <c r="A706" s="5" t="s">
        <v>2439</v>
      </c>
      <c r="B706" s="9">
        <v>42452</v>
      </c>
      <c r="C706" s="5">
        <v>2016</v>
      </c>
      <c r="D706" s="5" t="s">
        <v>477</v>
      </c>
      <c r="E706" s="5" t="str">
        <f>VLOOKUP(D706, 'TechIndex Startups'!$A$1:$E$700,2,FALSE)</f>
        <v>FIRM0411</v>
      </c>
      <c r="F706" s="15">
        <v>40000000</v>
      </c>
      <c r="G706" s="5" t="s">
        <v>1466</v>
      </c>
      <c r="H706" s="5" t="s">
        <v>1494</v>
      </c>
      <c r="I706" s="5" t="s">
        <v>30</v>
      </c>
      <c r="J706" s="5" t="s">
        <v>1482</v>
      </c>
      <c r="K706" s="5">
        <v>2014</v>
      </c>
      <c r="L706" s="5" t="s">
        <v>33</v>
      </c>
    </row>
    <row r="707" spans="1:12">
      <c r="A707" s="5" t="s">
        <v>2440</v>
      </c>
      <c r="B707" s="9">
        <v>42460</v>
      </c>
      <c r="C707" s="5">
        <v>2016</v>
      </c>
      <c r="D707" s="5" t="s">
        <v>498</v>
      </c>
      <c r="E707" s="5" t="str">
        <f>VLOOKUP(D707, 'TechIndex Startups'!$A$1:$E$700,2,FALSE)</f>
        <v>FIRM0431</v>
      </c>
      <c r="F707" s="15">
        <f>50000000*1.4</f>
        <v>70000000</v>
      </c>
      <c r="G707" s="5" t="s">
        <v>1906</v>
      </c>
      <c r="H707" s="5" t="s">
        <v>1492</v>
      </c>
      <c r="I707" s="5" t="s">
        <v>50</v>
      </c>
      <c r="J707" s="5" t="s">
        <v>1478</v>
      </c>
      <c r="K707" s="5">
        <v>2016</v>
      </c>
      <c r="L707" s="5" t="s">
        <v>33</v>
      </c>
    </row>
    <row r="708" spans="1:12">
      <c r="A708" s="5" t="s">
        <v>2441</v>
      </c>
      <c r="B708" s="9">
        <v>42460</v>
      </c>
      <c r="C708" s="5">
        <v>2016</v>
      </c>
      <c r="D708" s="5" t="s">
        <v>654</v>
      </c>
      <c r="E708" s="5" t="str">
        <f>VLOOKUP(D708, 'TechIndex Startups'!$A$1:$E$700,2,FALSE)</f>
        <v>FIRM0583</v>
      </c>
      <c r="F708" s="16" t="s">
        <v>1479</v>
      </c>
      <c r="G708" s="5" t="s">
        <v>1479</v>
      </c>
      <c r="H708" s="5" t="s">
        <v>1481</v>
      </c>
      <c r="I708" s="5" t="s">
        <v>30</v>
      </c>
      <c r="J708" s="5" t="s">
        <v>1482</v>
      </c>
      <c r="K708" s="5">
        <v>2013</v>
      </c>
      <c r="L708" s="5" t="s">
        <v>69</v>
      </c>
    </row>
    <row r="709" spans="1:12">
      <c r="A709" s="5" t="s">
        <v>2442</v>
      </c>
      <c r="B709" s="9">
        <v>42487</v>
      </c>
      <c r="C709" s="5">
        <v>2016</v>
      </c>
      <c r="D709" s="5" t="s">
        <v>311</v>
      </c>
      <c r="E709" s="5" t="str">
        <f>VLOOKUP(D709, 'TechIndex Startups'!$A$1:$E$700,2,FALSE)</f>
        <v>FIRM0253</v>
      </c>
      <c r="F709" s="15" t="s">
        <v>1471</v>
      </c>
      <c r="G709" s="5" t="s">
        <v>1907</v>
      </c>
      <c r="H709" s="5" t="s">
        <v>1494</v>
      </c>
      <c r="I709" s="5" t="s">
        <v>30</v>
      </c>
      <c r="J709" s="5" t="s">
        <v>1470</v>
      </c>
      <c r="K709" s="5">
        <v>2012</v>
      </c>
      <c r="L709" s="5" t="s">
        <v>58</v>
      </c>
    </row>
    <row r="710" spans="1:12">
      <c r="A710" s="5" t="s">
        <v>2442</v>
      </c>
      <c r="B710" s="9">
        <v>42487</v>
      </c>
      <c r="C710" s="5">
        <v>2016</v>
      </c>
      <c r="D710" s="5" t="s">
        <v>311</v>
      </c>
      <c r="E710" s="5" t="str">
        <f>VLOOKUP(D710, 'TechIndex Startups'!$A$1:$E$700,2,FALSE)</f>
        <v>FIRM0253</v>
      </c>
      <c r="F710" s="15">
        <v>27000000</v>
      </c>
      <c r="G710" s="5" t="s">
        <v>1659</v>
      </c>
      <c r="H710" s="5" t="s">
        <v>1494</v>
      </c>
      <c r="I710" s="5" t="s">
        <v>30</v>
      </c>
      <c r="J710" s="5" t="s">
        <v>1470</v>
      </c>
      <c r="K710" s="5">
        <v>2012</v>
      </c>
      <c r="L710" s="5" t="s">
        <v>58</v>
      </c>
    </row>
    <row r="711" spans="1:12">
      <c r="A711" s="5" t="s">
        <v>2442</v>
      </c>
      <c r="B711" s="9">
        <v>42487</v>
      </c>
      <c r="C711" s="5">
        <v>2016</v>
      </c>
      <c r="D711" s="5" t="s">
        <v>311</v>
      </c>
      <c r="E711" s="5" t="str">
        <f>VLOOKUP(D711, 'TechIndex Startups'!$A$1:$E$700,2,FALSE)</f>
        <v>FIRM0253</v>
      </c>
      <c r="F711" s="15" t="s">
        <v>1471</v>
      </c>
      <c r="G711" s="5" t="s">
        <v>1908</v>
      </c>
      <c r="H711" s="5" t="s">
        <v>1494</v>
      </c>
      <c r="I711" s="5" t="s">
        <v>30</v>
      </c>
      <c r="J711" s="5" t="s">
        <v>1470</v>
      </c>
      <c r="K711" s="5">
        <v>2012</v>
      </c>
      <c r="L711" s="5" t="s">
        <v>58</v>
      </c>
    </row>
    <row r="712" spans="1:12">
      <c r="A712" s="5" t="s">
        <v>2442</v>
      </c>
      <c r="B712" s="9">
        <v>42487</v>
      </c>
      <c r="C712" s="5">
        <v>2016</v>
      </c>
      <c r="D712" s="5" t="s">
        <v>311</v>
      </c>
      <c r="E712" s="5" t="str">
        <f>VLOOKUP(D712, 'TechIndex Startups'!$A$1:$E$700,2,FALSE)</f>
        <v>FIRM0253</v>
      </c>
      <c r="F712" s="15" t="s">
        <v>1471</v>
      </c>
      <c r="G712" s="5" t="s">
        <v>1852</v>
      </c>
      <c r="H712" s="5" t="s">
        <v>1494</v>
      </c>
      <c r="I712" s="5" t="s">
        <v>30</v>
      </c>
      <c r="J712" s="5" t="s">
        <v>1470</v>
      </c>
      <c r="K712" s="5">
        <v>2012</v>
      </c>
      <c r="L712" s="5" t="s">
        <v>58</v>
      </c>
    </row>
    <row r="713" spans="1:12">
      <c r="A713" s="5" t="s">
        <v>2442</v>
      </c>
      <c r="B713" s="9">
        <v>42487</v>
      </c>
      <c r="C713" s="5">
        <v>2016</v>
      </c>
      <c r="D713" s="5" t="s">
        <v>311</v>
      </c>
      <c r="E713" s="5" t="str">
        <f>VLOOKUP(D713, 'TechIndex Startups'!$A$1:$E$700,2,FALSE)</f>
        <v>FIRM0253</v>
      </c>
      <c r="F713" s="15" t="s">
        <v>1471</v>
      </c>
      <c r="G713" s="5" t="s">
        <v>1662</v>
      </c>
      <c r="H713" s="5" t="s">
        <v>1494</v>
      </c>
      <c r="I713" s="5" t="s">
        <v>30</v>
      </c>
      <c r="J713" s="5" t="s">
        <v>1470</v>
      </c>
      <c r="K713" s="5">
        <v>2012</v>
      </c>
      <c r="L713" s="5" t="s">
        <v>58</v>
      </c>
    </row>
    <row r="714" spans="1:12">
      <c r="A714" s="5" t="s">
        <v>2442</v>
      </c>
      <c r="B714" s="9">
        <v>42487</v>
      </c>
      <c r="C714" s="5">
        <v>2016</v>
      </c>
      <c r="D714" s="5" t="s">
        <v>311</v>
      </c>
      <c r="E714" s="5" t="str">
        <f>VLOOKUP(D714, 'TechIndex Startups'!$A$1:$E$700,2,FALSE)</f>
        <v>FIRM0253</v>
      </c>
      <c r="F714" s="15" t="s">
        <v>1471</v>
      </c>
      <c r="G714" s="5" t="s">
        <v>1909</v>
      </c>
      <c r="H714" s="5" t="s">
        <v>1494</v>
      </c>
      <c r="I714" s="5" t="s">
        <v>30</v>
      </c>
      <c r="J714" s="5" t="s">
        <v>1470</v>
      </c>
      <c r="K714" s="5">
        <v>2012</v>
      </c>
      <c r="L714" s="5" t="s">
        <v>58</v>
      </c>
    </row>
    <row r="715" spans="1:12">
      <c r="A715" s="5" t="s">
        <v>2442</v>
      </c>
      <c r="B715" s="9">
        <v>42487</v>
      </c>
      <c r="C715" s="5">
        <v>2016</v>
      </c>
      <c r="D715" s="5" t="s">
        <v>311</v>
      </c>
      <c r="E715" s="5" t="str">
        <f>VLOOKUP(D715, 'TechIndex Startups'!$A$1:$E$700,2,FALSE)</f>
        <v>FIRM0253</v>
      </c>
      <c r="F715" s="15" t="s">
        <v>1471</v>
      </c>
      <c r="G715" s="5" t="s">
        <v>18</v>
      </c>
      <c r="H715" s="5" t="s">
        <v>1494</v>
      </c>
      <c r="I715" s="5" t="s">
        <v>30</v>
      </c>
      <c r="J715" s="5" t="s">
        <v>1470</v>
      </c>
      <c r="K715" s="5">
        <v>2012</v>
      </c>
      <c r="L715" s="5" t="s">
        <v>58</v>
      </c>
    </row>
    <row r="716" spans="1:12">
      <c r="A716" s="5" t="s">
        <v>2442</v>
      </c>
      <c r="B716" s="9">
        <v>42487</v>
      </c>
      <c r="C716" s="5">
        <v>2016</v>
      </c>
      <c r="D716" s="5" t="s">
        <v>311</v>
      </c>
      <c r="E716" s="5" t="str">
        <f>VLOOKUP(D716, 'TechIndex Startups'!$A$1:$E$700,2,FALSE)</f>
        <v>FIRM0253</v>
      </c>
      <c r="F716" s="15" t="s">
        <v>1471</v>
      </c>
      <c r="G716" s="5" t="s">
        <v>1624</v>
      </c>
      <c r="H716" s="5" t="s">
        <v>1494</v>
      </c>
      <c r="I716" s="5" t="s">
        <v>30</v>
      </c>
      <c r="J716" s="5" t="s">
        <v>1470</v>
      </c>
      <c r="K716" s="5">
        <v>2012</v>
      </c>
      <c r="L716" s="5" t="s">
        <v>58</v>
      </c>
    </row>
    <row r="717" spans="1:12">
      <c r="A717" s="5" t="s">
        <v>2443</v>
      </c>
      <c r="B717" s="9">
        <v>42491</v>
      </c>
      <c r="C717" s="5">
        <v>2016</v>
      </c>
      <c r="D717" s="5" t="s">
        <v>742</v>
      </c>
      <c r="E717" s="5" t="str">
        <f>VLOOKUP(D717, 'TechIndex Startups'!$A$1:$E$700,2,FALSE)</f>
        <v>FIRM0667</v>
      </c>
      <c r="F717" s="15">
        <v>20000</v>
      </c>
      <c r="G717" s="5" t="s">
        <v>1648</v>
      </c>
      <c r="H717" s="5" t="s">
        <v>1492</v>
      </c>
      <c r="I717" s="5" t="s">
        <v>30</v>
      </c>
      <c r="J717" s="5" t="s">
        <v>1470</v>
      </c>
      <c r="K717" s="5">
        <v>2016</v>
      </c>
      <c r="L717" s="5" t="s">
        <v>33</v>
      </c>
    </row>
    <row r="718" spans="1:12">
      <c r="A718" s="5" t="s">
        <v>2443</v>
      </c>
      <c r="B718" s="9">
        <v>42491</v>
      </c>
      <c r="C718" s="5">
        <v>2016</v>
      </c>
      <c r="D718" s="5" t="s">
        <v>742</v>
      </c>
      <c r="E718" s="5" t="str">
        <f>VLOOKUP(D718, 'TechIndex Startups'!$A$1:$E$700,2,FALSE)</f>
        <v>FIRM0667</v>
      </c>
      <c r="F718" s="16" t="s">
        <v>1471</v>
      </c>
      <c r="G718" s="5" t="s">
        <v>1910</v>
      </c>
      <c r="H718" s="5" t="s">
        <v>1492</v>
      </c>
      <c r="I718" s="5" t="s">
        <v>30</v>
      </c>
      <c r="J718" s="5" t="s">
        <v>1470</v>
      </c>
      <c r="K718" s="5">
        <v>2016</v>
      </c>
      <c r="L718" s="5" t="s">
        <v>33</v>
      </c>
    </row>
    <row r="719" spans="1:12">
      <c r="A719" s="5" t="s">
        <v>2444</v>
      </c>
      <c r="B719" s="9">
        <v>42502</v>
      </c>
      <c r="C719" s="5">
        <v>2016</v>
      </c>
      <c r="D719" s="5" t="s">
        <v>359</v>
      </c>
      <c r="E719" s="5" t="str">
        <f>VLOOKUP(D719, 'TechIndex Startups'!$A$1:$E$700,2,FALSE)</f>
        <v>FIRM0300</v>
      </c>
      <c r="F719" s="15">
        <f>1000000*1.25</f>
        <v>1250000</v>
      </c>
      <c r="G719" s="5" t="s">
        <v>1911</v>
      </c>
      <c r="H719" s="5" t="s">
        <v>1481</v>
      </c>
      <c r="I719" s="5" t="s">
        <v>167</v>
      </c>
      <c r="J719" s="5" t="s">
        <v>1751</v>
      </c>
      <c r="K719" s="5">
        <v>2013</v>
      </c>
      <c r="L719" s="5" t="s">
        <v>33</v>
      </c>
    </row>
    <row r="720" spans="1:12">
      <c r="A720" s="5" t="s">
        <v>2444</v>
      </c>
      <c r="B720" s="9">
        <v>42502</v>
      </c>
      <c r="C720" s="5">
        <v>2016</v>
      </c>
      <c r="D720" s="5" t="s">
        <v>359</v>
      </c>
      <c r="E720" s="5" t="str">
        <f>VLOOKUP(D720, 'TechIndex Startups'!$A$1:$E$700,2,FALSE)</f>
        <v>FIRM0300</v>
      </c>
      <c r="F720" s="16" t="s">
        <v>1471</v>
      </c>
      <c r="G720" s="5" t="s">
        <v>1912</v>
      </c>
      <c r="H720" s="5" t="s">
        <v>1481</v>
      </c>
      <c r="I720" s="5" t="s">
        <v>167</v>
      </c>
      <c r="J720" s="5" t="s">
        <v>1751</v>
      </c>
      <c r="K720" s="5">
        <v>2016</v>
      </c>
      <c r="L720" s="5" t="s">
        <v>33</v>
      </c>
    </row>
    <row r="721" spans="1:12">
      <c r="A721" s="5" t="s">
        <v>2445</v>
      </c>
      <c r="B721" s="9">
        <v>42506</v>
      </c>
      <c r="C721" s="5">
        <v>2016</v>
      </c>
      <c r="D721" s="5" t="s">
        <v>279</v>
      </c>
      <c r="E721" s="5" t="str">
        <f>VLOOKUP(D721, 'TechIndex Startups'!$A$1:$E$700,2,FALSE)</f>
        <v>FIRM0225</v>
      </c>
      <c r="F721" s="15">
        <v>3200000</v>
      </c>
      <c r="G721" s="5" t="s">
        <v>1479</v>
      </c>
      <c r="H721" s="5" t="s">
        <v>1469</v>
      </c>
      <c r="I721" s="5" t="s">
        <v>30</v>
      </c>
      <c r="J721" s="5" t="s">
        <v>1470</v>
      </c>
      <c r="K721" s="5">
        <v>2012</v>
      </c>
      <c r="L721" s="5" t="s">
        <v>33</v>
      </c>
    </row>
    <row r="722" spans="1:12">
      <c r="A722" s="5" t="s">
        <v>2446</v>
      </c>
      <c r="B722" s="9">
        <v>42508</v>
      </c>
      <c r="C722" s="5">
        <v>2016</v>
      </c>
      <c r="D722" s="5" t="s">
        <v>738</v>
      </c>
      <c r="E722" s="5" t="str">
        <f>VLOOKUP(D722, 'TechIndex Startups'!$A$1:$E$700,2,FALSE)</f>
        <v>FIRM0663</v>
      </c>
      <c r="F722" s="15" t="s">
        <v>1479</v>
      </c>
      <c r="G722" s="5" t="s">
        <v>1913</v>
      </c>
      <c r="H722" s="5" t="s">
        <v>1481</v>
      </c>
      <c r="I722" s="5" t="s">
        <v>467</v>
      </c>
      <c r="J722" s="5" t="s">
        <v>467</v>
      </c>
      <c r="K722" s="5">
        <v>2016</v>
      </c>
      <c r="L722" s="5" t="s">
        <v>33</v>
      </c>
    </row>
    <row r="723" spans="1:12">
      <c r="A723" s="5" t="s">
        <v>2446</v>
      </c>
      <c r="B723" s="9">
        <v>42508</v>
      </c>
      <c r="C723" s="5">
        <v>2016</v>
      </c>
      <c r="D723" s="5" t="s">
        <v>738</v>
      </c>
      <c r="E723" s="5" t="str">
        <f>VLOOKUP(D723, 'TechIndex Startups'!$A$1:$E$700,2,FALSE)</f>
        <v>FIRM0663</v>
      </c>
      <c r="F723" s="15" t="s">
        <v>1479</v>
      </c>
      <c r="G723" s="5" t="s">
        <v>1914</v>
      </c>
      <c r="H723" s="5" t="s">
        <v>1481</v>
      </c>
      <c r="I723" s="5" t="s">
        <v>467</v>
      </c>
      <c r="J723" s="5" t="s">
        <v>467</v>
      </c>
      <c r="K723" s="5">
        <v>2016</v>
      </c>
      <c r="L723" s="5" t="s">
        <v>33</v>
      </c>
    </row>
    <row r="724" spans="1:12">
      <c r="A724" s="5" t="s">
        <v>2447</v>
      </c>
      <c r="B724" s="9">
        <v>42522</v>
      </c>
      <c r="C724" s="5">
        <v>2016</v>
      </c>
      <c r="D724" s="5" t="s">
        <v>543</v>
      </c>
      <c r="E724" s="5" t="str">
        <f>VLOOKUP(D724, 'TechIndex Startups'!$A$1:$E$700,2,FALSE)</f>
        <v>FIRM0474</v>
      </c>
      <c r="F724" s="15">
        <v>785000</v>
      </c>
      <c r="G724" s="5" t="s">
        <v>1479</v>
      </c>
      <c r="H724" s="5" t="s">
        <v>1497</v>
      </c>
      <c r="I724" s="5" t="s">
        <v>30</v>
      </c>
      <c r="J724" s="5" t="s">
        <v>1498</v>
      </c>
      <c r="K724" s="5">
        <v>2014</v>
      </c>
      <c r="L724" s="5" t="s">
        <v>544</v>
      </c>
    </row>
    <row r="725" spans="1:12">
      <c r="A725" s="5" t="s">
        <v>2448</v>
      </c>
      <c r="B725" s="9">
        <v>42523</v>
      </c>
      <c r="C725" s="5">
        <v>2016</v>
      </c>
      <c r="D725" s="5" t="s">
        <v>536</v>
      </c>
      <c r="E725" s="5" t="str">
        <f>VLOOKUP(D725, 'TechIndex Startups'!$A$1:$E$700,2,FALSE)</f>
        <v>FIRM0467</v>
      </c>
      <c r="F725" s="15">
        <v>75000</v>
      </c>
      <c r="G725" s="5" t="s">
        <v>1915</v>
      </c>
      <c r="H725" s="5" t="s">
        <v>1481</v>
      </c>
      <c r="I725" s="5" t="s">
        <v>307</v>
      </c>
      <c r="J725" s="5" t="s">
        <v>1916</v>
      </c>
      <c r="K725" s="5">
        <v>2014</v>
      </c>
      <c r="L725" s="5" t="s">
        <v>33</v>
      </c>
    </row>
    <row r="726" spans="1:12">
      <c r="A726" s="5" t="s">
        <v>2449</v>
      </c>
      <c r="B726" s="9">
        <v>42536</v>
      </c>
      <c r="C726" s="5">
        <v>2016</v>
      </c>
      <c r="D726" s="5" t="s">
        <v>744</v>
      </c>
      <c r="E726" s="5" t="str">
        <f>VLOOKUP(D726, 'TechIndex Startups'!$A$1:$E$700,2,FALSE)</f>
        <v>FIRM0669</v>
      </c>
      <c r="F726" s="15">
        <v>250000</v>
      </c>
      <c r="G726" s="5" t="s">
        <v>1479</v>
      </c>
      <c r="H726" s="5" t="s">
        <v>1497</v>
      </c>
      <c r="I726" s="5" t="s">
        <v>30</v>
      </c>
      <c r="J726" s="5" t="s">
        <v>1901</v>
      </c>
      <c r="K726" s="5">
        <v>2016</v>
      </c>
      <c r="L726" s="5" t="s">
        <v>29</v>
      </c>
    </row>
    <row r="727" spans="1:12">
      <c r="A727" s="5" t="s">
        <v>2450</v>
      </c>
      <c r="B727" s="9">
        <v>42551</v>
      </c>
      <c r="C727" s="5">
        <v>2016</v>
      </c>
      <c r="D727" s="5" t="s">
        <v>279</v>
      </c>
      <c r="E727" s="5" t="str">
        <f>VLOOKUP(D727, 'TechIndex Startups'!$A$1:$E$700,2,FALSE)</f>
        <v>FIRM0225</v>
      </c>
      <c r="F727" s="16" t="s">
        <v>1471</v>
      </c>
      <c r="G727" s="5" t="s">
        <v>1917</v>
      </c>
      <c r="H727" s="5" t="s">
        <v>1477</v>
      </c>
      <c r="I727" s="5" t="s">
        <v>30</v>
      </c>
      <c r="J727" s="5" t="s">
        <v>1470</v>
      </c>
      <c r="K727" s="5">
        <v>2012</v>
      </c>
      <c r="L727" s="5" t="s">
        <v>33</v>
      </c>
    </row>
    <row r="728" spans="1:12">
      <c r="A728" s="5" t="s">
        <v>2450</v>
      </c>
      <c r="B728" s="9">
        <v>42551</v>
      </c>
      <c r="C728" s="5">
        <v>2016</v>
      </c>
      <c r="D728" s="5" t="s">
        <v>279</v>
      </c>
      <c r="E728" s="5" t="str">
        <f>VLOOKUP(D728, 'TechIndex Startups'!$A$1:$E$700,2,FALSE)</f>
        <v>FIRM0225</v>
      </c>
      <c r="F728" s="15">
        <v>6400000</v>
      </c>
      <c r="G728" s="5" t="s">
        <v>1918</v>
      </c>
      <c r="H728" s="5" t="s">
        <v>1477</v>
      </c>
      <c r="I728" s="5" t="s">
        <v>30</v>
      </c>
      <c r="J728" s="5" t="s">
        <v>1470</v>
      </c>
      <c r="K728" s="5">
        <v>2012</v>
      </c>
      <c r="L728" s="5" t="s">
        <v>33</v>
      </c>
    </row>
    <row r="729" spans="1:12">
      <c r="A729" s="5" t="s">
        <v>2450</v>
      </c>
      <c r="B729" s="9">
        <v>42551</v>
      </c>
      <c r="C729" s="5">
        <v>2016</v>
      </c>
      <c r="D729" s="5" t="s">
        <v>279</v>
      </c>
      <c r="E729" s="5" t="str">
        <f>VLOOKUP(D729, 'TechIndex Startups'!$A$1:$E$700,2,FALSE)</f>
        <v>FIRM0225</v>
      </c>
      <c r="F729" s="16" t="s">
        <v>1471</v>
      </c>
      <c r="G729" s="5" t="s">
        <v>1919</v>
      </c>
      <c r="H729" s="5" t="s">
        <v>1477</v>
      </c>
      <c r="I729" s="5" t="s">
        <v>30</v>
      </c>
      <c r="J729" s="5" t="s">
        <v>1470</v>
      </c>
      <c r="K729" s="5">
        <v>2012</v>
      </c>
      <c r="L729" s="5" t="s">
        <v>33</v>
      </c>
    </row>
    <row r="730" spans="1:12">
      <c r="A730" s="5" t="s">
        <v>2450</v>
      </c>
      <c r="B730" s="9">
        <v>42551</v>
      </c>
      <c r="C730" s="5">
        <v>2016</v>
      </c>
      <c r="D730" s="5" t="s">
        <v>279</v>
      </c>
      <c r="E730" s="5" t="str">
        <f>VLOOKUP(D730, 'TechIndex Startups'!$A$1:$E$700,2,FALSE)</f>
        <v>FIRM0225</v>
      </c>
      <c r="F730" s="16" t="s">
        <v>1471</v>
      </c>
      <c r="G730" s="5" t="s">
        <v>1920</v>
      </c>
      <c r="H730" s="5" t="s">
        <v>1477</v>
      </c>
      <c r="I730" s="5" t="s">
        <v>30</v>
      </c>
      <c r="J730" s="5" t="s">
        <v>1470</v>
      </c>
      <c r="K730" s="5">
        <v>2012</v>
      </c>
      <c r="L730" s="5" t="s">
        <v>33</v>
      </c>
    </row>
    <row r="731" spans="1:12">
      <c r="A731" s="5" t="s">
        <v>2451</v>
      </c>
      <c r="B731" s="9">
        <v>42552</v>
      </c>
      <c r="C731" s="5">
        <v>2016</v>
      </c>
      <c r="D731" s="5" t="s">
        <v>243</v>
      </c>
      <c r="E731" s="5" t="str">
        <f>VLOOKUP(D731, 'TechIndex Startups'!$A$1:$E$700,2,FALSE)</f>
        <v>FIRM0191</v>
      </c>
      <c r="F731" s="15" t="s">
        <v>1479</v>
      </c>
      <c r="G731" s="5" t="s">
        <v>1921</v>
      </c>
      <c r="H731" s="5" t="s">
        <v>1469</v>
      </c>
      <c r="I731" s="5" t="s">
        <v>30</v>
      </c>
      <c r="J731" s="5" t="s">
        <v>1498</v>
      </c>
      <c r="K731" s="5">
        <v>2011</v>
      </c>
      <c r="L731" s="5" t="s">
        <v>33</v>
      </c>
    </row>
    <row r="732" spans="1:12">
      <c r="A732" s="5" t="s">
        <v>2452</v>
      </c>
      <c r="B732" s="9">
        <v>42577</v>
      </c>
      <c r="C732" s="5">
        <v>2016</v>
      </c>
      <c r="D732" s="5" t="s">
        <v>722</v>
      </c>
      <c r="E732" s="5" t="str">
        <f>VLOOKUP(D732, 'TechIndex Startups'!$A$1:$E$700,2,FALSE)</f>
        <v>FIRM0647</v>
      </c>
      <c r="F732" s="15">
        <v>500000</v>
      </c>
      <c r="G732" s="5" t="s">
        <v>1479</v>
      </c>
      <c r="H732" s="5" t="s">
        <v>1469</v>
      </c>
      <c r="I732" s="5" t="s">
        <v>30</v>
      </c>
      <c r="J732" s="5" t="s">
        <v>1845</v>
      </c>
      <c r="K732" s="5">
        <v>2014</v>
      </c>
      <c r="L732" s="5" t="s">
        <v>44</v>
      </c>
    </row>
    <row r="733" spans="1:12">
      <c r="A733" s="5" t="s">
        <v>2453</v>
      </c>
      <c r="B733" s="9">
        <v>42577</v>
      </c>
      <c r="C733" s="5">
        <v>2016</v>
      </c>
      <c r="D733" s="5" t="s">
        <v>119</v>
      </c>
      <c r="E733" s="5" t="str">
        <f>VLOOKUP(D733, 'TechIndex Startups'!$A$1:$E$700,2,FALSE)</f>
        <v>FIRM0071</v>
      </c>
      <c r="F733" s="15" t="s">
        <v>1479</v>
      </c>
      <c r="G733" s="5" t="s">
        <v>1479</v>
      </c>
      <c r="H733" s="5" t="s">
        <v>1517</v>
      </c>
      <c r="I733" s="5" t="s">
        <v>41</v>
      </c>
      <c r="J733" s="5" t="s">
        <v>1515</v>
      </c>
      <c r="K733" s="5">
        <v>2006</v>
      </c>
      <c r="L733" s="5" t="s">
        <v>44</v>
      </c>
    </row>
    <row r="734" spans="1:12">
      <c r="A734" s="5" t="s">
        <v>2454</v>
      </c>
      <c r="B734" s="9">
        <v>42582</v>
      </c>
      <c r="C734" s="5">
        <v>2016</v>
      </c>
      <c r="D734" s="5" t="s">
        <v>581</v>
      </c>
      <c r="E734" s="5" t="str">
        <f>VLOOKUP(D734, 'TechIndex Startups'!$A$1:$E$700,2,FALSE)</f>
        <v>FIRM0510</v>
      </c>
      <c r="F734" s="15">
        <v>125000</v>
      </c>
      <c r="G734" s="5" t="s">
        <v>1922</v>
      </c>
      <c r="H734" s="5" t="s">
        <v>1481</v>
      </c>
      <c r="I734" s="5" t="s">
        <v>30</v>
      </c>
      <c r="J734" s="5" t="s">
        <v>1534</v>
      </c>
      <c r="K734" s="5">
        <v>2014</v>
      </c>
      <c r="L734" s="5" t="s">
        <v>86</v>
      </c>
    </row>
    <row r="735" spans="1:12">
      <c r="A735" s="5" t="s">
        <v>2454</v>
      </c>
      <c r="B735" s="9">
        <v>42582</v>
      </c>
      <c r="C735" s="5">
        <v>2016</v>
      </c>
      <c r="D735" s="5" t="s">
        <v>581</v>
      </c>
      <c r="E735" s="5" t="str">
        <f>VLOOKUP(D735, 'TechIndex Startups'!$A$1:$E$700,2,FALSE)</f>
        <v>FIRM0510</v>
      </c>
      <c r="F735" s="15" t="s">
        <v>1471</v>
      </c>
      <c r="G735" s="5" t="s">
        <v>1479</v>
      </c>
      <c r="H735" s="5" t="s">
        <v>1481</v>
      </c>
      <c r="I735" s="5" t="s">
        <v>30</v>
      </c>
      <c r="J735" s="5" t="s">
        <v>1534</v>
      </c>
      <c r="K735" s="5">
        <v>2014</v>
      </c>
      <c r="L735" s="5" t="s">
        <v>86</v>
      </c>
    </row>
    <row r="736" spans="1:12">
      <c r="A736" s="5" t="s">
        <v>2454</v>
      </c>
      <c r="B736" s="9">
        <v>42582</v>
      </c>
      <c r="C736" s="5">
        <v>2016</v>
      </c>
      <c r="D736" s="5" t="s">
        <v>581</v>
      </c>
      <c r="E736" s="5" t="str">
        <f>VLOOKUP(D736, 'TechIndex Startups'!$A$1:$E$700,2,FALSE)</f>
        <v>FIRM0510</v>
      </c>
      <c r="F736" s="15" t="s">
        <v>1471</v>
      </c>
      <c r="G736" s="5" t="s">
        <v>1479</v>
      </c>
      <c r="H736" s="5" t="s">
        <v>1481</v>
      </c>
      <c r="I736" s="5" t="s">
        <v>30</v>
      </c>
      <c r="J736" s="5" t="s">
        <v>1534</v>
      </c>
      <c r="K736" s="5">
        <v>2012</v>
      </c>
      <c r="L736" s="5" t="s">
        <v>86</v>
      </c>
    </row>
    <row r="737" spans="1:12">
      <c r="A737" s="5" t="s">
        <v>2454</v>
      </c>
      <c r="B737" s="9">
        <v>42583</v>
      </c>
      <c r="C737" s="5">
        <v>2016</v>
      </c>
      <c r="D737" s="5" t="s">
        <v>323</v>
      </c>
      <c r="E737" s="5" t="str">
        <f>VLOOKUP(D737, 'TechIndex Startups'!$A$1:$E$700,2,FALSE)</f>
        <v>FIRM0265</v>
      </c>
      <c r="F737" s="15" t="s">
        <v>1479</v>
      </c>
      <c r="G737" s="5" t="s">
        <v>1923</v>
      </c>
      <c r="H737" s="5" t="s">
        <v>1469</v>
      </c>
      <c r="I737" s="5" t="s">
        <v>30</v>
      </c>
      <c r="J737" s="5" t="s">
        <v>1470</v>
      </c>
      <c r="K737" s="5">
        <v>2012</v>
      </c>
      <c r="L737" s="5" t="s">
        <v>44</v>
      </c>
    </row>
    <row r="738" spans="1:12">
      <c r="A738" s="5" t="s">
        <v>2455</v>
      </c>
      <c r="B738" s="9">
        <v>42583</v>
      </c>
      <c r="C738" s="5">
        <v>2016</v>
      </c>
      <c r="D738" s="5" t="s">
        <v>687</v>
      </c>
      <c r="E738" s="5" t="str">
        <f>VLOOKUP(D738, 'TechIndex Startups'!$A$1:$E$700,2,FALSE)</f>
        <v>FIRM0614</v>
      </c>
      <c r="F738" s="15" t="s">
        <v>1479</v>
      </c>
      <c r="G738" s="5" t="s">
        <v>1623</v>
      </c>
      <c r="H738" s="5" t="s">
        <v>1469</v>
      </c>
      <c r="I738" s="5" t="s">
        <v>30</v>
      </c>
      <c r="J738" s="5" t="s">
        <v>1770</v>
      </c>
      <c r="K738" s="5">
        <v>2015</v>
      </c>
      <c r="L738" s="5" t="s">
        <v>69</v>
      </c>
    </row>
    <row r="739" spans="1:12">
      <c r="A739" s="5" t="s">
        <v>2456</v>
      </c>
      <c r="B739" s="9">
        <v>42584</v>
      </c>
      <c r="C739" s="5">
        <v>2016</v>
      </c>
      <c r="D739" s="5" t="s">
        <v>271</v>
      </c>
      <c r="E739" s="5" t="str">
        <f>VLOOKUP(D739, 'TechIndex Startups'!$A$1:$E$700,2,FALSE)</f>
        <v>FIRM0217</v>
      </c>
      <c r="F739" s="15">
        <v>18600000</v>
      </c>
      <c r="G739" s="5" t="s">
        <v>12</v>
      </c>
      <c r="H739" s="5" t="s">
        <v>1546</v>
      </c>
      <c r="I739" s="5" t="s">
        <v>30</v>
      </c>
      <c r="J739" s="5" t="s">
        <v>1714</v>
      </c>
      <c r="K739" s="5">
        <v>2012</v>
      </c>
      <c r="L739" s="5" t="s">
        <v>44</v>
      </c>
    </row>
    <row r="740" spans="1:12">
      <c r="A740" s="5" t="s">
        <v>2456</v>
      </c>
      <c r="B740" s="9">
        <v>42584</v>
      </c>
      <c r="C740" s="5">
        <v>2016</v>
      </c>
      <c r="D740" s="5" t="s">
        <v>271</v>
      </c>
      <c r="E740" s="5" t="str">
        <f>VLOOKUP(D740, 'TechIndex Startups'!$A$1:$E$700,2,FALSE)</f>
        <v>FIRM0217</v>
      </c>
      <c r="F740" s="15" t="s">
        <v>1471</v>
      </c>
      <c r="G740" s="5" t="s">
        <v>1713</v>
      </c>
      <c r="H740" s="5" t="s">
        <v>1546</v>
      </c>
      <c r="I740" s="5" t="s">
        <v>30</v>
      </c>
      <c r="J740" s="5" t="s">
        <v>1714</v>
      </c>
      <c r="K740" s="5">
        <v>2012</v>
      </c>
      <c r="L740" s="5" t="s">
        <v>44</v>
      </c>
    </row>
    <row r="741" spans="1:12">
      <c r="A741" s="5" t="s">
        <v>2456</v>
      </c>
      <c r="B741" s="9">
        <v>42584</v>
      </c>
      <c r="C741" s="5">
        <v>2016</v>
      </c>
      <c r="D741" s="5" t="s">
        <v>271</v>
      </c>
      <c r="E741" s="5" t="str">
        <f>VLOOKUP(D741, 'TechIndex Startups'!$A$1:$E$700,2,FALSE)</f>
        <v>FIRM0217</v>
      </c>
      <c r="F741" s="15" t="s">
        <v>1471</v>
      </c>
      <c r="G741" s="5" t="s">
        <v>1924</v>
      </c>
      <c r="H741" s="5" t="s">
        <v>1546</v>
      </c>
      <c r="I741" s="5" t="s">
        <v>30</v>
      </c>
      <c r="J741" s="5" t="s">
        <v>1714</v>
      </c>
      <c r="K741" s="5">
        <v>2010</v>
      </c>
      <c r="L741" s="5" t="s">
        <v>44</v>
      </c>
    </row>
    <row r="742" spans="1:12">
      <c r="A742" s="5" t="s">
        <v>2457</v>
      </c>
      <c r="B742" s="9">
        <v>42585</v>
      </c>
      <c r="C742" s="5">
        <v>2016</v>
      </c>
      <c r="D742" s="5" t="s">
        <v>348</v>
      </c>
      <c r="E742" s="5" t="str">
        <f>VLOOKUP(D742, 'TechIndex Startups'!$A$1:$E$700,2,FALSE)</f>
        <v>FIRM0290</v>
      </c>
      <c r="F742" s="15" t="s">
        <v>1471</v>
      </c>
      <c r="G742" s="5" t="s">
        <v>1925</v>
      </c>
      <c r="H742" s="5" t="s">
        <v>1477</v>
      </c>
      <c r="I742" s="5" t="s">
        <v>30</v>
      </c>
      <c r="J742" s="5" t="s">
        <v>1470</v>
      </c>
      <c r="K742" s="5">
        <v>2013</v>
      </c>
      <c r="L742" s="5" t="s">
        <v>33</v>
      </c>
    </row>
    <row r="743" spans="1:12">
      <c r="A743" s="5" t="s">
        <v>2457</v>
      </c>
      <c r="B743" s="9">
        <v>42585</v>
      </c>
      <c r="C743" s="5">
        <v>2016</v>
      </c>
      <c r="D743" s="5" t="s">
        <v>348</v>
      </c>
      <c r="E743" s="5" t="str">
        <f>VLOOKUP(D743, 'TechIndex Startups'!$A$1:$E$700,2,FALSE)</f>
        <v>FIRM0290</v>
      </c>
      <c r="F743" s="15">
        <v>12000000</v>
      </c>
      <c r="G743" s="5" t="s">
        <v>7</v>
      </c>
      <c r="H743" s="5" t="s">
        <v>1477</v>
      </c>
      <c r="I743" s="5" t="s">
        <v>30</v>
      </c>
      <c r="J743" s="5" t="s">
        <v>1470</v>
      </c>
      <c r="K743" s="5">
        <v>2013</v>
      </c>
      <c r="L743" s="5" t="s">
        <v>33</v>
      </c>
    </row>
    <row r="744" spans="1:12">
      <c r="A744" s="5" t="s">
        <v>2457</v>
      </c>
      <c r="B744" s="9">
        <v>42585</v>
      </c>
      <c r="C744" s="5">
        <v>2016</v>
      </c>
      <c r="D744" s="5" t="s">
        <v>348</v>
      </c>
      <c r="E744" s="5" t="str">
        <f>VLOOKUP(D744, 'TechIndex Startups'!$A$1:$E$700,2,FALSE)</f>
        <v>FIRM0290</v>
      </c>
      <c r="F744" s="15" t="s">
        <v>1471</v>
      </c>
      <c r="G744" s="5" t="s">
        <v>1926</v>
      </c>
      <c r="H744" s="5" t="s">
        <v>1477</v>
      </c>
      <c r="I744" s="5" t="s">
        <v>30</v>
      </c>
      <c r="J744" s="5" t="s">
        <v>1470</v>
      </c>
      <c r="K744" s="5">
        <v>2013</v>
      </c>
      <c r="L744" s="5" t="s">
        <v>33</v>
      </c>
    </row>
    <row r="745" spans="1:12">
      <c r="A745" s="5" t="s">
        <v>2457</v>
      </c>
      <c r="B745" s="9">
        <v>42585</v>
      </c>
      <c r="C745" s="5">
        <v>2016</v>
      </c>
      <c r="D745" s="5" t="s">
        <v>348</v>
      </c>
      <c r="E745" s="5" t="str">
        <f>VLOOKUP(D745, 'TechIndex Startups'!$A$1:$E$700,2,FALSE)</f>
        <v>FIRM0290</v>
      </c>
      <c r="F745" s="15" t="s">
        <v>1471</v>
      </c>
      <c r="G745" s="5" t="s">
        <v>1927</v>
      </c>
      <c r="H745" s="5" t="s">
        <v>1477</v>
      </c>
      <c r="I745" s="5" t="s">
        <v>30</v>
      </c>
      <c r="J745" s="5" t="s">
        <v>1470</v>
      </c>
      <c r="K745" s="5">
        <v>2013</v>
      </c>
      <c r="L745" s="5" t="s">
        <v>33</v>
      </c>
    </row>
    <row r="746" spans="1:12">
      <c r="A746" s="5" t="s">
        <v>2457</v>
      </c>
      <c r="B746" s="9">
        <v>42585</v>
      </c>
      <c r="C746" s="5">
        <v>2016</v>
      </c>
      <c r="D746" s="5" t="s">
        <v>348</v>
      </c>
      <c r="E746" s="5" t="str">
        <f>VLOOKUP(D746, 'TechIndex Startups'!$A$1:$E$700,2,FALSE)</f>
        <v>FIRM0290</v>
      </c>
      <c r="F746" s="15" t="s">
        <v>1471</v>
      </c>
      <c r="G746" s="5" t="s">
        <v>1928</v>
      </c>
      <c r="H746" s="5" t="s">
        <v>1477</v>
      </c>
      <c r="I746" s="5" t="s">
        <v>30</v>
      </c>
      <c r="J746" s="5" t="s">
        <v>1470</v>
      </c>
      <c r="K746" s="5">
        <v>2013</v>
      </c>
      <c r="L746" s="5" t="s">
        <v>33</v>
      </c>
    </row>
    <row r="747" spans="1:12">
      <c r="A747" s="5" t="s">
        <v>2457</v>
      </c>
      <c r="B747" s="9">
        <v>42585</v>
      </c>
      <c r="C747" s="5">
        <v>2016</v>
      </c>
      <c r="D747" s="5" t="s">
        <v>348</v>
      </c>
      <c r="E747" s="5" t="str">
        <f>VLOOKUP(D747, 'TechIndex Startups'!$A$1:$E$700,2,FALSE)</f>
        <v>FIRM0290</v>
      </c>
      <c r="F747" s="15" t="s">
        <v>1471</v>
      </c>
      <c r="G747" s="5" t="s">
        <v>1733</v>
      </c>
      <c r="H747" s="5" t="s">
        <v>1477</v>
      </c>
      <c r="I747" s="5" t="s">
        <v>30</v>
      </c>
      <c r="J747" s="5" t="s">
        <v>1470</v>
      </c>
      <c r="K747" s="5">
        <v>2013</v>
      </c>
      <c r="L747" s="5" t="s">
        <v>33</v>
      </c>
    </row>
    <row r="748" spans="1:12">
      <c r="A748" s="5" t="s">
        <v>2457</v>
      </c>
      <c r="B748" s="9">
        <v>42585</v>
      </c>
      <c r="C748" s="5">
        <v>2016</v>
      </c>
      <c r="D748" s="5" t="s">
        <v>348</v>
      </c>
      <c r="E748" s="5" t="str">
        <f>VLOOKUP(D748, 'TechIndex Startups'!$A$1:$E$700,2,FALSE)</f>
        <v>FIRM0290</v>
      </c>
      <c r="F748" s="15" t="s">
        <v>1471</v>
      </c>
      <c r="G748" s="5" t="s">
        <v>1929</v>
      </c>
      <c r="H748" s="5" t="s">
        <v>1477</v>
      </c>
      <c r="I748" s="5" t="s">
        <v>30</v>
      </c>
      <c r="J748" s="5" t="s">
        <v>1470</v>
      </c>
      <c r="K748" s="5">
        <v>2016</v>
      </c>
      <c r="L748" s="5" t="s">
        <v>33</v>
      </c>
    </row>
    <row r="749" spans="1:12">
      <c r="A749" s="5" t="s">
        <v>2457</v>
      </c>
      <c r="B749" s="9">
        <v>42585</v>
      </c>
      <c r="C749" s="5">
        <v>2016</v>
      </c>
      <c r="D749" s="5" t="s">
        <v>348</v>
      </c>
      <c r="E749" s="5" t="str">
        <f>VLOOKUP(D749, 'TechIndex Startups'!$A$1:$E$700,2,FALSE)</f>
        <v>FIRM0290</v>
      </c>
      <c r="F749" s="15" t="s">
        <v>1471</v>
      </c>
      <c r="G749" s="5" t="s">
        <v>1930</v>
      </c>
      <c r="H749" s="5" t="s">
        <v>1477</v>
      </c>
      <c r="I749" s="5" t="s">
        <v>30</v>
      </c>
      <c r="J749" s="5" t="s">
        <v>1470</v>
      </c>
      <c r="K749" s="5">
        <v>2013</v>
      </c>
      <c r="L749" s="5" t="s">
        <v>33</v>
      </c>
    </row>
    <row r="750" spans="1:12">
      <c r="A750" s="5" t="s">
        <v>2458</v>
      </c>
      <c r="B750" s="9">
        <v>42585</v>
      </c>
      <c r="C750" s="5">
        <v>2016</v>
      </c>
      <c r="D750" s="5" t="s">
        <v>199</v>
      </c>
      <c r="E750" s="5" t="str">
        <f>VLOOKUP(D750, 'TechIndex Startups'!$A$1:$E$700,2,FALSE)</f>
        <v>FIRM0150</v>
      </c>
      <c r="F750" s="15" t="s">
        <v>1471</v>
      </c>
      <c r="G750" s="5" t="s">
        <v>1931</v>
      </c>
      <c r="H750" s="5" t="s">
        <v>1469</v>
      </c>
      <c r="I750" s="5" t="s">
        <v>200</v>
      </c>
      <c r="J750" s="5" t="s">
        <v>1932</v>
      </c>
      <c r="K750" s="5">
        <v>2013</v>
      </c>
      <c r="L750" s="5" t="s">
        <v>33</v>
      </c>
    </row>
    <row r="751" spans="1:12">
      <c r="A751" s="5" t="s">
        <v>2458</v>
      </c>
      <c r="B751" s="9">
        <v>42585</v>
      </c>
      <c r="C751" s="5">
        <v>2016</v>
      </c>
      <c r="D751" s="5" t="s">
        <v>199</v>
      </c>
      <c r="E751" s="5" t="str">
        <f>VLOOKUP(D751, 'TechIndex Startups'!$A$1:$E$700,2,FALSE)</f>
        <v>FIRM0150</v>
      </c>
      <c r="F751" s="15">
        <f>817000*1.25</f>
        <v>1021250</v>
      </c>
      <c r="G751" s="5" t="s">
        <v>1479</v>
      </c>
      <c r="H751" s="5" t="s">
        <v>1469</v>
      </c>
      <c r="I751" s="5" t="s">
        <v>200</v>
      </c>
      <c r="J751" s="5" t="s">
        <v>1932</v>
      </c>
      <c r="K751" s="5">
        <v>2010</v>
      </c>
      <c r="L751" s="5" t="s">
        <v>33</v>
      </c>
    </row>
    <row r="752" spans="1:12">
      <c r="A752" s="5" t="s">
        <v>2458</v>
      </c>
      <c r="B752" s="9">
        <v>42585</v>
      </c>
      <c r="C752" s="5">
        <v>2016</v>
      </c>
      <c r="D752" s="5" t="s">
        <v>199</v>
      </c>
      <c r="E752" s="5" t="str">
        <f>VLOOKUP(D752, 'TechIndex Startups'!$A$1:$E$700,2,FALSE)</f>
        <v>FIRM0150</v>
      </c>
      <c r="F752" s="15" t="s">
        <v>1471</v>
      </c>
      <c r="G752" s="5" t="s">
        <v>1933</v>
      </c>
      <c r="H752" s="5" t="s">
        <v>1469</v>
      </c>
      <c r="I752" s="5" t="s">
        <v>200</v>
      </c>
      <c r="J752" s="5" t="s">
        <v>1932</v>
      </c>
      <c r="K752" s="5">
        <v>2010</v>
      </c>
      <c r="L752" s="5" t="s">
        <v>33</v>
      </c>
    </row>
    <row r="753" spans="1:12">
      <c r="A753" s="5" t="s">
        <v>2459</v>
      </c>
      <c r="B753" s="9">
        <v>42587</v>
      </c>
      <c r="C753" s="5">
        <v>2016</v>
      </c>
      <c r="D753" s="5" t="s">
        <v>532</v>
      </c>
      <c r="E753" s="5" t="str">
        <f>VLOOKUP(D753, 'TechIndex Startups'!$A$1:$E$700,2,FALSE)</f>
        <v>FIRM0463</v>
      </c>
      <c r="F753" s="15">
        <v>500000</v>
      </c>
      <c r="G753" s="5" t="s">
        <v>1847</v>
      </c>
      <c r="H753" s="5" t="s">
        <v>1588</v>
      </c>
      <c r="I753" s="5" t="s">
        <v>30</v>
      </c>
      <c r="J753" s="5" t="s">
        <v>1487</v>
      </c>
      <c r="K753" s="5">
        <v>2014</v>
      </c>
      <c r="L753" s="5" t="s">
        <v>33</v>
      </c>
    </row>
    <row r="754" spans="1:12">
      <c r="A754" s="5" t="s">
        <v>2460</v>
      </c>
      <c r="B754" s="9">
        <v>42599</v>
      </c>
      <c r="C754" s="5">
        <v>2016</v>
      </c>
      <c r="D754" s="5" t="s">
        <v>747</v>
      </c>
      <c r="E754" s="5" t="str">
        <f>VLOOKUP(D754, 'TechIndex Startups'!$A$1:$E$700,2,FALSE)</f>
        <v>FIRM0672</v>
      </c>
      <c r="F754" s="15">
        <v>12500</v>
      </c>
      <c r="G754" s="5" t="s">
        <v>1934</v>
      </c>
      <c r="H754" s="5" t="s">
        <v>1760</v>
      </c>
      <c r="I754" s="5" t="s">
        <v>30</v>
      </c>
      <c r="J754" s="5" t="s">
        <v>1482</v>
      </c>
      <c r="K754" s="5">
        <v>2016</v>
      </c>
      <c r="L754" s="5" t="s">
        <v>47</v>
      </c>
    </row>
    <row r="755" spans="1:12">
      <c r="A755" s="5" t="s">
        <v>2461</v>
      </c>
      <c r="B755" s="9">
        <v>42605</v>
      </c>
      <c r="C755" s="5">
        <v>2016</v>
      </c>
      <c r="D755" s="5" t="s">
        <v>104</v>
      </c>
      <c r="E755" s="5" t="str">
        <f>VLOOKUP(D755, 'TechIndex Startups'!$A$1:$E$700,2,FALSE)</f>
        <v>FIRM0057</v>
      </c>
      <c r="F755" s="16" t="s">
        <v>1471</v>
      </c>
      <c r="G755" s="5" t="s">
        <v>1935</v>
      </c>
      <c r="H755" s="5" t="s">
        <v>1477</v>
      </c>
      <c r="I755" s="5" t="s">
        <v>30</v>
      </c>
      <c r="J755" s="5" t="s">
        <v>1482</v>
      </c>
      <c r="K755" s="5">
        <v>2004</v>
      </c>
      <c r="L755" s="5" t="s">
        <v>44</v>
      </c>
    </row>
    <row r="756" spans="1:12">
      <c r="A756" s="5" t="s">
        <v>2461</v>
      </c>
      <c r="B756" s="9">
        <v>42605</v>
      </c>
      <c r="C756" s="5">
        <v>2016</v>
      </c>
      <c r="D756" s="5" t="s">
        <v>104</v>
      </c>
      <c r="E756" s="5" t="str">
        <f>VLOOKUP(D756, 'TechIndex Startups'!$A$1:$E$700,2,FALSE)</f>
        <v>FIRM0057</v>
      </c>
      <c r="F756" s="15">
        <v>10000000</v>
      </c>
      <c r="G756" s="5" t="s">
        <v>1488</v>
      </c>
      <c r="H756" s="5" t="s">
        <v>1477</v>
      </c>
      <c r="I756" s="5" t="s">
        <v>30</v>
      </c>
      <c r="J756" s="5" t="s">
        <v>1482</v>
      </c>
      <c r="K756" s="5">
        <v>2004</v>
      </c>
      <c r="L756" s="5" t="s">
        <v>44</v>
      </c>
    </row>
    <row r="757" spans="1:12">
      <c r="A757" s="5" t="s">
        <v>2462</v>
      </c>
      <c r="B757" s="9">
        <v>42606</v>
      </c>
      <c r="C757" s="5">
        <v>2016</v>
      </c>
      <c r="D757" s="5" t="s">
        <v>751</v>
      </c>
      <c r="E757" s="5" t="str">
        <f>VLOOKUP(D757, 'TechIndex Startups'!$A$1:$E$700,2,FALSE)</f>
        <v>FIRM0676</v>
      </c>
      <c r="F757" s="15">
        <v>120000</v>
      </c>
      <c r="G757" s="5" t="s">
        <v>1466</v>
      </c>
      <c r="H757" s="5" t="s">
        <v>1481</v>
      </c>
      <c r="I757" s="5" t="s">
        <v>30</v>
      </c>
      <c r="J757" s="5" t="s">
        <v>1482</v>
      </c>
      <c r="K757" s="5">
        <v>2008</v>
      </c>
      <c r="L757" s="5" t="s">
        <v>69</v>
      </c>
    </row>
    <row r="758" spans="1:12">
      <c r="A758" s="5" t="s">
        <v>2463</v>
      </c>
      <c r="B758" s="9">
        <v>42608</v>
      </c>
      <c r="C758" s="5">
        <v>2016</v>
      </c>
      <c r="D758" s="5" t="s">
        <v>693</v>
      </c>
      <c r="E758" s="5" t="str">
        <f>VLOOKUP(D758, 'TechIndex Startups'!$A$1:$E$700,2,FALSE)</f>
        <v>FIRM0620</v>
      </c>
      <c r="F758" s="15">
        <f>360000*1.25</f>
        <v>450000</v>
      </c>
      <c r="G758" s="5" t="s">
        <v>1936</v>
      </c>
      <c r="H758" s="5" t="s">
        <v>1481</v>
      </c>
      <c r="I758" s="5" t="s">
        <v>73</v>
      </c>
      <c r="J758" s="5" t="s">
        <v>1642</v>
      </c>
      <c r="K758" s="5">
        <v>2015</v>
      </c>
      <c r="L758" s="5" t="s">
        <v>44</v>
      </c>
    </row>
    <row r="759" spans="1:12">
      <c r="A759" s="5" t="s">
        <v>2464</v>
      </c>
      <c r="B759" s="9">
        <v>42612</v>
      </c>
      <c r="C759" s="5">
        <v>2016</v>
      </c>
      <c r="D759" s="5" t="s">
        <v>588</v>
      </c>
      <c r="E759" s="5" t="str">
        <f>VLOOKUP(D759, 'TechIndex Startups'!$A$1:$E$700,2,FALSE)</f>
        <v>FIRM0517</v>
      </c>
      <c r="F759" s="15">
        <v>1200000</v>
      </c>
      <c r="G759" s="5" t="s">
        <v>1479</v>
      </c>
      <c r="H759" s="5" t="s">
        <v>1481</v>
      </c>
      <c r="I759" s="5" t="s">
        <v>30</v>
      </c>
      <c r="J759" s="5" t="s">
        <v>1543</v>
      </c>
      <c r="K759" s="5">
        <v>2015</v>
      </c>
      <c r="L759" s="5" t="s">
        <v>33</v>
      </c>
    </row>
    <row r="760" spans="1:12">
      <c r="A760" s="5" t="s">
        <v>2465</v>
      </c>
      <c r="B760" s="9">
        <v>42612</v>
      </c>
      <c r="C760" s="5">
        <v>2016</v>
      </c>
      <c r="D760" s="5" t="s">
        <v>500</v>
      </c>
      <c r="E760" s="5" t="str">
        <f>VLOOKUP(D760, 'TechIndex Startups'!$A$1:$E$700,2,FALSE)</f>
        <v>FIRM0433</v>
      </c>
      <c r="F760" s="15">
        <v>695000</v>
      </c>
      <c r="G760" s="5" t="s">
        <v>1479</v>
      </c>
      <c r="H760" s="5" t="s">
        <v>1513</v>
      </c>
      <c r="I760" s="5" t="s">
        <v>30</v>
      </c>
      <c r="J760" s="5" t="s">
        <v>1483</v>
      </c>
      <c r="K760" s="5">
        <v>2014</v>
      </c>
      <c r="L760" s="5" t="s">
        <v>33</v>
      </c>
    </row>
    <row r="761" spans="1:12">
      <c r="A761" s="5" t="s">
        <v>2466</v>
      </c>
      <c r="B761" s="9">
        <v>42613</v>
      </c>
      <c r="C761" s="5">
        <v>2016</v>
      </c>
      <c r="D761" s="5" t="s">
        <v>461</v>
      </c>
      <c r="E761" s="5" t="str">
        <f>VLOOKUP(D761, 'TechIndex Startups'!$A$1:$E$700,2,FALSE)</f>
        <v>FIRM0397</v>
      </c>
      <c r="F761" s="15" t="s">
        <v>1479</v>
      </c>
      <c r="G761" s="5" t="s">
        <v>1937</v>
      </c>
      <c r="H761" s="5" t="s">
        <v>1481</v>
      </c>
      <c r="I761" s="5" t="s">
        <v>30</v>
      </c>
      <c r="J761" s="5" t="s">
        <v>1845</v>
      </c>
      <c r="K761" s="5">
        <v>2013</v>
      </c>
      <c r="L761" s="5" t="s">
        <v>33</v>
      </c>
    </row>
    <row r="762" spans="1:12">
      <c r="A762" s="5" t="s">
        <v>2467</v>
      </c>
      <c r="B762" s="9">
        <v>42614</v>
      </c>
      <c r="C762" s="5">
        <v>2016</v>
      </c>
      <c r="D762" s="5" t="s">
        <v>714</v>
      </c>
      <c r="E762" s="5" t="str">
        <f>VLOOKUP(D762, 'TechIndex Startups'!$A$1:$E$700,2,FALSE)</f>
        <v>FIRM0639</v>
      </c>
      <c r="F762" s="15">
        <f>1000000*1.25</f>
        <v>1250000</v>
      </c>
      <c r="G762" s="5" t="s">
        <v>1479</v>
      </c>
      <c r="H762" s="5" t="s">
        <v>1469</v>
      </c>
      <c r="I762" s="5" t="s">
        <v>73</v>
      </c>
      <c r="J762" s="5" t="s">
        <v>1938</v>
      </c>
      <c r="K762" s="5">
        <v>2016</v>
      </c>
      <c r="L762" s="5" t="s">
        <v>44</v>
      </c>
    </row>
    <row r="763" spans="1:12">
      <c r="A763" s="5" t="s">
        <v>2468</v>
      </c>
      <c r="B763" s="9">
        <v>42620</v>
      </c>
      <c r="C763" s="5">
        <v>2016</v>
      </c>
      <c r="D763" s="5" t="s">
        <v>139</v>
      </c>
      <c r="E763" s="5" t="str">
        <f>VLOOKUP(D763, 'TechIndex Startups'!$A$1:$E$700,2,FALSE)</f>
        <v>FIRM0091</v>
      </c>
      <c r="F763" s="15" t="s">
        <v>1479</v>
      </c>
      <c r="G763" s="5" t="s">
        <v>1939</v>
      </c>
      <c r="H763" s="5" t="s">
        <v>1522</v>
      </c>
      <c r="I763" s="5" t="s">
        <v>30</v>
      </c>
      <c r="J763" s="5" t="s">
        <v>1482</v>
      </c>
      <c r="K763" s="5">
        <v>2016</v>
      </c>
      <c r="L763" s="5" t="s">
        <v>33</v>
      </c>
    </row>
    <row r="764" spans="1:12">
      <c r="A764" s="5" t="s">
        <v>2469</v>
      </c>
      <c r="B764" s="9">
        <v>42621</v>
      </c>
      <c r="C764" s="5">
        <v>2016</v>
      </c>
      <c r="D764" s="5" t="s">
        <v>749</v>
      </c>
      <c r="E764" s="5" t="str">
        <f>VLOOKUP(D764, 'TechIndex Startups'!$A$1:$E$700,2,FALSE)</f>
        <v>FIRM0674</v>
      </c>
      <c r="F764" s="15">
        <v>370000</v>
      </c>
      <c r="G764" s="5" t="s">
        <v>1940</v>
      </c>
      <c r="H764" s="5" t="s">
        <v>1481</v>
      </c>
      <c r="I764" s="5" t="s">
        <v>30</v>
      </c>
      <c r="J764" s="5" t="s">
        <v>1498</v>
      </c>
      <c r="K764" s="5">
        <v>2015</v>
      </c>
      <c r="L764" s="5" t="s">
        <v>44</v>
      </c>
    </row>
    <row r="765" spans="1:12">
      <c r="A765" s="5" t="s">
        <v>2470</v>
      </c>
      <c r="B765" s="9">
        <v>42628</v>
      </c>
      <c r="C765" s="5">
        <v>2016</v>
      </c>
      <c r="D765" s="5" t="s">
        <v>704</v>
      </c>
      <c r="E765" s="5" t="str">
        <f>VLOOKUP(D765, 'TechIndex Startups'!$A$1:$E$700,2,FALSE)</f>
        <v>FIRM0630</v>
      </c>
      <c r="F765" s="15">
        <v>3000000</v>
      </c>
      <c r="G765" s="5" t="s">
        <v>1941</v>
      </c>
      <c r="H765" s="5" t="s">
        <v>1469</v>
      </c>
      <c r="I765" s="5" t="s">
        <v>50</v>
      </c>
      <c r="J765" s="5" t="s">
        <v>1478</v>
      </c>
      <c r="K765" s="5">
        <v>2016</v>
      </c>
      <c r="L765" s="5" t="s">
        <v>29</v>
      </c>
    </row>
    <row r="766" spans="1:12">
      <c r="A766" s="5" t="s">
        <v>2471</v>
      </c>
      <c r="B766" s="9">
        <v>42628</v>
      </c>
      <c r="C766" s="5">
        <v>2016</v>
      </c>
      <c r="D766" s="5" t="s">
        <v>321</v>
      </c>
      <c r="E766" s="5" t="str">
        <f>VLOOKUP(D766, 'TechIndex Startups'!$A$1:$E$700,2,FALSE)</f>
        <v>FIRM0263</v>
      </c>
      <c r="F766" s="15">
        <v>6000000</v>
      </c>
      <c r="G766" s="5" t="s">
        <v>2</v>
      </c>
      <c r="H766" s="5" t="s">
        <v>1477</v>
      </c>
      <c r="I766" s="5" t="s">
        <v>30</v>
      </c>
      <c r="J766" s="5" t="s">
        <v>1482</v>
      </c>
      <c r="K766" s="5">
        <v>2012</v>
      </c>
      <c r="L766" s="5" t="s">
        <v>29</v>
      </c>
    </row>
    <row r="767" spans="1:12">
      <c r="A767" s="5" t="s">
        <v>2471</v>
      </c>
      <c r="B767" s="9">
        <v>42628</v>
      </c>
      <c r="C767" s="5">
        <v>2016</v>
      </c>
      <c r="D767" s="5" t="s">
        <v>321</v>
      </c>
      <c r="E767" s="5" t="str">
        <f>VLOOKUP(D767, 'TechIndex Startups'!$A$1:$E$700,2,FALSE)</f>
        <v>FIRM0263</v>
      </c>
      <c r="F767" s="16" t="s">
        <v>1471</v>
      </c>
      <c r="G767" s="5" t="s">
        <v>1594</v>
      </c>
      <c r="H767" s="5" t="s">
        <v>1477</v>
      </c>
      <c r="I767" s="5" t="s">
        <v>30</v>
      </c>
      <c r="J767" s="5" t="s">
        <v>1482</v>
      </c>
      <c r="K767" s="5">
        <v>2012</v>
      </c>
      <c r="L767" s="5" t="s">
        <v>29</v>
      </c>
    </row>
    <row r="768" spans="1:12">
      <c r="A768" s="5" t="s">
        <v>2471</v>
      </c>
      <c r="B768" s="9">
        <v>42628</v>
      </c>
      <c r="C768" s="5">
        <v>2016</v>
      </c>
      <c r="D768" s="5" t="s">
        <v>321</v>
      </c>
      <c r="E768" s="5" t="str">
        <f>VLOOKUP(D768, 'TechIndex Startups'!$A$1:$E$700,2,FALSE)</f>
        <v>FIRM0263</v>
      </c>
      <c r="F768" s="16" t="s">
        <v>1471</v>
      </c>
      <c r="G768" s="5" t="s">
        <v>1556</v>
      </c>
      <c r="H768" s="5" t="s">
        <v>1477</v>
      </c>
      <c r="I768" s="5" t="s">
        <v>30</v>
      </c>
      <c r="J768" s="5" t="s">
        <v>1482</v>
      </c>
      <c r="K768" s="5">
        <v>2012</v>
      </c>
      <c r="L768" s="5" t="s">
        <v>29</v>
      </c>
    </row>
    <row r="769" spans="1:12">
      <c r="A769" s="5" t="s">
        <v>2471</v>
      </c>
      <c r="B769" s="9">
        <v>42628</v>
      </c>
      <c r="C769" s="5">
        <v>2016</v>
      </c>
      <c r="D769" s="5" t="s">
        <v>321</v>
      </c>
      <c r="E769" s="5" t="str">
        <f>VLOOKUP(D769, 'TechIndex Startups'!$A$1:$E$700,2,FALSE)</f>
        <v>FIRM0263</v>
      </c>
      <c r="F769" s="16" t="s">
        <v>1471</v>
      </c>
      <c r="G769" s="5" t="s">
        <v>1718</v>
      </c>
      <c r="H769" s="5" t="s">
        <v>1477</v>
      </c>
      <c r="I769" s="5" t="s">
        <v>30</v>
      </c>
      <c r="J769" s="5" t="s">
        <v>1482</v>
      </c>
      <c r="K769" s="5">
        <v>2012</v>
      </c>
      <c r="L769" s="5" t="s">
        <v>29</v>
      </c>
    </row>
    <row r="770" spans="1:12">
      <c r="A770" s="5" t="s">
        <v>2472</v>
      </c>
      <c r="B770" s="9">
        <v>42634</v>
      </c>
      <c r="C770" s="5">
        <v>2016</v>
      </c>
      <c r="D770" s="5" t="s">
        <v>722</v>
      </c>
      <c r="E770" s="5" t="str">
        <f>VLOOKUP(D770, 'TechIndex Startups'!$A$1:$E$700,2,FALSE)</f>
        <v>FIRM0647</v>
      </c>
      <c r="F770" s="15" t="s">
        <v>1544</v>
      </c>
      <c r="G770" s="5" t="s">
        <v>1942</v>
      </c>
      <c r="H770" s="5" t="s">
        <v>1469</v>
      </c>
      <c r="I770" s="5" t="s">
        <v>30</v>
      </c>
      <c r="J770" s="5" t="s">
        <v>1845</v>
      </c>
      <c r="K770" s="5">
        <v>2016</v>
      </c>
      <c r="L770" s="5" t="s">
        <v>44</v>
      </c>
    </row>
    <row r="771" spans="1:12">
      <c r="A771" s="5" t="s">
        <v>2472</v>
      </c>
      <c r="B771" s="9">
        <v>42634</v>
      </c>
      <c r="C771" s="5">
        <v>2016</v>
      </c>
      <c r="D771" s="5" t="s">
        <v>722</v>
      </c>
      <c r="E771" s="5" t="str">
        <f>VLOOKUP(D771, 'TechIndex Startups'!$A$1:$E$700,2,FALSE)</f>
        <v>FIRM0647</v>
      </c>
      <c r="F771" s="15">
        <v>2300000</v>
      </c>
      <c r="G771" s="5" t="s">
        <v>1943</v>
      </c>
      <c r="H771" s="5" t="s">
        <v>1469</v>
      </c>
      <c r="I771" s="5" t="s">
        <v>30</v>
      </c>
      <c r="J771" s="5" t="s">
        <v>1845</v>
      </c>
      <c r="K771" s="5">
        <v>2016</v>
      </c>
      <c r="L771" s="5" t="s">
        <v>44</v>
      </c>
    </row>
    <row r="772" spans="1:12">
      <c r="A772" s="5" t="s">
        <v>2472</v>
      </c>
      <c r="B772" s="9">
        <v>42634</v>
      </c>
      <c r="C772" s="5">
        <v>2016</v>
      </c>
      <c r="D772" s="5" t="s">
        <v>722</v>
      </c>
      <c r="E772" s="5" t="str">
        <f>VLOOKUP(D772, 'TechIndex Startups'!$A$1:$E$700,2,FALSE)</f>
        <v>FIRM0647</v>
      </c>
      <c r="F772" s="15" t="s">
        <v>1544</v>
      </c>
      <c r="G772" s="5" t="s">
        <v>1904</v>
      </c>
      <c r="H772" s="5" t="s">
        <v>1469</v>
      </c>
      <c r="I772" s="5" t="s">
        <v>30</v>
      </c>
      <c r="J772" s="5" t="s">
        <v>1845</v>
      </c>
      <c r="K772" s="5">
        <v>2015</v>
      </c>
      <c r="L772" s="5" t="s">
        <v>44</v>
      </c>
    </row>
    <row r="773" spans="1:12">
      <c r="A773" s="5" t="s">
        <v>2473</v>
      </c>
      <c r="B773" s="9">
        <v>42639</v>
      </c>
      <c r="C773" s="5">
        <v>2016</v>
      </c>
      <c r="D773" s="5" t="s">
        <v>431</v>
      </c>
      <c r="E773" s="5" t="str">
        <f>VLOOKUP(D773, 'TechIndex Startups'!$A$1:$E$700,2,FALSE)</f>
        <v>FIRM0368</v>
      </c>
      <c r="F773" s="15">
        <f>15000*1.4</f>
        <v>21000</v>
      </c>
      <c r="G773" s="5" t="s">
        <v>1944</v>
      </c>
      <c r="H773" s="5" t="s">
        <v>1497</v>
      </c>
      <c r="I773" s="5" t="s">
        <v>50</v>
      </c>
      <c r="J773" s="5" t="s">
        <v>1866</v>
      </c>
      <c r="K773" s="5">
        <v>2013</v>
      </c>
      <c r="L773" s="5" t="s">
        <v>33</v>
      </c>
    </row>
    <row r="774" spans="1:12">
      <c r="A774" s="5" t="s">
        <v>2474</v>
      </c>
      <c r="B774" s="9">
        <v>42640</v>
      </c>
      <c r="C774" s="5">
        <v>2016</v>
      </c>
      <c r="D774" s="5" t="s">
        <v>418</v>
      </c>
      <c r="E774" s="5" t="str">
        <f>VLOOKUP(D774, 'TechIndex Startups'!$A$1:$E$700,2,FALSE)</f>
        <v>FIRM0354</v>
      </c>
      <c r="F774" s="15">
        <v>2800000</v>
      </c>
      <c r="G774" s="5" t="s">
        <v>1479</v>
      </c>
      <c r="H774" s="5" t="s">
        <v>1481</v>
      </c>
      <c r="I774" s="5" t="s">
        <v>30</v>
      </c>
      <c r="J774" s="5" t="s">
        <v>1902</v>
      </c>
      <c r="K774" s="5">
        <v>2013</v>
      </c>
      <c r="L774" s="5" t="s">
        <v>69</v>
      </c>
    </row>
    <row r="775" spans="1:12">
      <c r="A775" s="5" t="s">
        <v>2475</v>
      </c>
      <c r="B775" s="9">
        <v>42645</v>
      </c>
      <c r="C775" s="5">
        <v>2016</v>
      </c>
      <c r="D775" s="5" t="s">
        <v>657</v>
      </c>
      <c r="E775" s="5" t="str">
        <f>VLOOKUP(D775, 'TechIndex Startups'!$A$1:$E$700,2,FALSE)</f>
        <v>FIRM0586</v>
      </c>
      <c r="F775" s="15">
        <v>370000</v>
      </c>
      <c r="G775" s="5" t="s">
        <v>1479</v>
      </c>
      <c r="H775" s="5" t="s">
        <v>1481</v>
      </c>
      <c r="I775" s="5" t="s">
        <v>30</v>
      </c>
      <c r="J775" s="5" t="s">
        <v>1901</v>
      </c>
      <c r="K775" s="5">
        <v>2015</v>
      </c>
      <c r="L775" s="5" t="s">
        <v>47</v>
      </c>
    </row>
    <row r="776" spans="1:12">
      <c r="A776" s="5" t="s">
        <v>2476</v>
      </c>
      <c r="B776" s="9">
        <v>42653</v>
      </c>
      <c r="C776" s="5">
        <v>2016</v>
      </c>
      <c r="D776" s="5" t="s">
        <v>274</v>
      </c>
      <c r="E776" s="5" t="str">
        <f>VLOOKUP(D776, 'TechIndex Startups'!$A$1:$E$700,2,FALSE)</f>
        <v>FIRM0220</v>
      </c>
      <c r="F776" s="15">
        <v>1800000</v>
      </c>
      <c r="G776" s="5" t="s">
        <v>1479</v>
      </c>
      <c r="H776" s="5" t="s">
        <v>1596</v>
      </c>
      <c r="I776" s="5" t="s">
        <v>30</v>
      </c>
      <c r="J776" s="5" t="s">
        <v>1589</v>
      </c>
      <c r="K776" s="5">
        <v>2012</v>
      </c>
      <c r="L776" s="5" t="s">
        <v>69</v>
      </c>
    </row>
    <row r="777" spans="1:12">
      <c r="A777" s="5" t="s">
        <v>2477</v>
      </c>
      <c r="B777" s="9">
        <v>42656</v>
      </c>
      <c r="C777" s="5">
        <v>2016</v>
      </c>
      <c r="D777" s="5" t="s">
        <v>719</v>
      </c>
      <c r="E777" s="5" t="str">
        <f>VLOOKUP(D777, 'TechIndex Startups'!$A$1:$E$700,2,FALSE)</f>
        <v>FIRM0644</v>
      </c>
      <c r="F777" s="15">
        <f>2000000*1.25</f>
        <v>2500000</v>
      </c>
      <c r="G777" s="5" t="s">
        <v>1621</v>
      </c>
      <c r="H777" s="5" t="s">
        <v>1596</v>
      </c>
      <c r="I777" s="5" t="s">
        <v>167</v>
      </c>
      <c r="J777" s="5" t="s">
        <v>1751</v>
      </c>
      <c r="K777" s="5">
        <v>2016</v>
      </c>
      <c r="L777" s="5" t="s">
        <v>29</v>
      </c>
    </row>
    <row r="778" spans="1:12">
      <c r="A778" s="5" t="s">
        <v>2477</v>
      </c>
      <c r="B778" s="9">
        <v>42656</v>
      </c>
      <c r="C778" s="5">
        <v>2016</v>
      </c>
      <c r="D778" s="5" t="s">
        <v>719</v>
      </c>
      <c r="E778" s="5" t="str">
        <f>VLOOKUP(D778, 'TechIndex Startups'!$A$1:$E$700,2,FALSE)</f>
        <v>FIRM0644</v>
      </c>
      <c r="F778" s="15" t="s">
        <v>1544</v>
      </c>
      <c r="G778" s="5" t="s">
        <v>1945</v>
      </c>
      <c r="H778" s="5" t="s">
        <v>1596</v>
      </c>
      <c r="I778" s="5" t="s">
        <v>167</v>
      </c>
      <c r="J778" s="5" t="s">
        <v>1751</v>
      </c>
      <c r="K778" s="5">
        <v>2016</v>
      </c>
      <c r="L778" s="5" t="s">
        <v>29</v>
      </c>
    </row>
    <row r="779" spans="1:12">
      <c r="A779" s="5" t="s">
        <v>2477</v>
      </c>
      <c r="B779" s="9">
        <v>42656</v>
      </c>
      <c r="C779" s="5">
        <v>2016</v>
      </c>
      <c r="D779" s="5" t="s">
        <v>719</v>
      </c>
      <c r="E779" s="5" t="str">
        <f>VLOOKUP(D779, 'TechIndex Startups'!$A$1:$E$700,2,FALSE)</f>
        <v>FIRM0644</v>
      </c>
      <c r="F779" s="15" t="s">
        <v>1544</v>
      </c>
      <c r="G779" s="5" t="s">
        <v>1946</v>
      </c>
      <c r="H779" s="5" t="s">
        <v>1596</v>
      </c>
      <c r="I779" s="5" t="s">
        <v>167</v>
      </c>
      <c r="J779" s="5" t="s">
        <v>1751</v>
      </c>
      <c r="K779" s="5">
        <v>2016</v>
      </c>
      <c r="L779" s="5" t="s">
        <v>29</v>
      </c>
    </row>
    <row r="780" spans="1:12">
      <c r="A780" s="5" t="s">
        <v>2478</v>
      </c>
      <c r="B780" s="9">
        <v>42671</v>
      </c>
      <c r="C780" s="5">
        <v>2016</v>
      </c>
      <c r="D780" s="5" t="s">
        <v>604</v>
      </c>
      <c r="E780" s="5" t="str">
        <f>VLOOKUP(D780, 'TechIndex Startups'!$A$1:$E$700,2,FALSE)</f>
        <v>FIRM0533</v>
      </c>
      <c r="F780" s="16" t="s">
        <v>1479</v>
      </c>
      <c r="G780" s="5" t="s">
        <v>1904</v>
      </c>
      <c r="H780" s="5" t="s">
        <v>1481</v>
      </c>
      <c r="I780" s="5" t="s">
        <v>30</v>
      </c>
      <c r="J780" s="5" t="s">
        <v>1470</v>
      </c>
      <c r="K780" s="5">
        <v>2015</v>
      </c>
      <c r="L780" s="5" t="s">
        <v>33</v>
      </c>
    </row>
    <row r="781" spans="1:12">
      <c r="A781" s="5" t="s">
        <v>2478</v>
      </c>
      <c r="B781" s="9">
        <v>42671</v>
      </c>
      <c r="C781" s="5">
        <v>2016</v>
      </c>
      <c r="D781" s="5" t="s">
        <v>604</v>
      </c>
      <c r="E781" s="5" t="str">
        <f>VLOOKUP(D781, 'TechIndex Startups'!$A$1:$E$700,2,FALSE)</f>
        <v>FIRM0533</v>
      </c>
      <c r="F781" s="16" t="s">
        <v>1479</v>
      </c>
      <c r="G781" s="5" t="s">
        <v>1674</v>
      </c>
      <c r="H781" s="5" t="s">
        <v>1481</v>
      </c>
      <c r="I781" s="5" t="s">
        <v>30</v>
      </c>
      <c r="J781" s="5" t="s">
        <v>1470</v>
      </c>
      <c r="K781" s="5">
        <v>2015</v>
      </c>
      <c r="L781" s="5" t="s">
        <v>33</v>
      </c>
    </row>
    <row r="782" spans="1:12">
      <c r="A782" s="5" t="s">
        <v>2479</v>
      </c>
      <c r="B782" s="9">
        <v>42671</v>
      </c>
      <c r="C782" s="5">
        <v>2016</v>
      </c>
      <c r="D782" s="5" t="s">
        <v>703</v>
      </c>
      <c r="E782" s="5" t="str">
        <f>VLOOKUP(D782, 'TechIndex Startups'!$A$1:$E$700,2,FALSE)</f>
        <v>FIRM0629</v>
      </c>
      <c r="F782" s="16" t="s">
        <v>1479</v>
      </c>
      <c r="G782" s="5" t="s">
        <v>1904</v>
      </c>
      <c r="H782" s="5" t="s">
        <v>1481</v>
      </c>
      <c r="I782" s="5" t="s">
        <v>50</v>
      </c>
      <c r="J782" s="5" t="s">
        <v>1478</v>
      </c>
      <c r="K782" s="5">
        <v>2015</v>
      </c>
      <c r="L782" s="5" t="s">
        <v>544</v>
      </c>
    </row>
    <row r="783" spans="1:12">
      <c r="A783" s="5" t="s">
        <v>2479</v>
      </c>
      <c r="B783" s="9">
        <v>42671</v>
      </c>
      <c r="C783" s="5">
        <v>2016</v>
      </c>
      <c r="D783" s="5" t="s">
        <v>703</v>
      </c>
      <c r="E783" s="5" t="str">
        <f>VLOOKUP(D783, 'TechIndex Startups'!$A$1:$E$700,2,FALSE)</f>
        <v>FIRM0629</v>
      </c>
      <c r="F783" s="16" t="s">
        <v>1479</v>
      </c>
      <c r="G783" s="5" t="s">
        <v>1674</v>
      </c>
      <c r="H783" s="5" t="s">
        <v>1481</v>
      </c>
      <c r="I783" s="5" t="s">
        <v>50</v>
      </c>
      <c r="J783" s="5" t="s">
        <v>1478</v>
      </c>
      <c r="K783" s="5">
        <v>2015</v>
      </c>
      <c r="L783" s="5" t="s">
        <v>544</v>
      </c>
    </row>
    <row r="784" spans="1:12">
      <c r="A784" s="5" t="s">
        <v>2480</v>
      </c>
      <c r="B784" s="9">
        <v>42675</v>
      </c>
      <c r="C784" s="5">
        <v>2016</v>
      </c>
      <c r="D784" s="5" t="s">
        <v>742</v>
      </c>
      <c r="E784" s="5" t="str">
        <f>VLOOKUP(D784, 'TechIndex Startups'!$A$1:$E$700,2,FALSE)</f>
        <v>FIRM0667</v>
      </c>
      <c r="F784" s="16" t="s">
        <v>1471</v>
      </c>
      <c r="G784" s="5" t="s">
        <v>1947</v>
      </c>
      <c r="H784" s="5" t="s">
        <v>1492</v>
      </c>
      <c r="I784" s="5" t="s">
        <v>30</v>
      </c>
      <c r="J784" s="5" t="s">
        <v>1470</v>
      </c>
      <c r="K784" s="5">
        <v>2016</v>
      </c>
      <c r="L784" s="5" t="s">
        <v>33</v>
      </c>
    </row>
    <row r="785" spans="1:12">
      <c r="A785" s="5" t="s">
        <v>2480</v>
      </c>
      <c r="B785" s="9">
        <v>42675</v>
      </c>
      <c r="C785" s="5">
        <v>2016</v>
      </c>
      <c r="D785" s="5" t="s">
        <v>742</v>
      </c>
      <c r="E785" s="5" t="str">
        <f>VLOOKUP(D785, 'TechIndex Startups'!$A$1:$E$700,2,FALSE)</f>
        <v>FIRM0667</v>
      </c>
      <c r="F785" s="15">
        <v>65000</v>
      </c>
      <c r="G785" s="5" t="s">
        <v>1948</v>
      </c>
      <c r="H785" s="5" t="s">
        <v>1492</v>
      </c>
      <c r="I785" s="5" t="s">
        <v>30</v>
      </c>
      <c r="J785" s="5" t="s">
        <v>1470</v>
      </c>
      <c r="K785" s="5">
        <v>2016</v>
      </c>
      <c r="L785" s="5" t="s">
        <v>33</v>
      </c>
    </row>
    <row r="786" spans="1:12">
      <c r="A786" s="5" t="s">
        <v>2481</v>
      </c>
      <c r="B786" s="9">
        <v>42677</v>
      </c>
      <c r="C786" s="5">
        <v>2016</v>
      </c>
      <c r="D786" s="5" t="s">
        <v>671</v>
      </c>
      <c r="E786" s="5" t="str">
        <f>VLOOKUP(D786, 'TechIndex Startups'!$A$1:$E$700,2,FALSE)</f>
        <v>FIRM0599</v>
      </c>
      <c r="F786" s="16" t="s">
        <v>1479</v>
      </c>
      <c r="G786" s="5" t="s">
        <v>1479</v>
      </c>
      <c r="H786" s="5" t="s">
        <v>1596</v>
      </c>
      <c r="I786" s="5" t="s">
        <v>30</v>
      </c>
      <c r="J786" s="5" t="s">
        <v>1831</v>
      </c>
      <c r="K786" s="5">
        <v>2015</v>
      </c>
      <c r="L786" s="5" t="s">
        <v>33</v>
      </c>
    </row>
    <row r="787" spans="1:12">
      <c r="A787" s="5" t="s">
        <v>2482</v>
      </c>
      <c r="B787" s="9">
        <v>42681</v>
      </c>
      <c r="C787" s="5">
        <v>2016</v>
      </c>
      <c r="D787" s="5" t="s">
        <v>707</v>
      </c>
      <c r="E787" s="5" t="str">
        <f>VLOOKUP(D787, 'TechIndex Startups'!$A$1:$E$700,2,FALSE)</f>
        <v>FIRM0633</v>
      </c>
      <c r="F787" s="15">
        <v>228000</v>
      </c>
      <c r="G787" s="5" t="s">
        <v>1949</v>
      </c>
      <c r="H787" s="5" t="s">
        <v>1481</v>
      </c>
      <c r="I787" s="5" t="s">
        <v>358</v>
      </c>
      <c r="J787" s="5" t="s">
        <v>1808</v>
      </c>
      <c r="K787" s="5">
        <v>2016</v>
      </c>
      <c r="L787" s="5" t="s">
        <v>47</v>
      </c>
    </row>
    <row r="788" spans="1:12">
      <c r="A788" s="5" t="s">
        <v>2483</v>
      </c>
      <c r="B788" s="9">
        <v>42695</v>
      </c>
      <c r="C788" s="5">
        <v>2016</v>
      </c>
      <c r="D788" s="5" t="s">
        <v>711</v>
      </c>
      <c r="E788" s="5" t="str">
        <f>VLOOKUP(D788, 'TechIndex Startups'!$A$1:$E$700,2,FALSE)</f>
        <v>FIRM0637</v>
      </c>
      <c r="F788" s="15">
        <v>200000</v>
      </c>
      <c r="G788" s="5" t="s">
        <v>1950</v>
      </c>
      <c r="H788" s="5" t="s">
        <v>1481</v>
      </c>
      <c r="I788" s="5" t="s">
        <v>712</v>
      </c>
      <c r="J788" s="5" t="s">
        <v>1951</v>
      </c>
      <c r="K788" s="5">
        <v>2016</v>
      </c>
      <c r="L788" s="5" t="s">
        <v>47</v>
      </c>
    </row>
    <row r="789" spans="1:12">
      <c r="A789" s="5" t="s">
        <v>2484</v>
      </c>
      <c r="B789" s="9">
        <v>42703</v>
      </c>
      <c r="C789" s="5">
        <v>2016</v>
      </c>
      <c r="D789" s="5" t="s">
        <v>543</v>
      </c>
      <c r="E789" s="5" t="str">
        <f>VLOOKUP(D789, 'TechIndex Startups'!$A$1:$E$700,2,FALSE)</f>
        <v>FIRM0474</v>
      </c>
      <c r="F789" s="15" t="s">
        <v>1479</v>
      </c>
      <c r="G789" s="5" t="s">
        <v>1952</v>
      </c>
      <c r="H789" s="5" t="s">
        <v>1481</v>
      </c>
      <c r="I789" s="5" t="s">
        <v>30</v>
      </c>
      <c r="J789" s="5" t="s">
        <v>1498</v>
      </c>
      <c r="K789" s="5">
        <v>2014</v>
      </c>
      <c r="L789" s="5" t="s">
        <v>544</v>
      </c>
    </row>
    <row r="790" spans="1:12">
      <c r="A790" s="5" t="s">
        <v>2484</v>
      </c>
      <c r="B790" s="9">
        <v>42703</v>
      </c>
      <c r="C790" s="5">
        <v>2016</v>
      </c>
      <c r="D790" s="5" t="s">
        <v>543</v>
      </c>
      <c r="E790" s="5" t="str">
        <f>VLOOKUP(D790, 'TechIndex Startups'!$A$1:$E$700,2,FALSE)</f>
        <v>FIRM0474</v>
      </c>
      <c r="F790" s="15" t="s">
        <v>1479</v>
      </c>
      <c r="G790" s="5" t="s">
        <v>1854</v>
      </c>
      <c r="H790" s="5" t="s">
        <v>1481</v>
      </c>
      <c r="I790" s="5" t="s">
        <v>30</v>
      </c>
      <c r="J790" s="5" t="s">
        <v>1498</v>
      </c>
      <c r="K790" s="5">
        <v>2014</v>
      </c>
      <c r="L790" s="5" t="s">
        <v>544</v>
      </c>
    </row>
    <row r="791" spans="1:12">
      <c r="A791" s="5" t="s">
        <v>2485</v>
      </c>
      <c r="B791" s="9">
        <v>42704</v>
      </c>
      <c r="C791" s="5">
        <v>2016</v>
      </c>
      <c r="D791" s="5" t="s">
        <v>527</v>
      </c>
      <c r="E791" s="5" t="str">
        <f>VLOOKUP(D791, 'TechIndex Startups'!$A$1:$E$700,2,FALSE)</f>
        <v>FIRM0458</v>
      </c>
      <c r="F791" s="16" t="s">
        <v>1471</v>
      </c>
      <c r="G791" s="5" t="s">
        <v>1953</v>
      </c>
      <c r="H791" s="5" t="s">
        <v>1481</v>
      </c>
      <c r="I791" s="5" t="s">
        <v>109</v>
      </c>
      <c r="J791" s="5" t="s">
        <v>1500</v>
      </c>
      <c r="K791" s="5">
        <v>2014</v>
      </c>
      <c r="L791" s="5" t="s">
        <v>33</v>
      </c>
    </row>
    <row r="792" spans="1:12">
      <c r="A792" s="5" t="s">
        <v>2485</v>
      </c>
      <c r="B792" s="9">
        <v>42704</v>
      </c>
      <c r="C792" s="5">
        <v>2016</v>
      </c>
      <c r="D792" s="5" t="s">
        <v>527</v>
      </c>
      <c r="E792" s="5" t="str">
        <f>VLOOKUP(D792, 'TechIndex Startups'!$A$1:$E$700,2,FALSE)</f>
        <v>FIRM0458</v>
      </c>
      <c r="F792" s="16" t="s">
        <v>1471</v>
      </c>
      <c r="G792" s="5" t="s">
        <v>1863</v>
      </c>
      <c r="H792" s="5" t="s">
        <v>1481</v>
      </c>
      <c r="I792" s="5" t="s">
        <v>109</v>
      </c>
      <c r="J792" s="5" t="s">
        <v>1500</v>
      </c>
      <c r="K792" s="5">
        <v>2014</v>
      </c>
      <c r="L792" s="5" t="s">
        <v>33</v>
      </c>
    </row>
    <row r="793" spans="1:12">
      <c r="A793" s="5" t="s">
        <v>2485</v>
      </c>
      <c r="B793" s="9">
        <v>42704</v>
      </c>
      <c r="C793" s="5">
        <v>2016</v>
      </c>
      <c r="D793" s="5" t="s">
        <v>527</v>
      </c>
      <c r="E793" s="5" t="str">
        <f>VLOOKUP(D793, 'TechIndex Startups'!$A$1:$E$700,2,FALSE)</f>
        <v>FIRM0458</v>
      </c>
      <c r="F793" s="15">
        <v>2500000</v>
      </c>
      <c r="G793" s="5" t="s">
        <v>1864</v>
      </c>
      <c r="H793" s="5" t="s">
        <v>1481</v>
      </c>
      <c r="I793" s="5" t="s">
        <v>109</v>
      </c>
      <c r="J793" s="5" t="s">
        <v>1500</v>
      </c>
      <c r="K793" s="5">
        <v>2014</v>
      </c>
      <c r="L793" s="5" t="s">
        <v>33</v>
      </c>
    </row>
    <row r="794" spans="1:12">
      <c r="A794" s="5" t="s">
        <v>2486</v>
      </c>
      <c r="B794" s="9">
        <v>42705</v>
      </c>
      <c r="C794" s="5">
        <v>2016</v>
      </c>
      <c r="D794" s="5" t="s">
        <v>748</v>
      </c>
      <c r="E794" s="5" t="str">
        <f>VLOOKUP(D794, 'TechIndex Startups'!$A$1:$E$700,2,FALSE)</f>
        <v>FIRM0673</v>
      </c>
      <c r="F794" s="15" t="s">
        <v>1479</v>
      </c>
      <c r="G794" s="5" t="s">
        <v>1885</v>
      </c>
      <c r="H794" s="5" t="s">
        <v>1497</v>
      </c>
      <c r="I794" s="5" t="s">
        <v>30</v>
      </c>
      <c r="J794" s="5" t="s">
        <v>1498</v>
      </c>
      <c r="K794" s="5">
        <v>2016</v>
      </c>
      <c r="L794" s="5" t="s">
        <v>69</v>
      </c>
    </row>
    <row r="795" spans="1:12">
      <c r="A795" s="5" t="s">
        <v>2487</v>
      </c>
      <c r="B795" s="9">
        <v>42705</v>
      </c>
      <c r="C795" s="5">
        <v>2016</v>
      </c>
      <c r="D795" s="5" t="s">
        <v>683</v>
      </c>
      <c r="E795" s="5" t="str">
        <f>VLOOKUP(D795, 'TechIndex Startups'!$A$1:$E$700,2,FALSE)</f>
        <v>FIRM0610</v>
      </c>
      <c r="F795" s="15" t="s">
        <v>1479</v>
      </c>
      <c r="G795" s="5" t="s">
        <v>1885</v>
      </c>
      <c r="H795" s="5" t="s">
        <v>1760</v>
      </c>
      <c r="I795" s="5" t="s">
        <v>30</v>
      </c>
      <c r="J795" s="5" t="s">
        <v>1954</v>
      </c>
      <c r="K795" s="5">
        <v>2015</v>
      </c>
      <c r="L795" s="5" t="s">
        <v>44</v>
      </c>
    </row>
    <row r="796" spans="1:12">
      <c r="A796" s="5" t="s">
        <v>2488</v>
      </c>
      <c r="B796" s="9">
        <v>42717</v>
      </c>
      <c r="C796" s="5">
        <v>2016</v>
      </c>
      <c r="D796" s="5" t="s">
        <v>243</v>
      </c>
      <c r="E796" s="5" t="str">
        <f>VLOOKUP(D796, 'TechIndex Startups'!$A$1:$E$700,2,FALSE)</f>
        <v>FIRM0191</v>
      </c>
      <c r="F796" s="16" t="s">
        <v>1471</v>
      </c>
      <c r="G796" s="5" t="s">
        <v>1955</v>
      </c>
      <c r="H796" s="5" t="s">
        <v>1477</v>
      </c>
      <c r="I796" s="5" t="s">
        <v>30</v>
      </c>
      <c r="J796" s="5" t="s">
        <v>1498</v>
      </c>
      <c r="K796" s="5">
        <v>2011</v>
      </c>
      <c r="L796" s="5" t="s">
        <v>33</v>
      </c>
    </row>
    <row r="797" spans="1:12">
      <c r="A797" s="5" t="s">
        <v>2488</v>
      </c>
      <c r="B797" s="9">
        <v>42717</v>
      </c>
      <c r="C797" s="5">
        <v>2016</v>
      </c>
      <c r="D797" s="5" t="s">
        <v>243</v>
      </c>
      <c r="E797" s="5" t="str">
        <f>VLOOKUP(D797, 'TechIndex Startups'!$A$1:$E$700,2,FALSE)</f>
        <v>FIRM0191</v>
      </c>
      <c r="F797" s="15">
        <v>4100000</v>
      </c>
      <c r="G797" s="5" t="s">
        <v>1832</v>
      </c>
      <c r="H797" s="5" t="s">
        <v>1477</v>
      </c>
      <c r="I797" s="5" t="s">
        <v>30</v>
      </c>
      <c r="J797" s="5" t="s">
        <v>1498</v>
      </c>
      <c r="K797" s="5">
        <v>2011</v>
      </c>
      <c r="L797" s="5" t="s">
        <v>33</v>
      </c>
    </row>
    <row r="798" spans="1:12">
      <c r="A798" s="5" t="s">
        <v>2488</v>
      </c>
      <c r="B798" s="9">
        <v>42717</v>
      </c>
      <c r="C798" s="5">
        <v>2016</v>
      </c>
      <c r="D798" s="5" t="s">
        <v>243</v>
      </c>
      <c r="E798" s="5" t="str">
        <f>VLOOKUP(D798, 'TechIndex Startups'!$A$1:$E$700,2,FALSE)</f>
        <v>FIRM0191</v>
      </c>
      <c r="F798" s="16" t="s">
        <v>1471</v>
      </c>
      <c r="G798" s="5" t="s">
        <v>1956</v>
      </c>
      <c r="H798" s="5" t="s">
        <v>1477</v>
      </c>
      <c r="I798" s="5" t="s">
        <v>30</v>
      </c>
      <c r="J798" s="5" t="s">
        <v>1498</v>
      </c>
      <c r="K798" s="5">
        <v>2011</v>
      </c>
      <c r="L798" s="5" t="s">
        <v>33</v>
      </c>
    </row>
    <row r="799" spans="1:12">
      <c r="A799" s="5" t="s">
        <v>2489</v>
      </c>
      <c r="B799" s="9">
        <v>42718</v>
      </c>
      <c r="C799" s="5">
        <v>2016</v>
      </c>
      <c r="D799" s="5" t="s">
        <v>530</v>
      </c>
      <c r="E799" s="5" t="str">
        <f>VLOOKUP(D799, 'TechIndex Startups'!$A$1:$E$700,2,FALSE)</f>
        <v>FIRM0461</v>
      </c>
      <c r="F799" s="15">
        <v>2700000</v>
      </c>
      <c r="G799" s="5" t="s">
        <v>1735</v>
      </c>
      <c r="H799" s="5" t="s">
        <v>1481</v>
      </c>
      <c r="I799" s="5" t="s">
        <v>30</v>
      </c>
      <c r="J799" s="5" t="s">
        <v>1470</v>
      </c>
      <c r="K799" s="5">
        <v>2014</v>
      </c>
      <c r="L799" s="5" t="s">
        <v>47</v>
      </c>
    </row>
    <row r="800" spans="1:12">
      <c r="A800" s="5" t="s">
        <v>2489</v>
      </c>
      <c r="B800" s="9">
        <v>42718</v>
      </c>
      <c r="C800" s="5">
        <v>2016</v>
      </c>
      <c r="D800" s="5" t="s">
        <v>530</v>
      </c>
      <c r="E800" s="5" t="str">
        <f>VLOOKUP(D800, 'TechIndex Startups'!$A$1:$E$700,2,FALSE)</f>
        <v>FIRM0461</v>
      </c>
      <c r="F800" s="16" t="s">
        <v>1471</v>
      </c>
      <c r="G800" s="5" t="s">
        <v>1957</v>
      </c>
      <c r="H800" s="5" t="s">
        <v>1481</v>
      </c>
      <c r="I800" s="5" t="s">
        <v>30</v>
      </c>
      <c r="J800" s="5" t="s">
        <v>1470</v>
      </c>
      <c r="K800" s="5">
        <v>2014</v>
      </c>
      <c r="L800" s="5" t="s">
        <v>47</v>
      </c>
    </row>
    <row r="801" spans="1:12">
      <c r="A801" s="5" t="s">
        <v>2489</v>
      </c>
      <c r="B801" s="9">
        <v>42718</v>
      </c>
      <c r="C801" s="5">
        <v>2016</v>
      </c>
      <c r="D801" s="5" t="s">
        <v>530</v>
      </c>
      <c r="E801" s="5" t="str">
        <f>VLOOKUP(D801, 'TechIndex Startups'!$A$1:$E$700,2,FALSE)</f>
        <v>FIRM0461</v>
      </c>
      <c r="F801" s="16" t="s">
        <v>1471</v>
      </c>
      <c r="G801" s="5" t="s">
        <v>1664</v>
      </c>
      <c r="H801" s="5" t="s">
        <v>1481</v>
      </c>
      <c r="I801" s="5" t="s">
        <v>30</v>
      </c>
      <c r="J801" s="5" t="s">
        <v>1470</v>
      </c>
      <c r="K801" s="5">
        <v>2014</v>
      </c>
      <c r="L801" s="5" t="s">
        <v>47</v>
      </c>
    </row>
    <row r="802" spans="1:12">
      <c r="A802" s="5" t="s">
        <v>2489</v>
      </c>
      <c r="B802" s="9">
        <v>42718</v>
      </c>
      <c r="C802" s="5">
        <v>2016</v>
      </c>
      <c r="D802" s="5" t="s">
        <v>530</v>
      </c>
      <c r="E802" s="5" t="str">
        <f>VLOOKUP(D802, 'TechIndex Startups'!$A$1:$E$700,2,FALSE)</f>
        <v>FIRM0461</v>
      </c>
      <c r="F802" s="16" t="s">
        <v>1471</v>
      </c>
      <c r="G802" s="5" t="s">
        <v>1958</v>
      </c>
      <c r="H802" s="5" t="s">
        <v>1481</v>
      </c>
      <c r="I802" s="5" t="s">
        <v>30</v>
      </c>
      <c r="J802" s="5" t="s">
        <v>1470</v>
      </c>
      <c r="K802" s="5">
        <v>2014</v>
      </c>
      <c r="L802" s="5" t="s">
        <v>47</v>
      </c>
    </row>
    <row r="803" spans="1:12">
      <c r="A803" s="5" t="s">
        <v>2489</v>
      </c>
      <c r="B803" s="9">
        <v>42718</v>
      </c>
      <c r="C803" s="5">
        <v>2016</v>
      </c>
      <c r="D803" s="5" t="s">
        <v>530</v>
      </c>
      <c r="E803" s="5" t="str">
        <f>VLOOKUP(D803, 'TechIndex Startups'!$A$1:$E$700,2,FALSE)</f>
        <v>FIRM0461</v>
      </c>
      <c r="F803" s="16" t="s">
        <v>1471</v>
      </c>
      <c r="G803" s="5" t="s">
        <v>1959</v>
      </c>
      <c r="H803" s="5" t="s">
        <v>1481</v>
      </c>
      <c r="I803" s="5" t="s">
        <v>30</v>
      </c>
      <c r="J803" s="5" t="s">
        <v>1470</v>
      </c>
      <c r="K803" s="5">
        <v>2014</v>
      </c>
      <c r="L803" s="5" t="s">
        <v>47</v>
      </c>
    </row>
    <row r="804" spans="1:12">
      <c r="A804" s="5" t="s">
        <v>2490</v>
      </c>
      <c r="B804" s="9">
        <v>42720</v>
      </c>
      <c r="C804" s="5">
        <v>2016</v>
      </c>
      <c r="D804" s="5" t="s">
        <v>704</v>
      </c>
      <c r="E804" s="5" t="str">
        <f>VLOOKUP(D804, 'TechIndex Startups'!$A$1:$E$700,2,FALSE)</f>
        <v>FIRM0630</v>
      </c>
      <c r="F804" s="15" t="s">
        <v>1479</v>
      </c>
      <c r="G804" s="5" t="s">
        <v>1960</v>
      </c>
      <c r="H804" s="5" t="s">
        <v>1469</v>
      </c>
      <c r="I804" s="5" t="s">
        <v>50</v>
      </c>
      <c r="J804" s="5" t="s">
        <v>1478</v>
      </c>
      <c r="K804" s="5">
        <v>2015</v>
      </c>
      <c r="L804" s="5" t="s">
        <v>29</v>
      </c>
    </row>
    <row r="805" spans="1:12">
      <c r="A805" s="5" t="s">
        <v>2491</v>
      </c>
      <c r="B805" s="9">
        <v>42730</v>
      </c>
      <c r="C805" s="5">
        <v>2016</v>
      </c>
      <c r="D805" s="5" t="s">
        <v>680</v>
      </c>
      <c r="E805" s="5" t="str">
        <f>VLOOKUP(D805, 'TechIndex Startups'!$A$1:$E$700,2,FALSE)</f>
        <v>FIRM0608</v>
      </c>
      <c r="F805" s="15" t="s">
        <v>1479</v>
      </c>
      <c r="G805" s="5" t="s">
        <v>1961</v>
      </c>
      <c r="H805" s="5" t="s">
        <v>1481</v>
      </c>
      <c r="I805" s="5" t="s">
        <v>681</v>
      </c>
      <c r="J805" s="5" t="s">
        <v>1962</v>
      </c>
      <c r="K805" s="5">
        <v>2015</v>
      </c>
      <c r="L805" s="5" t="s">
        <v>29</v>
      </c>
    </row>
    <row r="806" spans="1:12">
      <c r="A806" s="5" t="s">
        <v>2492</v>
      </c>
      <c r="B806" s="9">
        <v>42733</v>
      </c>
      <c r="C806" s="5">
        <v>2016</v>
      </c>
      <c r="D806" s="5" t="s">
        <v>701</v>
      </c>
      <c r="E806" s="5" t="str">
        <f>VLOOKUP(D806, 'TechIndex Startups'!$A$1:$E$700,2,FALSE)</f>
        <v>FIRM0628</v>
      </c>
      <c r="F806" s="15">
        <f>20000*1.25</f>
        <v>25000</v>
      </c>
      <c r="G806" s="5" t="s">
        <v>1963</v>
      </c>
      <c r="H806" s="5" t="s">
        <v>1492</v>
      </c>
      <c r="I806" s="5" t="s">
        <v>702</v>
      </c>
      <c r="J806" s="5" t="s">
        <v>1964</v>
      </c>
      <c r="K806" s="5">
        <v>2015</v>
      </c>
      <c r="L806" s="5" t="s">
        <v>47</v>
      </c>
    </row>
    <row r="807" spans="1:12">
      <c r="A807" s="5" t="s">
        <v>2493</v>
      </c>
      <c r="B807" s="9">
        <v>42735</v>
      </c>
      <c r="C807" s="5">
        <v>2016</v>
      </c>
      <c r="D807" s="5" t="s">
        <v>266</v>
      </c>
      <c r="E807" s="5" t="str">
        <f>VLOOKUP(D807, 'TechIndex Startups'!$A$1:$E$700,2,FALSE)</f>
        <v>FIRM0213</v>
      </c>
      <c r="F807" s="15">
        <v>450000</v>
      </c>
      <c r="G807" s="5" t="s">
        <v>1479</v>
      </c>
      <c r="H807" s="5" t="s">
        <v>1497</v>
      </c>
      <c r="I807" s="5" t="s">
        <v>30</v>
      </c>
      <c r="J807" s="5" t="s">
        <v>1498</v>
      </c>
      <c r="K807" s="5">
        <v>2012</v>
      </c>
      <c r="L807" s="5" t="s">
        <v>33</v>
      </c>
    </row>
    <row r="808" spans="1:12">
      <c r="A808" s="5" t="s">
        <v>2494</v>
      </c>
      <c r="B808" s="9">
        <v>42737</v>
      </c>
      <c r="C808" s="5">
        <v>2017</v>
      </c>
      <c r="D808" s="5" t="s">
        <v>658</v>
      </c>
      <c r="E808" s="5" t="str">
        <f>VLOOKUP(D808, 'TechIndex Startups'!$A$1:$E$700,2,FALSE)</f>
        <v>FIRM0587</v>
      </c>
      <c r="F808" s="16" t="s">
        <v>1471</v>
      </c>
      <c r="G808" s="5" t="s">
        <v>1965</v>
      </c>
      <c r="H808" s="5" t="s">
        <v>1497</v>
      </c>
      <c r="I808" s="5" t="s">
        <v>467</v>
      </c>
      <c r="J808" s="5" t="s">
        <v>467</v>
      </c>
      <c r="K808" s="5">
        <v>2015</v>
      </c>
      <c r="L808" s="5" t="s">
        <v>33</v>
      </c>
    </row>
    <row r="809" spans="1:12">
      <c r="A809" s="5" t="s">
        <v>2494</v>
      </c>
      <c r="B809" s="9">
        <v>42737</v>
      </c>
      <c r="C809" s="5">
        <v>2017</v>
      </c>
      <c r="D809" s="5" t="s">
        <v>658</v>
      </c>
      <c r="E809" s="5" t="str">
        <f>VLOOKUP(D809, 'TechIndex Startups'!$A$1:$E$700,2,FALSE)</f>
        <v>FIRM0587</v>
      </c>
      <c r="F809" s="15">
        <f>675000*0.76</f>
        <v>513000</v>
      </c>
      <c r="G809" s="5" t="s">
        <v>1966</v>
      </c>
      <c r="H809" s="5" t="s">
        <v>1497</v>
      </c>
      <c r="I809" s="5" t="s">
        <v>467</v>
      </c>
      <c r="J809" s="5" t="s">
        <v>467</v>
      </c>
      <c r="K809" s="5">
        <v>2015</v>
      </c>
      <c r="L809" s="5" t="s">
        <v>33</v>
      </c>
    </row>
    <row r="810" spans="1:12">
      <c r="A810" s="5" t="s">
        <v>2495</v>
      </c>
      <c r="B810" s="9">
        <v>42752</v>
      </c>
      <c r="C810" s="5">
        <v>2017</v>
      </c>
      <c r="D810" s="5" t="s">
        <v>750</v>
      </c>
      <c r="E810" s="5" t="str">
        <f>VLOOKUP(D810, 'TechIndex Startups'!$A$1:$E$700,2,FALSE)</f>
        <v>FIRM0675</v>
      </c>
      <c r="F810" s="15" t="s">
        <v>1471</v>
      </c>
      <c r="G810" s="5" t="s">
        <v>1479</v>
      </c>
      <c r="H810" s="5" t="s">
        <v>1481</v>
      </c>
      <c r="I810" s="5" t="s">
        <v>50</v>
      </c>
      <c r="J810" s="5" t="s">
        <v>1478</v>
      </c>
      <c r="K810" s="5">
        <v>2016</v>
      </c>
      <c r="L810" s="5" t="s">
        <v>44</v>
      </c>
    </row>
    <row r="811" spans="1:12">
      <c r="A811" s="5" t="s">
        <v>2495</v>
      </c>
      <c r="B811" s="9">
        <v>42752</v>
      </c>
      <c r="C811" s="5">
        <v>2017</v>
      </c>
      <c r="D811" s="5" t="s">
        <v>750</v>
      </c>
      <c r="E811" s="5" t="str">
        <f>VLOOKUP(D811, 'TechIndex Startups'!$A$1:$E$700,2,FALSE)</f>
        <v>FIRM0675</v>
      </c>
      <c r="F811" s="15" t="s">
        <v>1471</v>
      </c>
      <c r="G811" s="5" t="s">
        <v>1479</v>
      </c>
      <c r="H811" s="5" t="s">
        <v>1481</v>
      </c>
      <c r="I811" s="5" t="s">
        <v>50</v>
      </c>
      <c r="J811" s="5" t="s">
        <v>1478</v>
      </c>
      <c r="K811" s="5">
        <v>2015</v>
      </c>
      <c r="L811" s="5" t="s">
        <v>44</v>
      </c>
    </row>
    <row r="812" spans="1:12">
      <c r="A812" s="5" t="s">
        <v>2495</v>
      </c>
      <c r="B812" s="9">
        <v>42752</v>
      </c>
      <c r="C812" s="5">
        <v>2017</v>
      </c>
      <c r="D812" s="5" t="s">
        <v>750</v>
      </c>
      <c r="E812" s="5" t="str">
        <f>VLOOKUP(D812, 'TechIndex Startups'!$A$1:$E$700,2,FALSE)</f>
        <v>FIRM0675</v>
      </c>
      <c r="F812" s="15" t="s">
        <v>1471</v>
      </c>
      <c r="G812" s="5" t="s">
        <v>1585</v>
      </c>
      <c r="H812" s="5" t="s">
        <v>1481</v>
      </c>
      <c r="I812" s="5" t="s">
        <v>50</v>
      </c>
      <c r="J812" s="5" t="s">
        <v>1478</v>
      </c>
      <c r="K812" s="5">
        <v>2015</v>
      </c>
      <c r="L812" s="5" t="s">
        <v>44</v>
      </c>
    </row>
    <row r="813" spans="1:12">
      <c r="A813" s="5" t="s">
        <v>2495</v>
      </c>
      <c r="B813" s="9">
        <v>42752</v>
      </c>
      <c r="C813" s="5">
        <v>2017</v>
      </c>
      <c r="D813" s="5" t="s">
        <v>750</v>
      </c>
      <c r="E813" s="5" t="str">
        <f>VLOOKUP(D813, 'TechIndex Startups'!$A$1:$E$700,2,FALSE)</f>
        <v>FIRM0675</v>
      </c>
      <c r="F813" s="15">
        <v>750000</v>
      </c>
      <c r="G813" s="5" t="s">
        <v>1674</v>
      </c>
      <c r="H813" s="5" t="s">
        <v>1481</v>
      </c>
      <c r="I813" s="5" t="s">
        <v>50</v>
      </c>
      <c r="J813" s="5" t="s">
        <v>1478</v>
      </c>
      <c r="K813" s="5">
        <v>2015</v>
      </c>
      <c r="L813" s="5" t="s">
        <v>44</v>
      </c>
    </row>
    <row r="814" spans="1:12">
      <c r="A814" s="5" t="s">
        <v>2496</v>
      </c>
      <c r="B814" s="9">
        <v>42754</v>
      </c>
      <c r="C814" s="5">
        <v>2017</v>
      </c>
      <c r="D814" s="5" t="s">
        <v>746</v>
      </c>
      <c r="E814" s="5" t="str">
        <f>VLOOKUP(D814, 'TechIndex Startups'!$A$1:$E$700,2,FALSE)</f>
        <v>FIRM0671</v>
      </c>
      <c r="F814" s="15">
        <v>5000000</v>
      </c>
      <c r="G814" s="5" t="s">
        <v>1479</v>
      </c>
      <c r="H814" s="5" t="s">
        <v>1477</v>
      </c>
      <c r="I814" s="5" t="s">
        <v>30</v>
      </c>
      <c r="J814" s="5" t="s">
        <v>1498</v>
      </c>
      <c r="K814" s="5">
        <v>2010</v>
      </c>
      <c r="L814" s="5" t="s">
        <v>44</v>
      </c>
    </row>
    <row r="815" spans="1:12">
      <c r="A815" s="5" t="s">
        <v>2497</v>
      </c>
      <c r="B815" s="9">
        <v>42760</v>
      </c>
      <c r="C815" s="5">
        <v>2017</v>
      </c>
      <c r="D815" s="5" t="s">
        <v>199</v>
      </c>
      <c r="E815" s="5" t="str">
        <f>VLOOKUP(D815, 'TechIndex Startups'!$A$1:$E$700,2,FALSE)</f>
        <v>FIRM0150</v>
      </c>
      <c r="F815" s="15">
        <v>1122145</v>
      </c>
      <c r="G815" s="5" t="s">
        <v>1479</v>
      </c>
      <c r="H815" s="5" t="s">
        <v>1469</v>
      </c>
      <c r="I815" s="5" t="s">
        <v>200</v>
      </c>
      <c r="J815" s="5" t="s">
        <v>1932</v>
      </c>
      <c r="K815" s="5">
        <v>2016</v>
      </c>
      <c r="L815" s="5" t="s">
        <v>33</v>
      </c>
    </row>
    <row r="816" spans="1:12">
      <c r="A816" s="5" t="s">
        <v>2498</v>
      </c>
      <c r="B816" s="9">
        <v>42768</v>
      </c>
      <c r="C816" s="5">
        <v>2017</v>
      </c>
      <c r="D816" s="5" t="s">
        <v>752</v>
      </c>
      <c r="E816" s="5" t="str">
        <f>VLOOKUP(D816, 'TechIndex Startups'!$A$1:$E$700,2,FALSE)</f>
        <v>FIRM0677</v>
      </c>
      <c r="F816" s="15">
        <v>5000000</v>
      </c>
      <c r="G816" s="5" t="s">
        <v>1967</v>
      </c>
      <c r="H816" s="5" t="s">
        <v>1477</v>
      </c>
      <c r="I816" s="5" t="s">
        <v>30</v>
      </c>
      <c r="J816" s="5" t="s">
        <v>1470</v>
      </c>
      <c r="K816" s="5">
        <v>2016</v>
      </c>
      <c r="L816" s="5" t="s">
        <v>44</v>
      </c>
    </row>
    <row r="817" spans="1:12">
      <c r="A817" s="5" t="s">
        <v>2499</v>
      </c>
      <c r="B817" s="9">
        <v>42782</v>
      </c>
      <c r="C817" s="5">
        <v>2017</v>
      </c>
      <c r="D817" s="5" t="s">
        <v>507</v>
      </c>
      <c r="E817" s="5" t="str">
        <f>VLOOKUP(D817, 'TechIndex Startups'!$A$1:$E$700,2,FALSE)</f>
        <v>FIRM0439</v>
      </c>
      <c r="F817" s="16" t="s">
        <v>1479</v>
      </c>
      <c r="G817" s="5" t="s">
        <v>1841</v>
      </c>
      <c r="H817" s="5" t="s">
        <v>1596</v>
      </c>
      <c r="I817" s="5" t="s">
        <v>30</v>
      </c>
      <c r="J817" s="5" t="s">
        <v>1840</v>
      </c>
      <c r="K817" s="5">
        <v>2014</v>
      </c>
      <c r="L817" s="5" t="s">
        <v>69</v>
      </c>
    </row>
    <row r="818" spans="1:12">
      <c r="A818" s="5" t="s">
        <v>2499</v>
      </c>
      <c r="B818" s="9">
        <v>42782</v>
      </c>
      <c r="C818" s="5">
        <v>2017</v>
      </c>
      <c r="D818" s="5" t="s">
        <v>507</v>
      </c>
      <c r="E818" s="5" t="str">
        <f>VLOOKUP(D818, 'TechIndex Startups'!$A$1:$E$700,2,FALSE)</f>
        <v>FIRM0439</v>
      </c>
      <c r="F818" s="16" t="s">
        <v>1479</v>
      </c>
      <c r="G818" s="5" t="s">
        <v>1968</v>
      </c>
      <c r="H818" s="5" t="s">
        <v>1596</v>
      </c>
      <c r="I818" s="5" t="s">
        <v>30</v>
      </c>
      <c r="J818" s="5" t="s">
        <v>1840</v>
      </c>
      <c r="K818" s="5">
        <v>2014</v>
      </c>
      <c r="L818" s="5" t="s">
        <v>69</v>
      </c>
    </row>
    <row r="819" spans="1:12">
      <c r="A819" s="5" t="s">
        <v>2499</v>
      </c>
      <c r="B819" s="9">
        <v>42782</v>
      </c>
      <c r="C819" s="5">
        <v>2017</v>
      </c>
      <c r="D819" s="5" t="s">
        <v>507</v>
      </c>
      <c r="E819" s="5" t="str">
        <f>VLOOKUP(D819, 'TechIndex Startups'!$A$1:$E$700,2,FALSE)</f>
        <v>FIRM0439</v>
      </c>
      <c r="F819" s="15">
        <v>8000000</v>
      </c>
      <c r="G819" s="5" t="s">
        <v>1969</v>
      </c>
      <c r="H819" s="5" t="s">
        <v>1596</v>
      </c>
      <c r="I819" s="5" t="s">
        <v>30</v>
      </c>
      <c r="J819" s="5" t="s">
        <v>1840</v>
      </c>
      <c r="K819" s="5">
        <v>2014</v>
      </c>
      <c r="L819" s="5" t="s">
        <v>69</v>
      </c>
    </row>
    <row r="820" spans="1:12">
      <c r="A820" s="5" t="s">
        <v>2500</v>
      </c>
      <c r="B820" s="9">
        <v>42794</v>
      </c>
      <c r="C820" s="5">
        <v>2017</v>
      </c>
      <c r="D820" s="5" t="s">
        <v>543</v>
      </c>
      <c r="E820" s="5" t="str">
        <f>VLOOKUP(D820, 'TechIndex Startups'!$A$1:$E$700,2,FALSE)</f>
        <v>FIRM0474</v>
      </c>
      <c r="F820" s="16" t="s">
        <v>1471</v>
      </c>
      <c r="G820" s="5" t="s">
        <v>1970</v>
      </c>
      <c r="H820" s="5" t="s">
        <v>1481</v>
      </c>
      <c r="I820" s="5" t="s">
        <v>30</v>
      </c>
      <c r="J820" s="5" t="s">
        <v>1498</v>
      </c>
      <c r="K820" s="5">
        <v>2014</v>
      </c>
      <c r="L820" s="5" t="s">
        <v>544</v>
      </c>
    </row>
    <row r="821" spans="1:12">
      <c r="A821" s="5" t="s">
        <v>2500</v>
      </c>
      <c r="B821" s="9">
        <v>42794</v>
      </c>
      <c r="C821" s="5">
        <v>2017</v>
      </c>
      <c r="D821" s="5" t="s">
        <v>543</v>
      </c>
      <c r="E821" s="5" t="str">
        <f>VLOOKUP(D821, 'TechIndex Startups'!$A$1:$E$700,2,FALSE)</f>
        <v>FIRM0474</v>
      </c>
      <c r="F821" s="16" t="s">
        <v>1471</v>
      </c>
      <c r="G821" s="5" t="s">
        <v>1971</v>
      </c>
      <c r="H821" s="5" t="s">
        <v>1481</v>
      </c>
      <c r="I821" s="5" t="s">
        <v>30</v>
      </c>
      <c r="J821" s="5" t="s">
        <v>1498</v>
      </c>
      <c r="K821" s="5">
        <v>2014</v>
      </c>
      <c r="L821" s="5" t="s">
        <v>544</v>
      </c>
    </row>
    <row r="822" spans="1:12">
      <c r="A822" s="5" t="s">
        <v>2500</v>
      </c>
      <c r="B822" s="9">
        <v>42794</v>
      </c>
      <c r="C822" s="5">
        <v>2017</v>
      </c>
      <c r="D822" s="5" t="s">
        <v>543</v>
      </c>
      <c r="E822" s="5" t="str">
        <f>VLOOKUP(D822, 'TechIndex Startups'!$A$1:$E$700,2,FALSE)</f>
        <v>FIRM0474</v>
      </c>
      <c r="F822" s="15">
        <v>2300000</v>
      </c>
      <c r="G822" s="5" t="s">
        <v>1972</v>
      </c>
      <c r="H822" s="5" t="s">
        <v>1481</v>
      </c>
      <c r="I822" s="5" t="s">
        <v>30</v>
      </c>
      <c r="J822" s="5" t="s">
        <v>1498</v>
      </c>
      <c r="K822" s="5">
        <v>2014</v>
      </c>
      <c r="L822" s="5" t="s">
        <v>544</v>
      </c>
    </row>
    <row r="823" spans="1:12">
      <c r="A823" s="5" t="s">
        <v>2501</v>
      </c>
      <c r="B823" s="9">
        <v>42795</v>
      </c>
      <c r="C823" s="5">
        <v>2017</v>
      </c>
      <c r="D823" s="5" t="s">
        <v>532</v>
      </c>
      <c r="E823" s="5" t="str">
        <f>VLOOKUP(D823, 'TechIndex Startups'!$A$1:$E$700,2,FALSE)</f>
        <v>FIRM0463</v>
      </c>
      <c r="F823" s="15">
        <v>2000000</v>
      </c>
      <c r="G823" s="5" t="s">
        <v>1973</v>
      </c>
      <c r="H823" s="5" t="s">
        <v>1469</v>
      </c>
      <c r="I823" s="5" t="s">
        <v>30</v>
      </c>
      <c r="J823" s="5" t="s">
        <v>1487</v>
      </c>
      <c r="K823" s="5">
        <v>2014</v>
      </c>
      <c r="L823" s="5" t="s">
        <v>33</v>
      </c>
    </row>
    <row r="824" spans="1:12">
      <c r="A824" s="5" t="s">
        <v>2502</v>
      </c>
      <c r="B824" s="9">
        <v>42795</v>
      </c>
      <c r="C824" s="5">
        <v>2017</v>
      </c>
      <c r="D824" s="5" t="s">
        <v>193</v>
      </c>
      <c r="E824" s="5" t="str">
        <f>VLOOKUP(D824, 'TechIndex Startups'!$A$1:$E$700,2,FALSE)</f>
        <v>FIRM0144</v>
      </c>
      <c r="F824" s="15" t="s">
        <v>1479</v>
      </c>
      <c r="G824" s="5" t="s">
        <v>1758</v>
      </c>
      <c r="H824" s="5" t="s">
        <v>1469</v>
      </c>
      <c r="I824" s="5" t="s">
        <v>30</v>
      </c>
      <c r="J824" s="5" t="s">
        <v>1498</v>
      </c>
      <c r="K824" s="5">
        <v>2010</v>
      </c>
      <c r="L824" s="5" t="s">
        <v>44</v>
      </c>
    </row>
    <row r="825" spans="1:12">
      <c r="A825" s="5" t="s">
        <v>2503</v>
      </c>
      <c r="B825" s="9">
        <v>42795</v>
      </c>
      <c r="C825" s="5">
        <v>2017</v>
      </c>
      <c r="D825" s="5" t="s">
        <v>754</v>
      </c>
      <c r="E825" s="5" t="str">
        <f>VLOOKUP(D825, 'TechIndex Startups'!$A$1:$E$700,2,FALSE)</f>
        <v>FIRM0679</v>
      </c>
      <c r="F825" s="15" t="s">
        <v>1479</v>
      </c>
      <c r="G825" s="5" t="s">
        <v>1974</v>
      </c>
      <c r="H825" s="5" t="s">
        <v>1479</v>
      </c>
      <c r="I825" s="5" t="s">
        <v>50</v>
      </c>
      <c r="J825" s="5" t="s">
        <v>1478</v>
      </c>
      <c r="K825" s="5">
        <v>2013</v>
      </c>
      <c r="L825" s="5" t="s">
        <v>544</v>
      </c>
    </row>
    <row r="826" spans="1:12">
      <c r="A826" s="5" t="s">
        <v>2504</v>
      </c>
      <c r="B826" s="9">
        <v>42801</v>
      </c>
      <c r="C826" s="5">
        <v>2017</v>
      </c>
      <c r="D826" s="5" t="s">
        <v>527</v>
      </c>
      <c r="E826" s="5" t="str">
        <f>VLOOKUP(D826, 'TechIndex Startups'!$A$1:$E$700,2,FALSE)</f>
        <v>FIRM0458</v>
      </c>
      <c r="F826" s="16" t="s">
        <v>1471</v>
      </c>
      <c r="G826" s="5" t="s">
        <v>1863</v>
      </c>
      <c r="H826" s="5" t="s">
        <v>1481</v>
      </c>
      <c r="I826" s="5" t="s">
        <v>109</v>
      </c>
      <c r="J826" s="5" t="s">
        <v>1500</v>
      </c>
      <c r="K826" s="5">
        <v>2014</v>
      </c>
      <c r="L826" s="5" t="s">
        <v>33</v>
      </c>
    </row>
    <row r="827" spans="1:12">
      <c r="A827" s="5" t="s">
        <v>2504</v>
      </c>
      <c r="B827" s="9">
        <v>42801</v>
      </c>
      <c r="C827" s="5">
        <v>2017</v>
      </c>
      <c r="D827" s="5" t="s">
        <v>527</v>
      </c>
      <c r="E827" s="5" t="str">
        <f>VLOOKUP(D827, 'TechIndex Startups'!$A$1:$E$700,2,FALSE)</f>
        <v>FIRM0458</v>
      </c>
      <c r="F827" s="15">
        <v>7000000</v>
      </c>
      <c r="G827" s="5" t="s">
        <v>1864</v>
      </c>
      <c r="H827" s="5" t="s">
        <v>1481</v>
      </c>
      <c r="I827" s="5" t="s">
        <v>109</v>
      </c>
      <c r="J827" s="5" t="s">
        <v>1500</v>
      </c>
      <c r="K827" s="5">
        <v>2014</v>
      </c>
      <c r="L827" s="5" t="s">
        <v>33</v>
      </c>
    </row>
    <row r="828" spans="1:12">
      <c r="A828" s="5" t="s">
        <v>2504</v>
      </c>
      <c r="B828" s="9">
        <v>42801</v>
      </c>
      <c r="C828" s="5">
        <v>2017</v>
      </c>
      <c r="D828" s="5" t="s">
        <v>527</v>
      </c>
      <c r="E828" s="5" t="str">
        <f>VLOOKUP(D828, 'TechIndex Startups'!$A$1:$E$700,2,FALSE)</f>
        <v>FIRM0458</v>
      </c>
      <c r="F828" s="16" t="s">
        <v>1471</v>
      </c>
      <c r="G828" s="12" t="s">
        <v>1782</v>
      </c>
      <c r="H828" s="5" t="s">
        <v>1481</v>
      </c>
      <c r="I828" s="5" t="s">
        <v>109</v>
      </c>
      <c r="J828" s="5" t="s">
        <v>1500</v>
      </c>
      <c r="K828" s="5">
        <v>2014</v>
      </c>
      <c r="L828" s="5" t="s">
        <v>33</v>
      </c>
    </row>
    <row r="829" spans="1:12">
      <c r="A829" s="5" t="s">
        <v>2505</v>
      </c>
      <c r="B829" s="9">
        <v>42804</v>
      </c>
      <c r="C829" s="5">
        <v>2017</v>
      </c>
      <c r="D829" s="5" t="s">
        <v>450</v>
      </c>
      <c r="E829" s="5" t="str">
        <f>VLOOKUP(D829, 'TechIndex Startups'!$A$1:$E$700,2,FALSE)</f>
        <v>FIRM0386</v>
      </c>
      <c r="F829" s="15">
        <f>500000*1.25</f>
        <v>625000</v>
      </c>
      <c r="G829" s="5" t="s">
        <v>1975</v>
      </c>
      <c r="H829" s="5" t="s">
        <v>1481</v>
      </c>
      <c r="I829" s="5" t="s">
        <v>387</v>
      </c>
      <c r="J829" s="5" t="s">
        <v>1632</v>
      </c>
      <c r="K829" s="5">
        <v>2013</v>
      </c>
      <c r="L829" s="5" t="s">
        <v>44</v>
      </c>
    </row>
    <row r="830" spans="1:12">
      <c r="A830" s="5" t="s">
        <v>2505</v>
      </c>
      <c r="B830" s="9">
        <v>42804</v>
      </c>
      <c r="C830" s="5">
        <v>2017</v>
      </c>
      <c r="D830" s="5" t="s">
        <v>450</v>
      </c>
      <c r="E830" s="5" t="str">
        <f>VLOOKUP(D830, 'TechIndex Startups'!$A$1:$E$700,2,FALSE)</f>
        <v>FIRM0386</v>
      </c>
      <c r="F830" s="16" t="s">
        <v>1471</v>
      </c>
      <c r="G830" s="5" t="s">
        <v>1976</v>
      </c>
      <c r="H830" s="5" t="s">
        <v>1481</v>
      </c>
      <c r="I830" s="5" t="s">
        <v>387</v>
      </c>
      <c r="J830" s="5" t="s">
        <v>1632</v>
      </c>
      <c r="K830" s="5">
        <v>2013</v>
      </c>
      <c r="L830" s="5" t="s">
        <v>44</v>
      </c>
    </row>
    <row r="831" spans="1:12">
      <c r="A831" s="5" t="s">
        <v>2506</v>
      </c>
      <c r="B831" s="9">
        <v>42807</v>
      </c>
      <c r="C831" s="5">
        <v>2017</v>
      </c>
      <c r="D831" s="5" t="s">
        <v>590</v>
      </c>
      <c r="E831" s="5" t="str">
        <f>VLOOKUP(D831, 'TechIndex Startups'!$A$1:$E$700,2,FALSE)</f>
        <v>FIRM0519</v>
      </c>
      <c r="F831" s="15" t="s">
        <v>1479</v>
      </c>
      <c r="G831" s="5" t="s">
        <v>1974</v>
      </c>
      <c r="H831" s="5" t="s">
        <v>1481</v>
      </c>
      <c r="I831" s="5" t="s">
        <v>50</v>
      </c>
      <c r="J831" s="5" t="s">
        <v>1478</v>
      </c>
      <c r="K831" s="5">
        <v>2015</v>
      </c>
      <c r="L831" s="5" t="s">
        <v>44</v>
      </c>
    </row>
    <row r="832" spans="1:12">
      <c r="A832" s="5" t="s">
        <v>2507</v>
      </c>
      <c r="B832" s="9">
        <v>42816</v>
      </c>
      <c r="C832" s="5">
        <v>2017</v>
      </c>
      <c r="D832" s="5" t="s">
        <v>362</v>
      </c>
      <c r="E832" s="5" t="str">
        <f>VLOOKUP(D832, 'TechIndex Startups'!$A$1:$E$700,2,FALSE)</f>
        <v>FIRM0303</v>
      </c>
      <c r="F832" s="16" t="s">
        <v>1471</v>
      </c>
      <c r="G832" s="5" t="s">
        <v>1977</v>
      </c>
      <c r="H832" s="5" t="s">
        <v>1494</v>
      </c>
      <c r="I832" s="5" t="s">
        <v>30</v>
      </c>
      <c r="J832" s="5" t="s">
        <v>1482</v>
      </c>
      <c r="K832" s="5">
        <v>2013</v>
      </c>
      <c r="L832" s="5" t="s">
        <v>29</v>
      </c>
    </row>
    <row r="833" spans="1:12">
      <c r="A833" s="5" t="s">
        <v>2507</v>
      </c>
      <c r="B833" s="9">
        <v>42816</v>
      </c>
      <c r="C833" s="5">
        <v>2017</v>
      </c>
      <c r="D833" s="5" t="s">
        <v>362</v>
      </c>
      <c r="E833" s="5" t="str">
        <f>VLOOKUP(D833, 'TechIndex Startups'!$A$1:$E$700,2,FALSE)</f>
        <v>FIRM0303</v>
      </c>
      <c r="F833" s="16" t="s">
        <v>1471</v>
      </c>
      <c r="G833" s="5" t="s">
        <v>1683</v>
      </c>
      <c r="H833" s="5" t="s">
        <v>1494</v>
      </c>
      <c r="I833" s="5" t="s">
        <v>30</v>
      </c>
      <c r="J833" s="5" t="s">
        <v>1482</v>
      </c>
      <c r="K833" s="5">
        <v>2012</v>
      </c>
      <c r="L833" s="5" t="s">
        <v>29</v>
      </c>
    </row>
    <row r="834" spans="1:12">
      <c r="A834" s="5" t="s">
        <v>2507</v>
      </c>
      <c r="B834" s="9">
        <v>42816</v>
      </c>
      <c r="C834" s="5">
        <v>2017</v>
      </c>
      <c r="D834" s="5" t="s">
        <v>362</v>
      </c>
      <c r="E834" s="5" t="str">
        <f>VLOOKUP(D834, 'TechIndex Startups'!$A$1:$E$700,2,FALSE)</f>
        <v>FIRM0303</v>
      </c>
      <c r="F834" s="15">
        <v>12000000</v>
      </c>
      <c r="G834" s="5" t="s">
        <v>21</v>
      </c>
      <c r="H834" s="5" t="s">
        <v>1494</v>
      </c>
      <c r="I834" s="5" t="s">
        <v>30</v>
      </c>
      <c r="J834" s="5" t="s">
        <v>1482</v>
      </c>
      <c r="K834" s="5">
        <v>2013</v>
      </c>
      <c r="L834" s="5" t="s">
        <v>29</v>
      </c>
    </row>
    <row r="835" spans="1:12">
      <c r="A835" s="5" t="s">
        <v>2508</v>
      </c>
      <c r="B835" s="9">
        <v>42836</v>
      </c>
      <c r="C835" s="5">
        <v>2017</v>
      </c>
      <c r="D835" s="5" t="s">
        <v>540</v>
      </c>
      <c r="E835" s="5" t="str">
        <f>VLOOKUP(D835, 'TechIndex Startups'!$A$1:$E$700,2,FALSE)</f>
        <v>FIRM0471</v>
      </c>
      <c r="F835" s="16" t="s">
        <v>1471</v>
      </c>
      <c r="G835" s="5" t="s">
        <v>1735</v>
      </c>
      <c r="H835" s="5" t="s">
        <v>1481</v>
      </c>
      <c r="I835" s="5" t="s">
        <v>50</v>
      </c>
      <c r="J835" s="5" t="s">
        <v>1478</v>
      </c>
      <c r="K835" s="5">
        <v>2014</v>
      </c>
      <c r="L835" s="5" t="s">
        <v>47</v>
      </c>
    </row>
    <row r="836" spans="1:12">
      <c r="A836" s="5" t="s">
        <v>2508</v>
      </c>
      <c r="B836" s="9">
        <v>42836</v>
      </c>
      <c r="C836" s="5">
        <v>2017</v>
      </c>
      <c r="D836" s="5" t="s">
        <v>540</v>
      </c>
      <c r="E836" s="5" t="str">
        <f>VLOOKUP(D836, 'TechIndex Startups'!$A$1:$E$700,2,FALSE)</f>
        <v>FIRM0471</v>
      </c>
      <c r="F836" s="15">
        <f>460000*1.4</f>
        <v>644000</v>
      </c>
      <c r="G836" s="5" t="s">
        <v>1802</v>
      </c>
      <c r="H836" s="5" t="s">
        <v>1481</v>
      </c>
      <c r="I836" s="5" t="s">
        <v>50</v>
      </c>
      <c r="J836" s="5" t="s">
        <v>1478</v>
      </c>
      <c r="K836" s="5">
        <v>2014</v>
      </c>
      <c r="L836" s="5" t="s">
        <v>47</v>
      </c>
    </row>
    <row r="837" spans="1:12">
      <c r="A837" s="5" t="s">
        <v>2509</v>
      </c>
      <c r="B837" s="9">
        <v>42839</v>
      </c>
      <c r="C837" s="5">
        <v>2017</v>
      </c>
      <c r="D837" s="5" t="s">
        <v>145</v>
      </c>
      <c r="E837" s="5" t="str">
        <f>VLOOKUP(D837, 'TechIndex Startups'!$A$1:$E$700,2,FALSE)</f>
        <v>FIRM0097</v>
      </c>
      <c r="F837" s="15">
        <v>1500000</v>
      </c>
      <c r="G837" s="5" t="s">
        <v>1479</v>
      </c>
      <c r="H837" s="5" t="s">
        <v>1588</v>
      </c>
      <c r="I837" s="5" t="s">
        <v>30</v>
      </c>
      <c r="J837" s="5" t="s">
        <v>1491</v>
      </c>
      <c r="K837" s="5">
        <v>2008</v>
      </c>
      <c r="L837" s="5" t="s">
        <v>44</v>
      </c>
    </row>
    <row r="838" spans="1:12">
      <c r="A838" s="5" t="s">
        <v>2510</v>
      </c>
      <c r="B838" s="9">
        <v>42856</v>
      </c>
      <c r="C838" s="5">
        <v>2017</v>
      </c>
      <c r="D838" s="5" t="s">
        <v>464</v>
      </c>
      <c r="E838" s="5" t="str">
        <f>VLOOKUP(D838, 'TechIndex Startups'!$A$1:$E$700,2,FALSE)</f>
        <v>FIRM0400</v>
      </c>
      <c r="F838" s="15">
        <f>1000000*1.25</f>
        <v>1250000</v>
      </c>
      <c r="G838" s="5" t="s">
        <v>1479</v>
      </c>
      <c r="H838" s="5" t="s">
        <v>1481</v>
      </c>
      <c r="I838" s="5" t="s">
        <v>73</v>
      </c>
      <c r="J838" s="5" t="s">
        <v>1741</v>
      </c>
      <c r="K838" s="5">
        <v>2014</v>
      </c>
      <c r="L838" s="5" t="s">
        <v>47</v>
      </c>
    </row>
    <row r="839" spans="1:12">
      <c r="A839" s="5" t="s">
        <v>2511</v>
      </c>
      <c r="B839" s="9">
        <v>42858</v>
      </c>
      <c r="C839" s="5">
        <v>2017</v>
      </c>
      <c r="D839" s="5" t="s">
        <v>604</v>
      </c>
      <c r="E839" s="5" t="str">
        <f>VLOOKUP(D839, 'TechIndex Startups'!$A$1:$E$700,2,FALSE)</f>
        <v>FIRM0533</v>
      </c>
      <c r="F839" s="15">
        <v>793200</v>
      </c>
      <c r="G839" s="5" t="s">
        <v>1479</v>
      </c>
      <c r="H839" s="5" t="s">
        <v>1481</v>
      </c>
      <c r="I839" s="5" t="s">
        <v>30</v>
      </c>
      <c r="J839" s="5" t="s">
        <v>1470</v>
      </c>
      <c r="K839" s="5">
        <v>2015</v>
      </c>
      <c r="L839" s="5" t="s">
        <v>33</v>
      </c>
    </row>
    <row r="840" spans="1:12">
      <c r="A840" s="5" t="s">
        <v>2512</v>
      </c>
      <c r="B840" s="9">
        <v>42866</v>
      </c>
      <c r="C840" s="5">
        <v>2017</v>
      </c>
      <c r="D840" s="5" t="s">
        <v>747</v>
      </c>
      <c r="E840" s="5" t="str">
        <f>VLOOKUP(D840, 'TechIndex Startups'!$A$1:$E$700,2,FALSE)</f>
        <v>FIRM0672</v>
      </c>
      <c r="F840" s="15">
        <v>150000</v>
      </c>
      <c r="G840" s="5" t="s">
        <v>1735</v>
      </c>
      <c r="H840" s="5" t="s">
        <v>1588</v>
      </c>
      <c r="I840" s="5" t="s">
        <v>30</v>
      </c>
      <c r="J840" s="5" t="s">
        <v>1482</v>
      </c>
      <c r="K840" s="5">
        <v>2013</v>
      </c>
      <c r="L840" s="5" t="s">
        <v>47</v>
      </c>
    </row>
    <row r="841" spans="1:12">
      <c r="A841" s="5" t="s">
        <v>2513</v>
      </c>
      <c r="B841" s="9">
        <v>42870</v>
      </c>
      <c r="C841" s="5">
        <v>2017</v>
      </c>
      <c r="D841" s="5" t="s">
        <v>742</v>
      </c>
      <c r="E841" s="5" t="str">
        <f>VLOOKUP(D841, 'TechIndex Startups'!$A$1:$E$700,2,FALSE)</f>
        <v>FIRM0667</v>
      </c>
      <c r="F841" s="15">
        <v>75000</v>
      </c>
      <c r="G841" s="5" t="s">
        <v>1648</v>
      </c>
      <c r="H841" s="5" t="s">
        <v>1492</v>
      </c>
      <c r="I841" s="5" t="s">
        <v>30</v>
      </c>
      <c r="J841" s="5" t="s">
        <v>1470</v>
      </c>
      <c r="K841" s="5">
        <v>2016</v>
      </c>
      <c r="L841" s="5" t="s">
        <v>33</v>
      </c>
    </row>
    <row r="842" spans="1:12">
      <c r="A842" s="5" t="s">
        <v>2514</v>
      </c>
      <c r="B842" s="9">
        <v>42871</v>
      </c>
      <c r="C842" s="5">
        <v>2017</v>
      </c>
      <c r="D842" s="5" t="s">
        <v>147</v>
      </c>
      <c r="E842" s="5" t="str">
        <f>VLOOKUP(D842, 'TechIndex Startups'!$A$1:$E$700,2,FALSE)</f>
        <v>FIRM0099</v>
      </c>
      <c r="F842" s="15" t="s">
        <v>1479</v>
      </c>
      <c r="G842" s="5" t="s">
        <v>1978</v>
      </c>
      <c r="H842" s="5" t="s">
        <v>1517</v>
      </c>
      <c r="I842" s="5" t="s">
        <v>30</v>
      </c>
      <c r="J842" s="5" t="s">
        <v>1535</v>
      </c>
      <c r="K842" s="5">
        <v>2008</v>
      </c>
      <c r="L842" s="5" t="s">
        <v>44</v>
      </c>
    </row>
    <row r="843" spans="1:12">
      <c r="A843" s="5" t="s">
        <v>2515</v>
      </c>
      <c r="B843" s="9">
        <v>42885</v>
      </c>
      <c r="C843" s="5">
        <v>2017</v>
      </c>
      <c r="D843" s="5" t="s">
        <v>372</v>
      </c>
      <c r="E843" s="5" t="str">
        <f>VLOOKUP(D843, 'TechIndex Startups'!$A$1:$E$700,2,FALSE)</f>
        <v>FIRM0313</v>
      </c>
      <c r="F843" s="15" t="s">
        <v>1544</v>
      </c>
      <c r="G843" s="5" t="s">
        <v>1979</v>
      </c>
      <c r="H843" s="5" t="s">
        <v>1481</v>
      </c>
      <c r="I843" s="5" t="s">
        <v>50</v>
      </c>
      <c r="J843" s="5" t="s">
        <v>1478</v>
      </c>
      <c r="K843" s="5">
        <v>2015</v>
      </c>
      <c r="L843" s="5" t="s">
        <v>47</v>
      </c>
    </row>
    <row r="844" spans="1:12">
      <c r="A844" s="5" t="s">
        <v>2515</v>
      </c>
      <c r="B844" s="9">
        <v>42885</v>
      </c>
      <c r="C844" s="5">
        <v>2017</v>
      </c>
      <c r="D844" s="5" t="s">
        <v>372</v>
      </c>
      <c r="E844" s="5" t="str">
        <f>VLOOKUP(D844, 'TechIndex Startups'!$A$1:$E$700,2,FALSE)</f>
        <v>FIRM0313</v>
      </c>
      <c r="F844" s="15" t="s">
        <v>1544</v>
      </c>
      <c r="G844" s="5" t="s">
        <v>3</v>
      </c>
      <c r="H844" s="5" t="s">
        <v>1481</v>
      </c>
      <c r="I844" s="5" t="s">
        <v>50</v>
      </c>
      <c r="J844" s="5" t="s">
        <v>1478</v>
      </c>
      <c r="K844" s="5">
        <v>2013</v>
      </c>
      <c r="L844" s="5" t="s">
        <v>47</v>
      </c>
    </row>
    <row r="845" spans="1:12">
      <c r="A845" s="5" t="s">
        <v>2515</v>
      </c>
      <c r="B845" s="9">
        <v>42885</v>
      </c>
      <c r="C845" s="5">
        <v>2017</v>
      </c>
      <c r="D845" s="5" t="s">
        <v>372</v>
      </c>
      <c r="E845" s="5" t="str">
        <f>VLOOKUP(D845, 'TechIndex Startups'!$A$1:$E$700,2,FALSE)</f>
        <v>FIRM0313</v>
      </c>
      <c r="F845" s="15">
        <v>2000000</v>
      </c>
      <c r="G845" s="5" t="s">
        <v>1980</v>
      </c>
      <c r="H845" s="5" t="s">
        <v>1481</v>
      </c>
      <c r="I845" s="5" t="s">
        <v>50</v>
      </c>
      <c r="J845" s="5" t="s">
        <v>1478</v>
      </c>
      <c r="K845" s="5">
        <v>2013</v>
      </c>
      <c r="L845" s="5" t="s">
        <v>47</v>
      </c>
    </row>
    <row r="846" spans="1:12">
      <c r="A846" s="5" t="s">
        <v>2516</v>
      </c>
      <c r="B846" s="9">
        <v>42886</v>
      </c>
      <c r="C846" s="5">
        <v>2017</v>
      </c>
      <c r="D846" s="5" t="s">
        <v>700</v>
      </c>
      <c r="E846" s="5" t="str">
        <f>VLOOKUP(D846, 'TechIndex Startups'!$A$1:$E$700,2,FALSE)</f>
        <v>FIRM0627</v>
      </c>
      <c r="F846" s="15">
        <v>3700000</v>
      </c>
      <c r="G846" s="5" t="s">
        <v>1870</v>
      </c>
      <c r="H846" s="5" t="s">
        <v>1477</v>
      </c>
      <c r="I846" s="5" t="s">
        <v>30</v>
      </c>
      <c r="J846" s="5" t="s">
        <v>1482</v>
      </c>
      <c r="K846" s="5">
        <v>2015</v>
      </c>
      <c r="L846" s="5" t="s">
        <v>33</v>
      </c>
    </row>
    <row r="847" spans="1:12">
      <c r="A847" s="5" t="s">
        <v>2516</v>
      </c>
      <c r="B847" s="9">
        <v>42886</v>
      </c>
      <c r="C847" s="5">
        <v>2017</v>
      </c>
      <c r="D847" s="5" t="s">
        <v>700</v>
      </c>
      <c r="E847" s="5" t="str">
        <f>VLOOKUP(D847, 'TechIndex Startups'!$A$1:$E$700,2,FALSE)</f>
        <v>FIRM0627</v>
      </c>
      <c r="F847" s="15" t="s">
        <v>1544</v>
      </c>
      <c r="G847" s="5" t="s">
        <v>1479</v>
      </c>
      <c r="H847" s="5" t="s">
        <v>1477</v>
      </c>
      <c r="I847" s="5" t="s">
        <v>30</v>
      </c>
      <c r="J847" s="5" t="s">
        <v>1482</v>
      </c>
      <c r="K847" s="5">
        <v>2014</v>
      </c>
      <c r="L847" s="5" t="s">
        <v>33</v>
      </c>
    </row>
    <row r="848" spans="1:12">
      <c r="A848" s="5" t="s">
        <v>2516</v>
      </c>
      <c r="B848" s="9">
        <v>42886</v>
      </c>
      <c r="C848" s="5">
        <v>2017</v>
      </c>
      <c r="D848" s="5" t="s">
        <v>700</v>
      </c>
      <c r="E848" s="5" t="str">
        <f>VLOOKUP(D848, 'TechIndex Startups'!$A$1:$E$700,2,FALSE)</f>
        <v>FIRM0627</v>
      </c>
      <c r="F848" s="15" t="s">
        <v>1544</v>
      </c>
      <c r="G848" s="5" t="s">
        <v>1638</v>
      </c>
      <c r="H848" s="5" t="s">
        <v>1477</v>
      </c>
      <c r="I848" s="5" t="s">
        <v>30</v>
      </c>
      <c r="J848" s="5" t="s">
        <v>1482</v>
      </c>
      <c r="K848" s="5">
        <v>2015</v>
      </c>
      <c r="L848" s="5" t="s">
        <v>33</v>
      </c>
    </row>
    <row r="849" spans="1:12">
      <c r="A849" s="5" t="s">
        <v>2516</v>
      </c>
      <c r="B849" s="9">
        <v>42886</v>
      </c>
      <c r="C849" s="5">
        <v>2017</v>
      </c>
      <c r="D849" s="5" t="s">
        <v>700</v>
      </c>
      <c r="E849" s="5" t="str">
        <f>VLOOKUP(D849, 'TechIndex Startups'!$A$1:$E$700,2,FALSE)</f>
        <v>FIRM0627</v>
      </c>
      <c r="F849" s="15" t="s">
        <v>1544</v>
      </c>
      <c r="G849" s="5" t="s">
        <v>1981</v>
      </c>
      <c r="H849" s="5" t="s">
        <v>1477</v>
      </c>
      <c r="I849" s="5" t="s">
        <v>30</v>
      </c>
      <c r="J849" s="5" t="s">
        <v>1482</v>
      </c>
      <c r="K849" s="5">
        <v>2015</v>
      </c>
      <c r="L849" s="5" t="s">
        <v>33</v>
      </c>
    </row>
    <row r="850" spans="1:12">
      <c r="A850" s="5" t="s">
        <v>2517</v>
      </c>
      <c r="B850" s="9">
        <v>42887</v>
      </c>
      <c r="C850" s="5">
        <v>2017</v>
      </c>
      <c r="D850" s="5" t="s">
        <v>92</v>
      </c>
      <c r="E850" s="5" t="str">
        <f>VLOOKUP(D850, 'TechIndex Startups'!$A$1:$E$700,2,FALSE)</f>
        <v>FIRM0045</v>
      </c>
      <c r="F850" s="16" t="s">
        <v>1479</v>
      </c>
      <c r="G850" s="5" t="s">
        <v>1479</v>
      </c>
      <c r="H850" s="5" t="s">
        <v>1710</v>
      </c>
      <c r="I850" s="5" t="s">
        <v>30</v>
      </c>
      <c r="J850" s="5" t="s">
        <v>1482</v>
      </c>
      <c r="K850" s="5">
        <v>2003</v>
      </c>
      <c r="L850" s="5" t="s">
        <v>44</v>
      </c>
    </row>
    <row r="851" spans="1:12">
      <c r="A851" s="5" t="s">
        <v>2518</v>
      </c>
      <c r="B851" s="9">
        <v>42892</v>
      </c>
      <c r="C851" s="5">
        <v>2017</v>
      </c>
      <c r="D851" s="5" t="s">
        <v>370</v>
      </c>
      <c r="E851" s="5" t="str">
        <f>VLOOKUP(D851, 'TechIndex Startups'!$A$1:$E$700,2,FALSE)</f>
        <v>FIRM0311</v>
      </c>
      <c r="F851" s="15" t="s">
        <v>1544</v>
      </c>
      <c r="G851" s="5" t="s">
        <v>1982</v>
      </c>
      <c r="H851" s="5" t="s">
        <v>1477</v>
      </c>
      <c r="I851" s="5" t="s">
        <v>30</v>
      </c>
      <c r="J851" s="5" t="s">
        <v>1983</v>
      </c>
      <c r="K851" s="5">
        <v>2014</v>
      </c>
      <c r="L851" s="5" t="s">
        <v>86</v>
      </c>
    </row>
    <row r="852" spans="1:12">
      <c r="A852" s="5" t="s">
        <v>2518</v>
      </c>
      <c r="B852" s="9">
        <v>42892</v>
      </c>
      <c r="C852" s="5">
        <v>2017</v>
      </c>
      <c r="D852" s="5" t="s">
        <v>370</v>
      </c>
      <c r="E852" s="5" t="str">
        <f>VLOOKUP(D852, 'TechIndex Startups'!$A$1:$E$700,2,FALSE)</f>
        <v>FIRM0311</v>
      </c>
      <c r="F852" s="15" t="s">
        <v>1544</v>
      </c>
      <c r="G852" s="5" t="s">
        <v>1984</v>
      </c>
      <c r="H852" s="5" t="s">
        <v>1477</v>
      </c>
      <c r="I852" s="5" t="s">
        <v>30</v>
      </c>
      <c r="J852" s="5" t="s">
        <v>1983</v>
      </c>
      <c r="K852" s="5">
        <v>2010</v>
      </c>
      <c r="L852" s="5" t="s">
        <v>86</v>
      </c>
    </row>
    <row r="853" spans="1:12">
      <c r="A853" s="5" t="s">
        <v>2518</v>
      </c>
      <c r="B853" s="9">
        <v>42892</v>
      </c>
      <c r="C853" s="5">
        <v>2017</v>
      </c>
      <c r="D853" s="5" t="s">
        <v>370</v>
      </c>
      <c r="E853" s="5" t="str">
        <f>VLOOKUP(D853, 'TechIndex Startups'!$A$1:$E$700,2,FALSE)</f>
        <v>FIRM0311</v>
      </c>
      <c r="F853" s="15">
        <v>1800000</v>
      </c>
      <c r="G853" s="5" t="s">
        <v>1985</v>
      </c>
      <c r="H853" s="5" t="s">
        <v>1477</v>
      </c>
      <c r="I853" s="5" t="s">
        <v>30</v>
      </c>
      <c r="J853" s="5" t="s">
        <v>1983</v>
      </c>
      <c r="K853" s="5">
        <v>2014</v>
      </c>
      <c r="L853" s="5" t="s">
        <v>86</v>
      </c>
    </row>
    <row r="854" spans="1:12">
      <c r="A854" s="5" t="s">
        <v>2518</v>
      </c>
      <c r="B854" s="9">
        <v>42892</v>
      </c>
      <c r="C854" s="5">
        <v>2017</v>
      </c>
      <c r="D854" s="5" t="s">
        <v>370</v>
      </c>
      <c r="E854" s="5" t="str">
        <f>VLOOKUP(D854, 'TechIndex Startups'!$A$1:$E$700,2,FALSE)</f>
        <v>FIRM0311</v>
      </c>
      <c r="F854" s="15" t="s">
        <v>1544</v>
      </c>
      <c r="G854" s="5" t="s">
        <v>1986</v>
      </c>
      <c r="H854" s="5" t="s">
        <v>1477</v>
      </c>
      <c r="I854" s="5" t="s">
        <v>30</v>
      </c>
      <c r="J854" s="5" t="s">
        <v>1983</v>
      </c>
      <c r="K854" s="5">
        <v>2014</v>
      </c>
      <c r="L854" s="5" t="s">
        <v>86</v>
      </c>
    </row>
    <row r="855" spans="1:12">
      <c r="A855" s="5" t="s">
        <v>2519</v>
      </c>
      <c r="B855" s="9">
        <v>42892</v>
      </c>
      <c r="C855" s="5">
        <v>2017</v>
      </c>
      <c r="D855" s="5" t="s">
        <v>1582</v>
      </c>
      <c r="E855" s="5" t="str">
        <f>VLOOKUP(D855, 'TechIndex Startups'!$A$1:$E$700,2,FALSE)</f>
        <v>FIRM0169</v>
      </c>
      <c r="F855" s="15">
        <v>1800000</v>
      </c>
      <c r="G855" s="5" t="s">
        <v>1479</v>
      </c>
      <c r="H855" s="5" t="s">
        <v>1469</v>
      </c>
      <c r="I855" s="5" t="s">
        <v>30</v>
      </c>
      <c r="J855" s="5" t="s">
        <v>1470</v>
      </c>
      <c r="K855" s="5">
        <v>2011</v>
      </c>
      <c r="L855" s="5" t="s">
        <v>47</v>
      </c>
    </row>
    <row r="856" spans="1:12">
      <c r="A856" s="5" t="s">
        <v>2520</v>
      </c>
      <c r="B856" s="9">
        <v>42898</v>
      </c>
      <c r="C856" s="5">
        <v>2017</v>
      </c>
      <c r="D856" s="5" t="s">
        <v>201</v>
      </c>
      <c r="E856" s="5" t="str">
        <f>VLOOKUP(D856, 'TechIndex Startups'!$A$1:$E$700,2,FALSE)</f>
        <v>FIRM0151</v>
      </c>
      <c r="F856" s="15">
        <v>1150000</v>
      </c>
      <c r="G856" s="5" t="s">
        <v>1479</v>
      </c>
      <c r="H856" s="5" t="s">
        <v>1469</v>
      </c>
      <c r="I856" s="5" t="s">
        <v>200</v>
      </c>
      <c r="J856" s="5" t="s">
        <v>1932</v>
      </c>
      <c r="K856" s="5">
        <v>1999</v>
      </c>
      <c r="L856" s="5" t="s">
        <v>33</v>
      </c>
    </row>
    <row r="857" spans="1:12">
      <c r="A857" s="5" t="s">
        <v>2521</v>
      </c>
      <c r="B857" s="9">
        <v>42898</v>
      </c>
      <c r="C857" s="5">
        <v>2017</v>
      </c>
      <c r="D857" s="5" t="s">
        <v>70</v>
      </c>
      <c r="E857" s="5" t="str">
        <f>VLOOKUP(D857, 'TechIndex Startups'!$A$1:$E$700,2,FALSE)</f>
        <v>FIRM0028</v>
      </c>
      <c r="F857" s="15">
        <v>24000000</v>
      </c>
      <c r="G857" s="5" t="s">
        <v>1987</v>
      </c>
      <c r="H857" s="5" t="s">
        <v>1513</v>
      </c>
      <c r="I857" s="5" t="s">
        <v>71</v>
      </c>
      <c r="J857" s="5" t="s">
        <v>1520</v>
      </c>
      <c r="K857" s="5">
        <v>2017</v>
      </c>
      <c r="L857" s="5" t="s">
        <v>33</v>
      </c>
    </row>
    <row r="858" spans="1:12">
      <c r="A858" s="5" t="s">
        <v>2522</v>
      </c>
      <c r="B858" s="9">
        <v>42901</v>
      </c>
      <c r="C858" s="5">
        <v>2017</v>
      </c>
      <c r="D858" s="13" t="s">
        <v>759</v>
      </c>
      <c r="E858" s="5" t="str">
        <f>VLOOKUP(D858, 'TechIndex Startups'!$A$1:$E$700,2,FALSE)</f>
        <v>FIRM0683</v>
      </c>
      <c r="F858" s="15">
        <v>10500000</v>
      </c>
      <c r="G858" s="5" t="s">
        <v>1735</v>
      </c>
      <c r="H858" s="5" t="s">
        <v>1469</v>
      </c>
      <c r="I858" s="5" t="s">
        <v>30</v>
      </c>
      <c r="J858" s="5" t="s">
        <v>1482</v>
      </c>
      <c r="K858" s="5">
        <v>2017</v>
      </c>
      <c r="L858" s="5" t="s">
        <v>44</v>
      </c>
    </row>
    <row r="859" spans="1:12">
      <c r="A859" s="5" t="s">
        <v>2522</v>
      </c>
      <c r="B859" s="9">
        <v>42901</v>
      </c>
      <c r="C859" s="5">
        <v>2017</v>
      </c>
      <c r="D859" s="13" t="s">
        <v>759</v>
      </c>
      <c r="E859" s="5" t="str">
        <f>VLOOKUP(D859, 'TechIndex Startups'!$A$1:$E$700,2,FALSE)</f>
        <v>FIRM0683</v>
      </c>
      <c r="F859" s="15" t="s">
        <v>1544</v>
      </c>
      <c r="G859" s="5" t="s">
        <v>1988</v>
      </c>
      <c r="H859" s="5" t="s">
        <v>1469</v>
      </c>
      <c r="I859" s="5" t="s">
        <v>30</v>
      </c>
      <c r="J859" s="5" t="s">
        <v>1482</v>
      </c>
      <c r="K859" s="5">
        <v>2017</v>
      </c>
      <c r="L859" s="5" t="s">
        <v>44</v>
      </c>
    </row>
    <row r="860" spans="1:12">
      <c r="A860" s="5" t="s">
        <v>2522</v>
      </c>
      <c r="B860" s="9">
        <v>42901</v>
      </c>
      <c r="C860" s="5">
        <v>2017</v>
      </c>
      <c r="D860" s="13" t="s">
        <v>759</v>
      </c>
      <c r="E860" s="5" t="str">
        <f>VLOOKUP(D860, 'TechIndex Startups'!$A$1:$E$700,2,FALSE)</f>
        <v>FIRM0683</v>
      </c>
      <c r="F860" s="15" t="s">
        <v>1544</v>
      </c>
      <c r="G860" s="5" t="s">
        <v>1989</v>
      </c>
      <c r="H860" s="5" t="s">
        <v>1469</v>
      </c>
      <c r="I860" s="5" t="s">
        <v>30</v>
      </c>
      <c r="J860" s="5" t="s">
        <v>1482</v>
      </c>
      <c r="K860" s="5">
        <v>2017</v>
      </c>
      <c r="L860" s="5" t="s">
        <v>44</v>
      </c>
    </row>
    <row r="861" spans="1:12">
      <c r="A861" s="5" t="s">
        <v>2522</v>
      </c>
      <c r="B861" s="9">
        <v>42901</v>
      </c>
      <c r="C861" s="5">
        <v>2017</v>
      </c>
      <c r="D861" s="13" t="s">
        <v>759</v>
      </c>
      <c r="E861" s="5" t="str">
        <f>VLOOKUP(D861, 'TechIndex Startups'!$A$1:$E$700,2,FALSE)</f>
        <v>FIRM0683</v>
      </c>
      <c r="F861" s="15" t="s">
        <v>1544</v>
      </c>
      <c r="G861" s="5" t="s">
        <v>1990</v>
      </c>
      <c r="H861" s="5" t="s">
        <v>1469</v>
      </c>
      <c r="I861" s="5" t="s">
        <v>30</v>
      </c>
      <c r="J861" s="5" t="s">
        <v>1482</v>
      </c>
      <c r="K861" s="5">
        <v>2017</v>
      </c>
      <c r="L861" s="5" t="s">
        <v>44</v>
      </c>
    </row>
    <row r="862" spans="1:12">
      <c r="A862" s="5" t="s">
        <v>2522</v>
      </c>
      <c r="B862" s="9">
        <v>42901</v>
      </c>
      <c r="C862" s="5">
        <v>2017</v>
      </c>
      <c r="D862" s="13" t="s">
        <v>759</v>
      </c>
      <c r="E862" s="5" t="str">
        <f>VLOOKUP(D862, 'TechIndex Startups'!$A$1:$E$700,2,FALSE)</f>
        <v>FIRM0683</v>
      </c>
      <c r="F862" s="15" t="s">
        <v>1544</v>
      </c>
      <c r="G862" s="5" t="s">
        <v>1991</v>
      </c>
      <c r="H862" s="5" t="s">
        <v>1469</v>
      </c>
      <c r="I862" s="5" t="s">
        <v>30</v>
      </c>
      <c r="J862" s="5" t="s">
        <v>1482</v>
      </c>
      <c r="K862" s="5">
        <v>2017</v>
      </c>
      <c r="L862" s="5" t="s">
        <v>44</v>
      </c>
    </row>
    <row r="863" spans="1:12">
      <c r="A863" s="5" t="s">
        <v>2522</v>
      </c>
      <c r="B863" s="9">
        <v>42901</v>
      </c>
      <c r="C863" s="5">
        <v>2017</v>
      </c>
      <c r="D863" s="13" t="s">
        <v>759</v>
      </c>
      <c r="E863" s="5" t="str">
        <f>VLOOKUP(D863, 'TechIndex Startups'!$A$1:$E$700,2,FALSE)</f>
        <v>FIRM0683</v>
      </c>
      <c r="F863" s="15" t="s">
        <v>1544</v>
      </c>
      <c r="G863" s="5" t="s">
        <v>1992</v>
      </c>
      <c r="H863" s="5" t="s">
        <v>1469</v>
      </c>
      <c r="I863" s="5" t="s">
        <v>30</v>
      </c>
      <c r="J863" s="5" t="s">
        <v>1482</v>
      </c>
      <c r="K863" s="5">
        <v>2017</v>
      </c>
      <c r="L863" s="5" t="s">
        <v>44</v>
      </c>
    </row>
    <row r="864" spans="1:12">
      <c r="A864" s="5" t="s">
        <v>2522</v>
      </c>
      <c r="B864" s="9">
        <v>42901</v>
      </c>
      <c r="C864" s="5">
        <v>2017</v>
      </c>
      <c r="D864" s="13" t="s">
        <v>759</v>
      </c>
      <c r="E864" s="5" t="str">
        <f>VLOOKUP(D864, 'TechIndex Startups'!$A$1:$E$700,2,FALSE)</f>
        <v>FIRM0683</v>
      </c>
      <c r="F864" s="15" t="s">
        <v>1544</v>
      </c>
      <c r="G864" s="5" t="s">
        <v>1993</v>
      </c>
      <c r="H864" s="5" t="s">
        <v>1469</v>
      </c>
      <c r="I864" s="5" t="s">
        <v>30</v>
      </c>
      <c r="J864" s="5" t="s">
        <v>1482</v>
      </c>
      <c r="K864" s="5">
        <v>2017</v>
      </c>
      <c r="L864" s="5" t="s">
        <v>44</v>
      </c>
    </row>
    <row r="865" spans="1:12">
      <c r="A865" s="5" t="s">
        <v>2522</v>
      </c>
      <c r="B865" s="9">
        <v>42901</v>
      </c>
      <c r="C865" s="5">
        <v>2017</v>
      </c>
      <c r="D865" s="13" t="s">
        <v>759</v>
      </c>
      <c r="E865" s="5" t="str">
        <f>VLOOKUP(D865, 'TechIndex Startups'!$A$1:$E$700,2,FALSE)</f>
        <v>FIRM0683</v>
      </c>
      <c r="F865" s="15" t="s">
        <v>1544</v>
      </c>
      <c r="G865" s="5" t="s">
        <v>1994</v>
      </c>
      <c r="H865" s="5" t="s">
        <v>1469</v>
      </c>
      <c r="I865" s="5" t="s">
        <v>30</v>
      </c>
      <c r="J865" s="5" t="s">
        <v>1482</v>
      </c>
      <c r="K865" s="5">
        <v>2017</v>
      </c>
      <c r="L865" s="5" t="s">
        <v>44</v>
      </c>
    </row>
    <row r="866" spans="1:12">
      <c r="A866" s="5" t="s">
        <v>2522</v>
      </c>
      <c r="B866" s="9">
        <v>42901</v>
      </c>
      <c r="C866" s="5">
        <v>2017</v>
      </c>
      <c r="D866" s="13" t="s">
        <v>759</v>
      </c>
      <c r="E866" s="5" t="str">
        <f>VLOOKUP(D866, 'TechIndex Startups'!$A$1:$E$700,2,FALSE)</f>
        <v>FIRM0683</v>
      </c>
      <c r="F866" s="15" t="s">
        <v>1544</v>
      </c>
      <c r="G866" s="5" t="s">
        <v>3</v>
      </c>
      <c r="H866" s="5" t="s">
        <v>1469</v>
      </c>
      <c r="I866" s="5" t="s">
        <v>30</v>
      </c>
      <c r="J866" s="5" t="s">
        <v>1482</v>
      </c>
      <c r="K866" s="5">
        <v>2017</v>
      </c>
      <c r="L866" s="5" t="s">
        <v>44</v>
      </c>
    </row>
    <row r="867" spans="1:12">
      <c r="A867" s="5" t="s">
        <v>2522</v>
      </c>
      <c r="B867" s="9">
        <v>42901</v>
      </c>
      <c r="C867" s="5">
        <v>2017</v>
      </c>
      <c r="D867" s="13" t="s">
        <v>759</v>
      </c>
      <c r="E867" s="5" t="str">
        <f>VLOOKUP(D867, 'TechIndex Startups'!$A$1:$E$700,2,FALSE)</f>
        <v>FIRM0683</v>
      </c>
      <c r="F867" s="15" t="s">
        <v>1544</v>
      </c>
      <c r="G867" s="5" t="s">
        <v>14</v>
      </c>
      <c r="H867" s="5" t="s">
        <v>1469</v>
      </c>
      <c r="I867" s="5" t="s">
        <v>30</v>
      </c>
      <c r="J867" s="5" t="s">
        <v>1482</v>
      </c>
      <c r="K867" s="5">
        <v>2017</v>
      </c>
      <c r="L867" s="5" t="s">
        <v>44</v>
      </c>
    </row>
    <row r="868" spans="1:12">
      <c r="A868" s="5" t="s">
        <v>2522</v>
      </c>
      <c r="B868" s="9">
        <v>42901</v>
      </c>
      <c r="C868" s="5">
        <v>2017</v>
      </c>
      <c r="D868" s="13" t="s">
        <v>759</v>
      </c>
      <c r="E868" s="5" t="str">
        <f>VLOOKUP(D868, 'TechIndex Startups'!$A$1:$E$700,2,FALSE)</f>
        <v>FIRM0683</v>
      </c>
      <c r="F868" s="15" t="s">
        <v>1544</v>
      </c>
      <c r="G868" s="5" t="s">
        <v>1995</v>
      </c>
      <c r="H868" s="5" t="s">
        <v>1469</v>
      </c>
      <c r="I868" s="5" t="s">
        <v>30</v>
      </c>
      <c r="J868" s="5" t="s">
        <v>1482</v>
      </c>
      <c r="K868" s="5">
        <v>2017</v>
      </c>
      <c r="L868" s="5" t="s">
        <v>44</v>
      </c>
    </row>
    <row r="869" spans="1:12">
      <c r="A869" s="5" t="s">
        <v>2522</v>
      </c>
      <c r="B869" s="9">
        <v>42901</v>
      </c>
      <c r="C869" s="5">
        <v>2017</v>
      </c>
      <c r="D869" s="13" t="s">
        <v>759</v>
      </c>
      <c r="E869" s="5" t="str">
        <f>VLOOKUP(D869, 'TechIndex Startups'!$A$1:$E$700,2,FALSE)</f>
        <v>FIRM0683</v>
      </c>
      <c r="F869" s="15" t="s">
        <v>1544</v>
      </c>
      <c r="G869" s="5" t="s">
        <v>1996</v>
      </c>
      <c r="H869" s="5" t="s">
        <v>1469</v>
      </c>
      <c r="I869" s="5" t="s">
        <v>30</v>
      </c>
      <c r="J869" s="5" t="s">
        <v>1482</v>
      </c>
      <c r="K869" s="5">
        <v>2017</v>
      </c>
      <c r="L869" s="5" t="s">
        <v>44</v>
      </c>
    </row>
    <row r="870" spans="1:12">
      <c r="A870" s="5" t="s">
        <v>2522</v>
      </c>
      <c r="B870" s="9">
        <v>42901</v>
      </c>
      <c r="C870" s="5">
        <v>2017</v>
      </c>
      <c r="D870" s="13" t="s">
        <v>759</v>
      </c>
      <c r="E870" s="5" t="str">
        <f>VLOOKUP(D870, 'TechIndex Startups'!$A$1:$E$700,2,FALSE)</f>
        <v>FIRM0683</v>
      </c>
      <c r="F870" s="15" t="s">
        <v>1544</v>
      </c>
      <c r="G870" s="5" t="s">
        <v>9</v>
      </c>
      <c r="H870" s="5" t="s">
        <v>1469</v>
      </c>
      <c r="I870" s="5" t="s">
        <v>30</v>
      </c>
      <c r="J870" s="5" t="s">
        <v>1482</v>
      </c>
      <c r="K870" s="5">
        <v>2017</v>
      </c>
      <c r="L870" s="5" t="s">
        <v>44</v>
      </c>
    </row>
    <row r="871" spans="1:12">
      <c r="A871" s="5" t="s">
        <v>2522</v>
      </c>
      <c r="B871" s="9">
        <v>42901</v>
      </c>
      <c r="C871" s="5">
        <v>2017</v>
      </c>
      <c r="D871" s="13" t="s">
        <v>759</v>
      </c>
      <c r="E871" s="5" t="str">
        <f>VLOOKUP(D871, 'TechIndex Startups'!$A$1:$E$700,2,FALSE)</f>
        <v>FIRM0683</v>
      </c>
      <c r="F871" s="15" t="s">
        <v>1544</v>
      </c>
      <c r="G871" s="5" t="s">
        <v>1997</v>
      </c>
      <c r="H871" s="5" t="s">
        <v>1469</v>
      </c>
      <c r="I871" s="5" t="s">
        <v>30</v>
      </c>
      <c r="J871" s="5" t="s">
        <v>1482</v>
      </c>
      <c r="K871" s="5">
        <v>2017</v>
      </c>
      <c r="L871" s="5" t="s">
        <v>44</v>
      </c>
    </row>
    <row r="872" spans="1:12">
      <c r="A872" s="5" t="s">
        <v>2522</v>
      </c>
      <c r="B872" s="9">
        <v>42901</v>
      </c>
      <c r="C872" s="5">
        <v>2017</v>
      </c>
      <c r="D872" s="13" t="s">
        <v>759</v>
      </c>
      <c r="E872" s="5" t="str">
        <f>VLOOKUP(D872, 'TechIndex Startups'!$A$1:$E$700,2,FALSE)</f>
        <v>FIRM0683</v>
      </c>
      <c r="F872" s="15" t="s">
        <v>1544</v>
      </c>
      <c r="G872" s="5" t="s">
        <v>1727</v>
      </c>
      <c r="H872" s="5" t="s">
        <v>1469</v>
      </c>
      <c r="I872" s="5" t="s">
        <v>30</v>
      </c>
      <c r="J872" s="5" t="s">
        <v>1482</v>
      </c>
      <c r="K872" s="5">
        <v>2017</v>
      </c>
      <c r="L872" s="5" t="s">
        <v>44</v>
      </c>
    </row>
    <row r="873" spans="1:12">
      <c r="A873" s="5" t="s">
        <v>2522</v>
      </c>
      <c r="B873" s="9">
        <v>42901</v>
      </c>
      <c r="C873" s="5">
        <v>2017</v>
      </c>
      <c r="D873" s="13" t="s">
        <v>759</v>
      </c>
      <c r="E873" s="5" t="str">
        <f>VLOOKUP(D873, 'TechIndex Startups'!$A$1:$E$700,2,FALSE)</f>
        <v>FIRM0683</v>
      </c>
      <c r="F873" s="15" t="s">
        <v>1544</v>
      </c>
      <c r="G873" s="5" t="s">
        <v>1998</v>
      </c>
      <c r="H873" s="5" t="s">
        <v>1469</v>
      </c>
      <c r="I873" s="5" t="s">
        <v>30</v>
      </c>
      <c r="J873" s="5" t="s">
        <v>1482</v>
      </c>
      <c r="K873" s="5">
        <v>2017</v>
      </c>
      <c r="L873" s="5" t="s">
        <v>44</v>
      </c>
    </row>
    <row r="874" spans="1:12">
      <c r="A874" s="5" t="s">
        <v>2522</v>
      </c>
      <c r="B874" s="9">
        <v>42901</v>
      </c>
      <c r="C874" s="5">
        <v>2017</v>
      </c>
      <c r="D874" s="13" t="s">
        <v>759</v>
      </c>
      <c r="E874" s="5" t="str">
        <f>VLOOKUP(D874, 'TechIndex Startups'!$A$1:$E$700,2,FALSE)</f>
        <v>FIRM0683</v>
      </c>
      <c r="F874" s="15" t="s">
        <v>1544</v>
      </c>
      <c r="G874" s="5" t="s">
        <v>1999</v>
      </c>
      <c r="H874" s="5" t="s">
        <v>1469</v>
      </c>
      <c r="I874" s="5" t="s">
        <v>30</v>
      </c>
      <c r="J874" s="5" t="s">
        <v>1482</v>
      </c>
      <c r="K874" s="5">
        <v>2017</v>
      </c>
      <c r="L874" s="5" t="s">
        <v>44</v>
      </c>
    </row>
    <row r="875" spans="1:12">
      <c r="A875" s="5" t="s">
        <v>2522</v>
      </c>
      <c r="B875" s="9">
        <v>42901</v>
      </c>
      <c r="C875" s="5">
        <v>2017</v>
      </c>
      <c r="D875" s="13" t="s">
        <v>759</v>
      </c>
      <c r="E875" s="5" t="str">
        <f>VLOOKUP(D875, 'TechIndex Startups'!$A$1:$E$700,2,FALSE)</f>
        <v>FIRM0683</v>
      </c>
      <c r="F875" s="15" t="s">
        <v>1544</v>
      </c>
      <c r="G875" s="5" t="s">
        <v>2000</v>
      </c>
      <c r="H875" s="5" t="s">
        <v>1469</v>
      </c>
      <c r="I875" s="5" t="s">
        <v>30</v>
      </c>
      <c r="J875" s="5" t="s">
        <v>1482</v>
      </c>
      <c r="K875" s="5">
        <v>2017</v>
      </c>
      <c r="L875" s="5" t="s">
        <v>44</v>
      </c>
    </row>
    <row r="876" spans="1:12">
      <c r="A876" s="5" t="s">
        <v>2522</v>
      </c>
      <c r="B876" s="9">
        <v>42901</v>
      </c>
      <c r="C876" s="5">
        <v>2017</v>
      </c>
      <c r="D876" s="13" t="s">
        <v>759</v>
      </c>
      <c r="E876" s="5" t="str">
        <f>VLOOKUP(D876, 'TechIndex Startups'!$A$1:$E$700,2,FALSE)</f>
        <v>FIRM0683</v>
      </c>
      <c r="F876" s="15" t="s">
        <v>1544</v>
      </c>
      <c r="G876" s="5" t="s">
        <v>2001</v>
      </c>
      <c r="H876" s="5" t="s">
        <v>1469</v>
      </c>
      <c r="I876" s="5" t="s">
        <v>30</v>
      </c>
      <c r="J876" s="5" t="s">
        <v>1482</v>
      </c>
      <c r="K876" s="5">
        <v>2017</v>
      </c>
      <c r="L876" s="5" t="s">
        <v>44</v>
      </c>
    </row>
    <row r="877" spans="1:12">
      <c r="A877" s="5" t="s">
        <v>2522</v>
      </c>
      <c r="B877" s="9">
        <v>42901</v>
      </c>
      <c r="C877" s="5">
        <v>2017</v>
      </c>
      <c r="D877" s="13" t="s">
        <v>759</v>
      </c>
      <c r="E877" s="5" t="str">
        <f>VLOOKUP(D877, 'TechIndex Startups'!$A$1:$E$700,2,FALSE)</f>
        <v>FIRM0683</v>
      </c>
      <c r="F877" s="15" t="s">
        <v>1544</v>
      </c>
      <c r="G877" s="5" t="s">
        <v>2002</v>
      </c>
      <c r="H877" s="5" t="s">
        <v>1469</v>
      </c>
      <c r="I877" s="5" t="s">
        <v>30</v>
      </c>
      <c r="J877" s="5" t="s">
        <v>1482</v>
      </c>
      <c r="K877" s="5">
        <v>2012</v>
      </c>
      <c r="L877" s="5" t="s">
        <v>44</v>
      </c>
    </row>
    <row r="878" spans="1:12">
      <c r="A878" s="5" t="s">
        <v>2523</v>
      </c>
      <c r="B878" s="9">
        <v>42907</v>
      </c>
      <c r="C878" s="5">
        <v>2017</v>
      </c>
      <c r="D878" s="5" t="s">
        <v>111</v>
      </c>
      <c r="E878" s="5" t="str">
        <f>VLOOKUP(D878, 'TechIndex Startups'!$A$1:$E$700,2,FALSE)</f>
        <v>FIRM0063</v>
      </c>
      <c r="F878" s="15">
        <v>1700000</v>
      </c>
      <c r="G878" s="5" t="s">
        <v>1479</v>
      </c>
      <c r="H878" s="5" t="s">
        <v>1469</v>
      </c>
      <c r="I878" s="5" t="s">
        <v>30</v>
      </c>
      <c r="J878" s="5" t="s">
        <v>1498</v>
      </c>
      <c r="K878" s="5">
        <v>2005</v>
      </c>
      <c r="L878" s="5" t="s">
        <v>33</v>
      </c>
    </row>
    <row r="879" spans="1:12">
      <c r="A879" s="5" t="s">
        <v>2524</v>
      </c>
      <c r="B879" s="9">
        <v>42915</v>
      </c>
      <c r="C879" s="5">
        <v>2017</v>
      </c>
      <c r="D879" s="5" t="s">
        <v>262</v>
      </c>
      <c r="E879" s="5" t="str">
        <f>VLOOKUP(D879, 'TechIndex Startups'!$A$1:$E$700,2,FALSE)</f>
        <v>FIRM0209</v>
      </c>
      <c r="F879" s="15" t="s">
        <v>1544</v>
      </c>
      <c r="G879" s="5" t="s">
        <v>1752</v>
      </c>
      <c r="H879" s="5" t="s">
        <v>1596</v>
      </c>
      <c r="I879" s="5" t="s">
        <v>50</v>
      </c>
      <c r="J879" s="5" t="s">
        <v>1478</v>
      </c>
      <c r="K879" s="5">
        <v>2014</v>
      </c>
      <c r="L879" s="5" t="s">
        <v>33</v>
      </c>
    </row>
    <row r="880" spans="1:12">
      <c r="A880" s="5" t="s">
        <v>2524</v>
      </c>
      <c r="B880" s="9">
        <v>42915</v>
      </c>
      <c r="C880" s="5">
        <v>2017</v>
      </c>
      <c r="D880" s="5" t="s">
        <v>262</v>
      </c>
      <c r="E880" s="5" t="str">
        <f>VLOOKUP(D880, 'TechIndex Startups'!$A$1:$E$700,2,FALSE)</f>
        <v>FIRM0209</v>
      </c>
      <c r="F880" s="15" t="s">
        <v>1544</v>
      </c>
      <c r="G880" s="5" t="s">
        <v>2003</v>
      </c>
      <c r="H880" s="5" t="s">
        <v>1596</v>
      </c>
      <c r="I880" s="5" t="s">
        <v>50</v>
      </c>
      <c r="J880" s="5" t="s">
        <v>1478</v>
      </c>
      <c r="K880" s="5">
        <v>2012</v>
      </c>
      <c r="L880" s="5" t="s">
        <v>33</v>
      </c>
    </row>
    <row r="881" spans="1:12">
      <c r="A881" s="5" t="s">
        <v>2524</v>
      </c>
      <c r="B881" s="9">
        <v>42915</v>
      </c>
      <c r="C881" s="5">
        <v>2017</v>
      </c>
      <c r="D881" s="5" t="s">
        <v>262</v>
      </c>
      <c r="E881" s="5" t="str">
        <f>VLOOKUP(D881, 'TechIndex Startups'!$A$1:$E$700,2,FALSE)</f>
        <v>FIRM0209</v>
      </c>
      <c r="F881" s="15">
        <v>1600000</v>
      </c>
      <c r="G881" s="5" t="s">
        <v>1753</v>
      </c>
      <c r="H881" s="5" t="s">
        <v>1596</v>
      </c>
      <c r="I881" s="5" t="s">
        <v>50</v>
      </c>
      <c r="J881" s="5" t="s">
        <v>1478</v>
      </c>
      <c r="K881" s="5">
        <v>2012</v>
      </c>
      <c r="L881" s="5" t="s">
        <v>33</v>
      </c>
    </row>
    <row r="882" spans="1:12">
      <c r="A882" s="5" t="s">
        <v>2525</v>
      </c>
      <c r="B882" s="9">
        <v>42915</v>
      </c>
      <c r="C882" s="5">
        <v>2017</v>
      </c>
      <c r="D882" s="5" t="s">
        <v>445</v>
      </c>
      <c r="E882" s="5" t="str">
        <f>VLOOKUP(D882, 'TechIndex Startups'!$A$1:$E$700,2,FALSE)</f>
        <v>FIRM0381</v>
      </c>
      <c r="F882" s="15">
        <v>10000000</v>
      </c>
      <c r="G882" s="5" t="s">
        <v>23</v>
      </c>
      <c r="H882" s="5" t="s">
        <v>1481</v>
      </c>
      <c r="I882" s="5" t="s">
        <v>30</v>
      </c>
      <c r="J882" s="5" t="s">
        <v>1498</v>
      </c>
      <c r="K882" s="5">
        <v>2013</v>
      </c>
      <c r="L882" s="5" t="s">
        <v>69</v>
      </c>
    </row>
    <row r="883" spans="1:12">
      <c r="A883" s="5" t="s">
        <v>2525</v>
      </c>
      <c r="B883" s="9">
        <v>42915</v>
      </c>
      <c r="C883" s="5">
        <v>2017</v>
      </c>
      <c r="D883" s="5" t="s">
        <v>445</v>
      </c>
      <c r="E883" s="5" t="str">
        <f>VLOOKUP(D883, 'TechIndex Startups'!$A$1:$E$700,2,FALSE)</f>
        <v>FIRM0381</v>
      </c>
      <c r="F883" s="16" t="s">
        <v>1544</v>
      </c>
      <c r="G883" s="5" t="s">
        <v>2004</v>
      </c>
      <c r="H883" s="5" t="s">
        <v>1481</v>
      </c>
      <c r="I883" s="5" t="s">
        <v>30</v>
      </c>
      <c r="J883" s="5" t="s">
        <v>1498</v>
      </c>
      <c r="K883" s="5">
        <v>2013</v>
      </c>
      <c r="L883" s="5" t="s">
        <v>69</v>
      </c>
    </row>
    <row r="884" spans="1:12">
      <c r="A884" s="5" t="s">
        <v>2525</v>
      </c>
      <c r="B884" s="9">
        <v>42915</v>
      </c>
      <c r="C884" s="5">
        <v>2017</v>
      </c>
      <c r="D884" s="5" t="s">
        <v>445</v>
      </c>
      <c r="E884" s="5" t="str">
        <f>VLOOKUP(D884, 'TechIndex Startups'!$A$1:$E$700,2,FALSE)</f>
        <v>FIRM0381</v>
      </c>
      <c r="F884" s="16" t="s">
        <v>1544</v>
      </c>
      <c r="G884" s="5" t="s">
        <v>1684</v>
      </c>
      <c r="H884" s="5" t="s">
        <v>1481</v>
      </c>
      <c r="I884" s="5" t="s">
        <v>30</v>
      </c>
      <c r="J884" s="5" t="s">
        <v>1498</v>
      </c>
      <c r="K884" s="5">
        <v>2013</v>
      </c>
      <c r="L884" s="5" t="s">
        <v>69</v>
      </c>
    </row>
    <row r="885" spans="1:12">
      <c r="A885" s="5" t="s">
        <v>2526</v>
      </c>
      <c r="B885" s="9">
        <v>42923</v>
      </c>
      <c r="C885" s="5">
        <v>2017</v>
      </c>
      <c r="D885" s="5" t="s">
        <v>482</v>
      </c>
      <c r="E885" s="5" t="str">
        <f>VLOOKUP(D885, 'TechIndex Startups'!$A$1:$E$700,2,FALSE)</f>
        <v>FIRM0416</v>
      </c>
      <c r="F885" s="15">
        <v>115000</v>
      </c>
      <c r="G885" s="5" t="s">
        <v>1735</v>
      </c>
      <c r="H885" s="5" t="s">
        <v>1596</v>
      </c>
      <c r="I885" s="5" t="s">
        <v>307</v>
      </c>
      <c r="J885" s="5" t="s">
        <v>1916</v>
      </c>
      <c r="K885" s="5">
        <v>2014</v>
      </c>
      <c r="L885" s="5" t="s">
        <v>33</v>
      </c>
    </row>
    <row r="886" spans="1:12">
      <c r="A886" s="5" t="s">
        <v>2526</v>
      </c>
      <c r="B886" s="9">
        <v>42923</v>
      </c>
      <c r="C886" s="5">
        <v>2017</v>
      </c>
      <c r="D886" s="5" t="s">
        <v>482</v>
      </c>
      <c r="E886" s="5" t="str">
        <f>VLOOKUP(D886, 'TechIndex Startups'!$A$1:$E$700,2,FALSE)</f>
        <v>FIRM0416</v>
      </c>
      <c r="F886" s="15" t="s">
        <v>1544</v>
      </c>
      <c r="G886" s="5" t="s">
        <v>2005</v>
      </c>
      <c r="H886" s="5" t="s">
        <v>1596</v>
      </c>
      <c r="I886" s="5" t="s">
        <v>307</v>
      </c>
      <c r="J886" s="5" t="s">
        <v>1916</v>
      </c>
      <c r="K886" s="5">
        <v>2014</v>
      </c>
      <c r="L886" s="5" t="s">
        <v>33</v>
      </c>
    </row>
    <row r="887" spans="1:12">
      <c r="A887" s="5" t="s">
        <v>2527</v>
      </c>
      <c r="B887" s="9">
        <v>42928</v>
      </c>
      <c r="C887" s="5">
        <v>2017</v>
      </c>
      <c r="D887" s="5" t="s">
        <v>623</v>
      </c>
      <c r="E887" s="5" t="str">
        <f>VLOOKUP(D887, 'TechIndex Startups'!$A$1:$E$700,2,FALSE)</f>
        <v>FIRM0553</v>
      </c>
      <c r="F887" s="15">
        <v>710000</v>
      </c>
      <c r="G887" s="5" t="s">
        <v>2006</v>
      </c>
      <c r="H887" s="5" t="s">
        <v>1481</v>
      </c>
      <c r="I887" s="5" t="s">
        <v>30</v>
      </c>
      <c r="J887" s="5" t="s">
        <v>1543</v>
      </c>
      <c r="K887" s="5">
        <v>2014</v>
      </c>
      <c r="L887" s="5" t="s">
        <v>33</v>
      </c>
    </row>
    <row r="888" spans="1:12">
      <c r="A888" s="5" t="s">
        <v>2527</v>
      </c>
      <c r="B888" s="9">
        <v>42928</v>
      </c>
      <c r="C888" s="5">
        <v>2017</v>
      </c>
      <c r="D888" s="5" t="s">
        <v>623</v>
      </c>
      <c r="E888" s="5" t="str">
        <f>VLOOKUP(D888, 'TechIndex Startups'!$A$1:$E$700,2,FALSE)</f>
        <v>FIRM0553</v>
      </c>
      <c r="F888" s="15" t="s">
        <v>1544</v>
      </c>
      <c r="G888" s="5" t="s">
        <v>2007</v>
      </c>
      <c r="H888" s="5" t="s">
        <v>1481</v>
      </c>
      <c r="I888" s="5" t="s">
        <v>30</v>
      </c>
      <c r="J888" s="5" t="s">
        <v>1543</v>
      </c>
      <c r="K888" s="5">
        <v>2014</v>
      </c>
      <c r="L888" s="5" t="s">
        <v>33</v>
      </c>
    </row>
    <row r="889" spans="1:12">
      <c r="A889" s="5" t="s">
        <v>2527</v>
      </c>
      <c r="B889" s="9">
        <v>42928</v>
      </c>
      <c r="C889" s="5">
        <v>2017</v>
      </c>
      <c r="D889" s="5" t="s">
        <v>623</v>
      </c>
      <c r="E889" s="5" t="str">
        <f>VLOOKUP(D889, 'TechIndex Startups'!$A$1:$E$700,2,FALSE)</f>
        <v>FIRM0553</v>
      </c>
      <c r="F889" s="15" t="s">
        <v>1544</v>
      </c>
      <c r="G889" s="5" t="s">
        <v>2008</v>
      </c>
      <c r="H889" s="5" t="s">
        <v>1481</v>
      </c>
      <c r="I889" s="5" t="s">
        <v>30</v>
      </c>
      <c r="J889" s="5" t="s">
        <v>1543</v>
      </c>
      <c r="K889" s="5">
        <v>2016</v>
      </c>
      <c r="L889" s="5" t="s">
        <v>33</v>
      </c>
    </row>
    <row r="890" spans="1:12">
      <c r="A890" s="5" t="s">
        <v>2528</v>
      </c>
      <c r="B890" s="9">
        <v>42928</v>
      </c>
      <c r="C890" s="5">
        <v>2017</v>
      </c>
      <c r="D890" s="5" t="s">
        <v>581</v>
      </c>
      <c r="E890" s="5" t="str">
        <f>VLOOKUP(D890, 'TechIndex Startups'!$A$1:$E$700,2,FALSE)</f>
        <v>FIRM0510</v>
      </c>
      <c r="F890" s="15">
        <v>1800000</v>
      </c>
      <c r="G890" s="5" t="s">
        <v>1682</v>
      </c>
      <c r="H890" s="5" t="s">
        <v>1497</v>
      </c>
      <c r="I890" s="5" t="s">
        <v>30</v>
      </c>
      <c r="J890" s="5" t="s">
        <v>1534</v>
      </c>
      <c r="K890" s="5">
        <v>2014</v>
      </c>
      <c r="L890" s="5" t="s">
        <v>86</v>
      </c>
    </row>
    <row r="891" spans="1:12">
      <c r="A891" s="5" t="s">
        <v>2528</v>
      </c>
      <c r="B891" s="9">
        <v>42928</v>
      </c>
      <c r="C891" s="5">
        <v>2017</v>
      </c>
      <c r="D891" s="5" t="s">
        <v>581</v>
      </c>
      <c r="E891" s="5" t="str">
        <f>VLOOKUP(D891, 'TechIndex Startups'!$A$1:$E$700,2,FALSE)</f>
        <v>FIRM0510</v>
      </c>
      <c r="F891" s="15" t="s">
        <v>1544</v>
      </c>
      <c r="G891" s="5" t="s">
        <v>2009</v>
      </c>
      <c r="H891" s="5" t="s">
        <v>1497</v>
      </c>
      <c r="I891" s="5" t="s">
        <v>30</v>
      </c>
      <c r="J891" s="5" t="s">
        <v>1534</v>
      </c>
      <c r="K891" s="5">
        <v>2014</v>
      </c>
      <c r="L891" s="5" t="s">
        <v>86</v>
      </c>
    </row>
    <row r="892" spans="1:12">
      <c r="A892" s="5" t="s">
        <v>2528</v>
      </c>
      <c r="B892" s="9">
        <v>42928</v>
      </c>
      <c r="C892" s="5">
        <v>2017</v>
      </c>
      <c r="D892" s="5" t="s">
        <v>581</v>
      </c>
      <c r="E892" s="5" t="str">
        <f>VLOOKUP(D892, 'TechIndex Startups'!$A$1:$E$700,2,FALSE)</f>
        <v>FIRM0510</v>
      </c>
      <c r="F892" s="15" t="s">
        <v>1544</v>
      </c>
      <c r="G892" s="5" t="s">
        <v>1969</v>
      </c>
      <c r="H892" s="5" t="s">
        <v>1497</v>
      </c>
      <c r="I892" s="5" t="s">
        <v>30</v>
      </c>
      <c r="J892" s="5" t="s">
        <v>1534</v>
      </c>
      <c r="K892" s="5">
        <v>2014</v>
      </c>
      <c r="L892" s="5" t="s">
        <v>86</v>
      </c>
    </row>
    <row r="893" spans="1:12">
      <c r="A893" s="5" t="s">
        <v>2529</v>
      </c>
      <c r="B893" s="9">
        <v>42933</v>
      </c>
      <c r="C893" s="5">
        <v>2017</v>
      </c>
      <c r="D893" s="5" t="s">
        <v>305</v>
      </c>
      <c r="E893" s="5" t="str">
        <f>VLOOKUP(D893, 'TechIndex Startups'!$A$1:$E$700,2,FALSE)</f>
        <v>FIRM0248</v>
      </c>
      <c r="F893" s="16" t="s">
        <v>1544</v>
      </c>
      <c r="G893" s="5" t="s">
        <v>2010</v>
      </c>
      <c r="H893" s="5" t="s">
        <v>1497</v>
      </c>
      <c r="I893" s="5" t="s">
        <v>73</v>
      </c>
      <c r="J893" s="5" t="s">
        <v>1642</v>
      </c>
      <c r="K893" s="5">
        <v>2012</v>
      </c>
      <c r="L893" s="5" t="s">
        <v>33</v>
      </c>
    </row>
    <row r="894" spans="1:12">
      <c r="A894" s="5" t="s">
        <v>2529</v>
      </c>
      <c r="B894" s="9">
        <v>42933</v>
      </c>
      <c r="C894" s="5">
        <v>2017</v>
      </c>
      <c r="D894" s="5" t="s">
        <v>305</v>
      </c>
      <c r="E894" s="5" t="str">
        <f>VLOOKUP(D894, 'TechIndex Startups'!$A$1:$E$700,2,FALSE)</f>
        <v>FIRM0248</v>
      </c>
      <c r="F894" s="15">
        <f>10000000*1.25</f>
        <v>12500000</v>
      </c>
      <c r="G894" s="5" t="s">
        <v>1835</v>
      </c>
      <c r="H894" s="5" t="s">
        <v>1497</v>
      </c>
      <c r="I894" s="5" t="s">
        <v>73</v>
      </c>
      <c r="J894" s="5" t="s">
        <v>1642</v>
      </c>
      <c r="K894" s="5">
        <v>2012</v>
      </c>
      <c r="L894" s="5" t="s">
        <v>33</v>
      </c>
    </row>
    <row r="895" spans="1:12">
      <c r="A895" s="5" t="s">
        <v>2530</v>
      </c>
      <c r="B895" s="9">
        <v>42933</v>
      </c>
      <c r="C895" s="5">
        <v>2017</v>
      </c>
      <c r="D895" s="5" t="s">
        <v>753</v>
      </c>
      <c r="E895" s="5" t="str">
        <f>VLOOKUP(D895, 'TechIndex Startups'!$A$1:$E$700,2,FALSE)</f>
        <v>FIRM0678</v>
      </c>
      <c r="F895" s="15" t="s">
        <v>1544</v>
      </c>
      <c r="G895" s="5" t="s">
        <v>1479</v>
      </c>
      <c r="H895" s="5" t="s">
        <v>1497</v>
      </c>
      <c r="I895" s="5" t="s">
        <v>50</v>
      </c>
      <c r="J895" s="5" t="s">
        <v>1478</v>
      </c>
      <c r="K895" s="5">
        <v>2016</v>
      </c>
      <c r="L895" s="5" t="s">
        <v>44</v>
      </c>
    </row>
    <row r="896" spans="1:12">
      <c r="A896" s="5" t="s">
        <v>2530</v>
      </c>
      <c r="B896" s="9">
        <v>42933</v>
      </c>
      <c r="C896" s="5">
        <v>2017</v>
      </c>
      <c r="D896" s="5" t="s">
        <v>753</v>
      </c>
      <c r="E896" s="5" t="str">
        <f>VLOOKUP(D896, 'TechIndex Startups'!$A$1:$E$700,2,FALSE)</f>
        <v>FIRM0678</v>
      </c>
      <c r="F896" s="15" t="s">
        <v>1544</v>
      </c>
      <c r="G896" s="5" t="s">
        <v>2011</v>
      </c>
      <c r="H896" s="5" t="s">
        <v>1497</v>
      </c>
      <c r="I896" s="5" t="s">
        <v>50</v>
      </c>
      <c r="J896" s="5" t="s">
        <v>1478</v>
      </c>
      <c r="K896" s="5">
        <v>2014</v>
      </c>
      <c r="L896" s="5" t="s">
        <v>44</v>
      </c>
    </row>
    <row r="897" spans="1:12">
      <c r="A897" s="5" t="s">
        <v>2530</v>
      </c>
      <c r="B897" s="9">
        <v>42933</v>
      </c>
      <c r="C897" s="5">
        <v>2017</v>
      </c>
      <c r="D897" s="5" t="s">
        <v>753</v>
      </c>
      <c r="E897" s="5" t="str">
        <f>VLOOKUP(D897, 'TechIndex Startups'!$A$1:$E$700,2,FALSE)</f>
        <v>FIRM0678</v>
      </c>
      <c r="F897" s="15" t="s">
        <v>1544</v>
      </c>
      <c r="G897" s="5" t="s">
        <v>2012</v>
      </c>
      <c r="H897" s="5" t="s">
        <v>1497</v>
      </c>
      <c r="I897" s="5" t="s">
        <v>50</v>
      </c>
      <c r="J897" s="5" t="s">
        <v>1478</v>
      </c>
      <c r="K897" s="5">
        <v>2016</v>
      </c>
      <c r="L897" s="5" t="s">
        <v>44</v>
      </c>
    </row>
    <row r="898" spans="1:12">
      <c r="A898" s="5" t="s">
        <v>2530</v>
      </c>
      <c r="B898" s="9">
        <v>42933</v>
      </c>
      <c r="C898" s="5">
        <v>2017</v>
      </c>
      <c r="D898" s="5" t="s">
        <v>753</v>
      </c>
      <c r="E898" s="5" t="str">
        <f>VLOOKUP(D898, 'TechIndex Startups'!$A$1:$E$700,2,FALSE)</f>
        <v>FIRM0678</v>
      </c>
      <c r="F898" s="15" t="s">
        <v>1544</v>
      </c>
      <c r="G898" s="5" t="s">
        <v>1479</v>
      </c>
      <c r="H898" s="5" t="s">
        <v>1497</v>
      </c>
      <c r="I898" s="5" t="s">
        <v>50</v>
      </c>
      <c r="J898" s="5" t="s">
        <v>1478</v>
      </c>
      <c r="K898" s="5">
        <v>2016</v>
      </c>
      <c r="L898" s="5" t="s">
        <v>44</v>
      </c>
    </row>
    <row r="899" spans="1:12">
      <c r="A899" s="5" t="s">
        <v>2530</v>
      </c>
      <c r="B899" s="9">
        <v>42933</v>
      </c>
      <c r="C899" s="5">
        <v>2017</v>
      </c>
      <c r="D899" s="5" t="s">
        <v>753</v>
      </c>
      <c r="E899" s="5" t="str">
        <f>VLOOKUP(D899, 'TechIndex Startups'!$A$1:$E$700,2,FALSE)</f>
        <v>FIRM0678</v>
      </c>
      <c r="F899" s="15">
        <f>1000000*1.4</f>
        <v>1400000</v>
      </c>
      <c r="G899" s="5" t="s">
        <v>1674</v>
      </c>
      <c r="H899" s="5" t="s">
        <v>1497</v>
      </c>
      <c r="I899" s="5" t="s">
        <v>50</v>
      </c>
      <c r="J899" s="5" t="s">
        <v>1478</v>
      </c>
      <c r="K899" s="5">
        <v>2016</v>
      </c>
      <c r="L899" s="5" t="s">
        <v>44</v>
      </c>
    </row>
    <row r="900" spans="1:12">
      <c r="A900" s="5" t="s">
        <v>2530</v>
      </c>
      <c r="B900" s="9">
        <v>42933</v>
      </c>
      <c r="C900" s="5">
        <v>2017</v>
      </c>
      <c r="D900" s="5" t="s">
        <v>753</v>
      </c>
      <c r="E900" s="5" t="str">
        <f>VLOOKUP(D900, 'TechIndex Startups'!$A$1:$E$700,2,FALSE)</f>
        <v>FIRM0678</v>
      </c>
      <c r="F900" s="15" t="s">
        <v>1544</v>
      </c>
      <c r="G900" s="5" t="s">
        <v>2013</v>
      </c>
      <c r="H900" s="5" t="s">
        <v>1497</v>
      </c>
      <c r="I900" s="5" t="s">
        <v>50</v>
      </c>
      <c r="J900" s="5" t="s">
        <v>1478</v>
      </c>
      <c r="K900" s="5">
        <v>2016</v>
      </c>
      <c r="L900" s="5" t="s">
        <v>44</v>
      </c>
    </row>
    <row r="901" spans="1:12">
      <c r="A901" s="5" t="s">
        <v>2530</v>
      </c>
      <c r="B901" s="9">
        <v>42933</v>
      </c>
      <c r="C901" s="5">
        <v>2017</v>
      </c>
      <c r="D901" s="5" t="s">
        <v>753</v>
      </c>
      <c r="E901" s="5" t="str">
        <f>VLOOKUP(D901, 'TechIndex Startups'!$A$1:$E$700,2,FALSE)</f>
        <v>FIRM0678</v>
      </c>
      <c r="F901" s="15" t="s">
        <v>1544</v>
      </c>
      <c r="G901" s="5" t="s">
        <v>2014</v>
      </c>
      <c r="H901" s="5" t="s">
        <v>1497</v>
      </c>
      <c r="I901" s="5" t="s">
        <v>50</v>
      </c>
      <c r="J901" s="5" t="s">
        <v>1478</v>
      </c>
      <c r="K901" s="5">
        <v>2016</v>
      </c>
      <c r="L901" s="5" t="s">
        <v>44</v>
      </c>
    </row>
    <row r="902" spans="1:12">
      <c r="A902" s="5" t="s">
        <v>2531</v>
      </c>
      <c r="B902" s="9">
        <v>42941</v>
      </c>
      <c r="C902" s="5">
        <v>2017</v>
      </c>
      <c r="D902" s="5" t="s">
        <v>503</v>
      </c>
      <c r="E902" s="5" t="str">
        <f>VLOOKUP(D902, 'TechIndex Startups'!$A$1:$E$700,2,FALSE)</f>
        <v>FIRM0436</v>
      </c>
      <c r="F902" s="15" t="s">
        <v>1544</v>
      </c>
      <c r="G902" s="5" t="s">
        <v>2006</v>
      </c>
      <c r="H902" s="5" t="s">
        <v>1596</v>
      </c>
      <c r="I902" s="5" t="s">
        <v>30</v>
      </c>
      <c r="J902" s="5" t="s">
        <v>1773</v>
      </c>
      <c r="K902" s="5">
        <v>2014</v>
      </c>
      <c r="L902" s="5" t="s">
        <v>44</v>
      </c>
    </row>
    <row r="903" spans="1:12">
      <c r="A903" s="5" t="s">
        <v>2531</v>
      </c>
      <c r="B903" s="9">
        <v>42941</v>
      </c>
      <c r="C903" s="5">
        <v>2017</v>
      </c>
      <c r="D903" s="5" t="s">
        <v>503</v>
      </c>
      <c r="E903" s="5" t="str">
        <f>VLOOKUP(D903, 'TechIndex Startups'!$A$1:$E$700,2,FALSE)</f>
        <v>FIRM0436</v>
      </c>
      <c r="F903" s="15" t="s">
        <v>1544</v>
      </c>
      <c r="G903" s="5" t="s">
        <v>2015</v>
      </c>
      <c r="H903" s="5" t="s">
        <v>1596</v>
      </c>
      <c r="I903" s="5" t="s">
        <v>30</v>
      </c>
      <c r="J903" s="5" t="s">
        <v>1773</v>
      </c>
      <c r="K903" s="5">
        <v>2014</v>
      </c>
      <c r="L903" s="5" t="s">
        <v>44</v>
      </c>
    </row>
    <row r="904" spans="1:12">
      <c r="A904" s="5" t="s">
        <v>2531</v>
      </c>
      <c r="B904" s="9">
        <v>42941</v>
      </c>
      <c r="C904" s="5">
        <v>2017</v>
      </c>
      <c r="D904" s="5" t="s">
        <v>503</v>
      </c>
      <c r="E904" s="5" t="str">
        <f>VLOOKUP(D904, 'TechIndex Startups'!$A$1:$E$700,2,FALSE)</f>
        <v>FIRM0436</v>
      </c>
      <c r="F904" s="15">
        <v>1800000</v>
      </c>
      <c r="G904" s="5" t="s">
        <v>2016</v>
      </c>
      <c r="H904" s="5" t="s">
        <v>1596</v>
      </c>
      <c r="I904" s="5" t="s">
        <v>30</v>
      </c>
      <c r="J904" s="5" t="s">
        <v>1773</v>
      </c>
      <c r="K904" s="5">
        <v>2014</v>
      </c>
      <c r="L904" s="5" t="s">
        <v>44</v>
      </c>
    </row>
    <row r="905" spans="1:12">
      <c r="A905" s="5" t="s">
        <v>2532</v>
      </c>
      <c r="B905" s="9">
        <v>42949</v>
      </c>
      <c r="C905" s="5">
        <v>2017</v>
      </c>
      <c r="D905" s="5" t="s">
        <v>511</v>
      </c>
      <c r="E905" s="5" t="str">
        <f>VLOOKUP(D905, 'TechIndex Startups'!$A$1:$E$700,2,FALSE)</f>
        <v>FIRM0442</v>
      </c>
      <c r="F905" s="15" t="s">
        <v>1544</v>
      </c>
      <c r="G905" s="5" t="s">
        <v>4</v>
      </c>
      <c r="H905" s="5" t="s">
        <v>1477</v>
      </c>
      <c r="I905" s="5" t="s">
        <v>30</v>
      </c>
      <c r="J905" s="5" t="s">
        <v>1482</v>
      </c>
      <c r="K905" s="5">
        <v>2014</v>
      </c>
      <c r="L905" s="5" t="s">
        <v>33</v>
      </c>
    </row>
    <row r="906" spans="1:12">
      <c r="A906" s="5" t="s">
        <v>2532</v>
      </c>
      <c r="B906" s="9">
        <v>42949</v>
      </c>
      <c r="C906" s="5">
        <v>2017</v>
      </c>
      <c r="D906" s="5" t="s">
        <v>511</v>
      </c>
      <c r="E906" s="5" t="str">
        <f>VLOOKUP(D906, 'TechIndex Startups'!$A$1:$E$700,2,FALSE)</f>
        <v>FIRM0442</v>
      </c>
      <c r="F906" s="15" t="s">
        <v>1544</v>
      </c>
      <c r="G906" s="5" t="s">
        <v>1805</v>
      </c>
      <c r="H906" s="5" t="s">
        <v>1477</v>
      </c>
      <c r="I906" s="5" t="s">
        <v>30</v>
      </c>
      <c r="J906" s="5" t="s">
        <v>1482</v>
      </c>
      <c r="K906" s="5">
        <v>2014</v>
      </c>
      <c r="L906" s="5" t="s">
        <v>33</v>
      </c>
    </row>
    <row r="907" spans="1:12">
      <c r="A907" s="5" t="s">
        <v>2532</v>
      </c>
      <c r="B907" s="9">
        <v>42949</v>
      </c>
      <c r="C907" s="5">
        <v>2017</v>
      </c>
      <c r="D907" s="5" t="s">
        <v>511</v>
      </c>
      <c r="E907" s="5" t="str">
        <f>VLOOKUP(D907, 'TechIndex Startups'!$A$1:$E$700,2,FALSE)</f>
        <v>FIRM0442</v>
      </c>
      <c r="F907" s="15" t="s">
        <v>1544</v>
      </c>
      <c r="G907" s="5" t="s">
        <v>9</v>
      </c>
      <c r="H907" s="5" t="s">
        <v>1477</v>
      </c>
      <c r="I907" s="5" t="s">
        <v>30</v>
      </c>
      <c r="J907" s="5" t="s">
        <v>1482</v>
      </c>
      <c r="K907" s="5">
        <v>2014</v>
      </c>
      <c r="L907" s="5" t="s">
        <v>33</v>
      </c>
    </row>
    <row r="908" spans="1:12">
      <c r="A908" s="5" t="s">
        <v>2532</v>
      </c>
      <c r="B908" s="9">
        <v>42949</v>
      </c>
      <c r="C908" s="5">
        <v>2017</v>
      </c>
      <c r="D908" s="5" t="s">
        <v>511</v>
      </c>
      <c r="E908" s="5" t="str">
        <f>VLOOKUP(D908, 'TechIndex Startups'!$A$1:$E$700,2,FALSE)</f>
        <v>FIRM0442</v>
      </c>
      <c r="F908" s="15" t="s">
        <v>1544</v>
      </c>
      <c r="G908" s="5" t="s">
        <v>1624</v>
      </c>
      <c r="H908" s="5" t="s">
        <v>1477</v>
      </c>
      <c r="I908" s="5" t="s">
        <v>30</v>
      </c>
      <c r="J908" s="5" t="s">
        <v>1482</v>
      </c>
      <c r="K908" s="5">
        <v>2014</v>
      </c>
      <c r="L908" s="5" t="s">
        <v>33</v>
      </c>
    </row>
    <row r="909" spans="1:12">
      <c r="A909" s="5" t="s">
        <v>2532</v>
      </c>
      <c r="B909" s="9">
        <v>42949</v>
      </c>
      <c r="C909" s="5">
        <v>2017</v>
      </c>
      <c r="D909" s="5" t="s">
        <v>511</v>
      </c>
      <c r="E909" s="5" t="str">
        <f>VLOOKUP(D909, 'TechIndex Startups'!$A$1:$E$700,2,FALSE)</f>
        <v>FIRM0442</v>
      </c>
      <c r="F909" s="15">
        <v>8000000</v>
      </c>
      <c r="G909" s="5" t="s">
        <v>1466</v>
      </c>
      <c r="H909" s="5" t="s">
        <v>1477</v>
      </c>
      <c r="I909" s="5" t="s">
        <v>30</v>
      </c>
      <c r="J909" s="5" t="s">
        <v>1482</v>
      </c>
      <c r="K909" s="5">
        <v>2014</v>
      </c>
      <c r="L909" s="5" t="s">
        <v>33</v>
      </c>
    </row>
    <row r="910" spans="1:12">
      <c r="A910" s="5" t="s">
        <v>2533</v>
      </c>
      <c r="B910" s="9">
        <v>42951</v>
      </c>
      <c r="C910" s="5">
        <v>2017</v>
      </c>
      <c r="D910" s="5" t="s">
        <v>722</v>
      </c>
      <c r="E910" s="5" t="str">
        <f>VLOOKUP(D910, 'TechIndex Startups'!$A$1:$E$700,2,FALSE)</f>
        <v>FIRM0647</v>
      </c>
      <c r="F910" s="15">
        <v>543200</v>
      </c>
      <c r="G910" s="5" t="s">
        <v>1479</v>
      </c>
      <c r="H910" s="5" t="s">
        <v>1469</v>
      </c>
      <c r="I910" s="5" t="s">
        <v>30</v>
      </c>
      <c r="J910" s="5" t="s">
        <v>1845</v>
      </c>
      <c r="K910" s="5">
        <v>2016</v>
      </c>
      <c r="L910" s="5" t="s">
        <v>44</v>
      </c>
    </row>
    <row r="911" spans="1:12">
      <c r="A911" s="5" t="s">
        <v>2534</v>
      </c>
      <c r="B911" s="9">
        <v>43004</v>
      </c>
      <c r="C911" s="5">
        <v>2017</v>
      </c>
      <c r="D911" s="5" t="s">
        <v>701</v>
      </c>
      <c r="E911" s="5" t="str">
        <f>VLOOKUP(D911, 'TechIndex Startups'!$A$1:$E$700,2,FALSE)</f>
        <v>FIRM0628</v>
      </c>
      <c r="F911" s="15">
        <v>75000</v>
      </c>
      <c r="G911" s="5" t="s">
        <v>2017</v>
      </c>
      <c r="H911" s="5" t="s">
        <v>1481</v>
      </c>
      <c r="I911" s="5" t="s">
        <v>702</v>
      </c>
      <c r="J911" s="5" t="s">
        <v>1964</v>
      </c>
      <c r="K911" s="5">
        <v>2016</v>
      </c>
      <c r="L911" s="5" t="s">
        <v>47</v>
      </c>
    </row>
    <row r="912" spans="1:12">
      <c r="A912" s="5" t="s">
        <v>2535</v>
      </c>
      <c r="B912" s="9">
        <v>43006</v>
      </c>
      <c r="C912" s="5">
        <v>2017</v>
      </c>
      <c r="D912" s="5" t="s">
        <v>703</v>
      </c>
      <c r="E912" s="5" t="str">
        <f>VLOOKUP(D912, 'TechIndex Startups'!$A$1:$E$700,2,FALSE)</f>
        <v>FIRM0629</v>
      </c>
      <c r="F912" s="15" t="s">
        <v>1544</v>
      </c>
      <c r="G912" s="5" t="s">
        <v>2018</v>
      </c>
      <c r="H912" s="5" t="s">
        <v>1481</v>
      </c>
      <c r="I912" s="5" t="s">
        <v>50</v>
      </c>
      <c r="J912" s="5" t="s">
        <v>1478</v>
      </c>
      <c r="K912" s="5">
        <v>2012</v>
      </c>
      <c r="L912" s="5" t="s">
        <v>544</v>
      </c>
    </row>
    <row r="913" spans="1:12">
      <c r="A913" s="5" t="s">
        <v>2535</v>
      </c>
      <c r="B913" s="9">
        <v>43006</v>
      </c>
      <c r="C913" s="5">
        <v>2017</v>
      </c>
      <c r="D913" s="5" t="s">
        <v>703</v>
      </c>
      <c r="E913" s="5" t="str">
        <f>VLOOKUP(D913, 'TechIndex Startups'!$A$1:$E$700,2,FALSE)</f>
        <v>FIRM0629</v>
      </c>
      <c r="F913" s="15">
        <v>1000000</v>
      </c>
      <c r="G913" s="5" t="s">
        <v>2019</v>
      </c>
      <c r="H913" s="5" t="s">
        <v>1481</v>
      </c>
      <c r="I913" s="5" t="s">
        <v>50</v>
      </c>
      <c r="J913" s="5" t="s">
        <v>1478</v>
      </c>
      <c r="K913" s="5">
        <v>2016</v>
      </c>
      <c r="L913" s="5" t="s">
        <v>544</v>
      </c>
    </row>
    <row r="914" spans="1:12">
      <c r="A914" s="5" t="s">
        <v>2535</v>
      </c>
      <c r="B914" s="9">
        <v>43006</v>
      </c>
      <c r="C914" s="5">
        <v>2017</v>
      </c>
      <c r="D914" s="5" t="s">
        <v>703</v>
      </c>
      <c r="E914" s="5" t="str">
        <f>VLOOKUP(D914, 'TechIndex Startups'!$A$1:$E$700,2,FALSE)</f>
        <v>FIRM0629</v>
      </c>
      <c r="F914" s="15" t="s">
        <v>1544</v>
      </c>
      <c r="G914" s="5" t="s">
        <v>1904</v>
      </c>
      <c r="H914" s="5" t="s">
        <v>1481</v>
      </c>
      <c r="I914" s="5" t="s">
        <v>50</v>
      </c>
      <c r="J914" s="5" t="s">
        <v>1478</v>
      </c>
      <c r="K914" s="5">
        <v>2016</v>
      </c>
      <c r="L914" s="5" t="s">
        <v>544</v>
      </c>
    </row>
    <row r="915" spans="1:12">
      <c r="A915" s="5" t="s">
        <v>2535</v>
      </c>
      <c r="B915" s="9">
        <v>43006</v>
      </c>
      <c r="C915" s="5">
        <v>2017</v>
      </c>
      <c r="D915" s="5" t="s">
        <v>703</v>
      </c>
      <c r="E915" s="5" t="str">
        <f>VLOOKUP(D915, 'TechIndex Startups'!$A$1:$E$700,2,FALSE)</f>
        <v>FIRM0629</v>
      </c>
      <c r="F915" s="15" t="s">
        <v>1544</v>
      </c>
      <c r="G915" s="5" t="s">
        <v>1674</v>
      </c>
      <c r="H915" s="5" t="s">
        <v>1481</v>
      </c>
      <c r="I915" s="5" t="s">
        <v>50</v>
      </c>
      <c r="J915" s="5" t="s">
        <v>1478</v>
      </c>
      <c r="K915" s="5">
        <v>2016</v>
      </c>
      <c r="L915" s="5" t="s">
        <v>544</v>
      </c>
    </row>
    <row r="916" spans="1:12">
      <c r="A916" s="5" t="s">
        <v>2536</v>
      </c>
      <c r="B916" s="9">
        <v>43011</v>
      </c>
      <c r="C916" s="5">
        <v>2017</v>
      </c>
      <c r="D916" s="5" t="s">
        <v>343</v>
      </c>
      <c r="E916" s="5" t="str">
        <f>VLOOKUP(D916, 'TechIndex Startups'!$A$1:$E$700,2,FALSE)</f>
        <v>FIRM0285</v>
      </c>
      <c r="F916" s="15">
        <f>2000000*1.25</f>
        <v>2500000</v>
      </c>
      <c r="G916" s="5" t="s">
        <v>2020</v>
      </c>
      <c r="H916" s="5" t="s">
        <v>1513</v>
      </c>
      <c r="I916" s="5" t="s">
        <v>30</v>
      </c>
      <c r="J916" s="5" t="s">
        <v>1470</v>
      </c>
      <c r="K916" s="5">
        <v>2016</v>
      </c>
      <c r="L916" s="5" t="s">
        <v>33</v>
      </c>
    </row>
    <row r="917" spans="1:12">
      <c r="A917" s="5" t="s">
        <v>2536</v>
      </c>
      <c r="B917" s="9">
        <v>43011</v>
      </c>
      <c r="C917" s="5">
        <v>2017</v>
      </c>
      <c r="D917" s="5" t="s">
        <v>343</v>
      </c>
      <c r="E917" s="5" t="str">
        <f>VLOOKUP(D917, 'TechIndex Startups'!$A$1:$E$700,2,FALSE)</f>
        <v>FIRM0285</v>
      </c>
      <c r="F917" s="15" t="s">
        <v>1544</v>
      </c>
      <c r="G917" s="5" t="s">
        <v>1746</v>
      </c>
      <c r="H917" s="5" t="s">
        <v>1494</v>
      </c>
      <c r="I917" s="5" t="s">
        <v>30</v>
      </c>
      <c r="J917" s="5" t="s">
        <v>1470</v>
      </c>
      <c r="K917" s="5">
        <v>2012</v>
      </c>
      <c r="L917" s="5" t="s">
        <v>33</v>
      </c>
    </row>
    <row r="918" spans="1:12">
      <c r="A918" s="5" t="s">
        <v>2536</v>
      </c>
      <c r="B918" s="9">
        <v>43011</v>
      </c>
      <c r="C918" s="5">
        <v>2017</v>
      </c>
      <c r="D918" s="5" t="s">
        <v>343</v>
      </c>
      <c r="E918" s="5" t="str">
        <f>VLOOKUP(D918, 'TechIndex Startups'!$A$1:$E$700,2,FALSE)</f>
        <v>FIRM0285</v>
      </c>
      <c r="F918" s="15">
        <f>3000000*1.25</f>
        <v>3750000</v>
      </c>
      <c r="G918" s="5" t="s">
        <v>2021</v>
      </c>
      <c r="H918" s="5" t="s">
        <v>1494</v>
      </c>
      <c r="I918" s="5" t="s">
        <v>30</v>
      </c>
      <c r="J918" s="5" t="s">
        <v>1470</v>
      </c>
      <c r="K918" s="5">
        <v>2012</v>
      </c>
      <c r="L918" s="5" t="s">
        <v>33</v>
      </c>
    </row>
    <row r="919" spans="1:12">
      <c r="A919" s="5" t="s">
        <v>2536</v>
      </c>
      <c r="B919" s="9">
        <v>43011</v>
      </c>
      <c r="C919" s="5">
        <v>2017</v>
      </c>
      <c r="D919" s="5" t="s">
        <v>343</v>
      </c>
      <c r="E919" s="5" t="str">
        <f>VLOOKUP(D919, 'TechIndex Startups'!$A$1:$E$700,2,FALSE)</f>
        <v>FIRM0285</v>
      </c>
      <c r="F919" s="15" t="s">
        <v>1544</v>
      </c>
      <c r="G919" s="5" t="s">
        <v>2022</v>
      </c>
      <c r="H919" s="5" t="s">
        <v>1494</v>
      </c>
      <c r="I919" s="5" t="s">
        <v>30</v>
      </c>
      <c r="J919" s="5" t="s">
        <v>1470</v>
      </c>
      <c r="K919" s="5">
        <v>2012</v>
      </c>
      <c r="L919" s="5" t="s">
        <v>33</v>
      </c>
    </row>
    <row r="920" spans="1:12">
      <c r="A920" s="5" t="s">
        <v>2537</v>
      </c>
      <c r="B920" s="9">
        <v>43012</v>
      </c>
      <c r="C920" s="5">
        <v>2017</v>
      </c>
      <c r="D920" s="5" t="s">
        <v>747</v>
      </c>
      <c r="E920" s="5" t="str">
        <f>VLOOKUP(D920, 'TechIndex Startups'!$A$1:$E$700,2,FALSE)</f>
        <v>FIRM0672</v>
      </c>
      <c r="F920" s="15" t="s">
        <v>1544</v>
      </c>
      <c r="G920" s="5" t="s">
        <v>1735</v>
      </c>
      <c r="H920" s="5" t="s">
        <v>1481</v>
      </c>
      <c r="I920" s="5" t="s">
        <v>30</v>
      </c>
      <c r="J920" s="5" t="s">
        <v>1482</v>
      </c>
      <c r="K920" s="5">
        <v>2016</v>
      </c>
      <c r="L920" s="5" t="s">
        <v>47</v>
      </c>
    </row>
    <row r="921" spans="1:12">
      <c r="A921" s="5" t="s">
        <v>2537</v>
      </c>
      <c r="B921" s="9">
        <v>43012</v>
      </c>
      <c r="C921" s="5">
        <v>2017</v>
      </c>
      <c r="D921" s="5" t="s">
        <v>747</v>
      </c>
      <c r="E921" s="5" t="str">
        <f>VLOOKUP(D921, 'TechIndex Startups'!$A$1:$E$700,2,FALSE)</f>
        <v>FIRM0672</v>
      </c>
      <c r="F921" s="15" t="s">
        <v>1544</v>
      </c>
      <c r="G921" s="5" t="s">
        <v>2023</v>
      </c>
      <c r="H921" s="5" t="s">
        <v>1481</v>
      </c>
      <c r="I921" s="5" t="s">
        <v>30</v>
      </c>
      <c r="J921" s="5" t="s">
        <v>1482</v>
      </c>
      <c r="K921" s="5">
        <v>2016</v>
      </c>
      <c r="L921" s="5" t="s">
        <v>47</v>
      </c>
    </row>
    <row r="922" spans="1:12">
      <c r="A922" s="5" t="s">
        <v>2537</v>
      </c>
      <c r="B922" s="9">
        <v>43012</v>
      </c>
      <c r="C922" s="5">
        <v>2017</v>
      </c>
      <c r="D922" s="5" t="s">
        <v>747</v>
      </c>
      <c r="E922" s="5" t="str">
        <f>VLOOKUP(D922, 'TechIndex Startups'!$A$1:$E$700,2,FALSE)</f>
        <v>FIRM0672</v>
      </c>
      <c r="F922" s="15" t="s">
        <v>1544</v>
      </c>
      <c r="G922" s="5" t="s">
        <v>2024</v>
      </c>
      <c r="H922" s="5" t="s">
        <v>1481</v>
      </c>
      <c r="I922" s="5" t="s">
        <v>30</v>
      </c>
      <c r="J922" s="5" t="s">
        <v>1482</v>
      </c>
      <c r="K922" s="5">
        <v>2016</v>
      </c>
      <c r="L922" s="5" t="s">
        <v>47</v>
      </c>
    </row>
    <row r="923" spans="1:12">
      <c r="A923" s="5" t="s">
        <v>2537</v>
      </c>
      <c r="B923" s="9">
        <v>43012</v>
      </c>
      <c r="C923" s="5">
        <v>2017</v>
      </c>
      <c r="D923" s="5" t="s">
        <v>747</v>
      </c>
      <c r="E923" s="5" t="str">
        <f>VLOOKUP(D923, 'TechIndex Startups'!$A$1:$E$700,2,FALSE)</f>
        <v>FIRM0672</v>
      </c>
      <c r="F923" s="15">
        <v>1000000</v>
      </c>
      <c r="G923" s="5" t="s">
        <v>2025</v>
      </c>
      <c r="H923" s="5" t="s">
        <v>1481</v>
      </c>
      <c r="I923" s="5" t="s">
        <v>30</v>
      </c>
      <c r="J923" s="5" t="s">
        <v>1482</v>
      </c>
      <c r="K923" s="5">
        <v>2016</v>
      </c>
      <c r="L923" s="5" t="s">
        <v>47</v>
      </c>
    </row>
    <row r="924" spans="1:12">
      <c r="A924" s="5" t="s">
        <v>2537</v>
      </c>
      <c r="B924" s="9">
        <v>43012</v>
      </c>
      <c r="C924" s="5">
        <v>2017</v>
      </c>
      <c r="D924" s="5" t="s">
        <v>747</v>
      </c>
      <c r="E924" s="5" t="str">
        <f>VLOOKUP(D924, 'TechIndex Startups'!$A$1:$E$700,2,FALSE)</f>
        <v>FIRM0672</v>
      </c>
      <c r="F924" s="15" t="s">
        <v>1544</v>
      </c>
      <c r="G924" s="5" t="s">
        <v>2026</v>
      </c>
      <c r="H924" s="5" t="s">
        <v>1481</v>
      </c>
      <c r="I924" s="5" t="s">
        <v>30</v>
      </c>
      <c r="J924" s="5" t="s">
        <v>1482</v>
      </c>
      <c r="K924" s="5">
        <v>2014</v>
      </c>
      <c r="L924" s="5" t="s">
        <v>47</v>
      </c>
    </row>
    <row r="925" spans="1:12">
      <c r="A925" s="5" t="s">
        <v>2537</v>
      </c>
      <c r="B925" s="9">
        <v>43012</v>
      </c>
      <c r="C925" s="5">
        <v>2017</v>
      </c>
      <c r="D925" s="5" t="s">
        <v>747</v>
      </c>
      <c r="E925" s="5" t="str">
        <f>VLOOKUP(D925, 'TechIndex Startups'!$A$1:$E$700,2,FALSE)</f>
        <v>FIRM0672</v>
      </c>
      <c r="F925" s="15" t="s">
        <v>1544</v>
      </c>
      <c r="G925" s="5" t="s">
        <v>1479</v>
      </c>
      <c r="H925" s="5" t="s">
        <v>1481</v>
      </c>
      <c r="I925" s="5" t="s">
        <v>30</v>
      </c>
      <c r="J925" s="5" t="s">
        <v>1482</v>
      </c>
      <c r="K925" s="5">
        <v>2016</v>
      </c>
      <c r="L925" s="5" t="s">
        <v>47</v>
      </c>
    </row>
    <row r="926" spans="1:12">
      <c r="A926" s="5" t="s">
        <v>2537</v>
      </c>
      <c r="B926" s="9">
        <v>43012</v>
      </c>
      <c r="C926" s="5">
        <v>2017</v>
      </c>
      <c r="D926" s="5" t="s">
        <v>747</v>
      </c>
      <c r="E926" s="5" t="str">
        <f>VLOOKUP(D926, 'TechIndex Startups'!$A$1:$E$700,2,FALSE)</f>
        <v>FIRM0672</v>
      </c>
      <c r="F926" s="15" t="s">
        <v>1544</v>
      </c>
      <c r="G926" s="5" t="s">
        <v>1762</v>
      </c>
      <c r="H926" s="5" t="s">
        <v>1481</v>
      </c>
      <c r="I926" s="5" t="s">
        <v>30</v>
      </c>
      <c r="J926" s="5" t="s">
        <v>1482</v>
      </c>
      <c r="K926" s="5">
        <v>2016</v>
      </c>
      <c r="L926" s="5" t="s">
        <v>47</v>
      </c>
    </row>
    <row r="927" spans="1:12">
      <c r="A927" s="5" t="s">
        <v>2537</v>
      </c>
      <c r="B927" s="9">
        <v>43012</v>
      </c>
      <c r="C927" s="5">
        <v>2017</v>
      </c>
      <c r="D927" s="5" t="s">
        <v>747</v>
      </c>
      <c r="E927" s="5" t="str">
        <f>VLOOKUP(D927, 'TechIndex Startups'!$A$1:$E$700,2,FALSE)</f>
        <v>FIRM0672</v>
      </c>
      <c r="F927" s="15" t="s">
        <v>1544</v>
      </c>
      <c r="G927" s="5" t="s">
        <v>2027</v>
      </c>
      <c r="H927" s="5" t="s">
        <v>1481</v>
      </c>
      <c r="I927" s="5" t="s">
        <v>30</v>
      </c>
      <c r="J927" s="5" t="s">
        <v>1482</v>
      </c>
      <c r="K927" s="5">
        <v>2016</v>
      </c>
      <c r="L927" s="5" t="s">
        <v>47</v>
      </c>
    </row>
    <row r="928" spans="1:12">
      <c r="A928" s="5" t="s">
        <v>2538</v>
      </c>
      <c r="B928" s="9">
        <v>43019</v>
      </c>
      <c r="C928" s="5">
        <v>2017</v>
      </c>
      <c r="D928" s="5" t="s">
        <v>277</v>
      </c>
      <c r="E928" s="5" t="str">
        <f>VLOOKUP(D928, 'TechIndex Startups'!$A$1:$E$700,2,FALSE)</f>
        <v>FIRM0223</v>
      </c>
      <c r="F928" s="15" t="s">
        <v>1544</v>
      </c>
      <c r="G928" s="5" t="s">
        <v>1610</v>
      </c>
      <c r="H928" s="5" t="s">
        <v>1546</v>
      </c>
      <c r="I928" s="5" t="s">
        <v>30</v>
      </c>
      <c r="J928" s="5" t="s">
        <v>1489</v>
      </c>
      <c r="K928" s="5">
        <v>2012</v>
      </c>
      <c r="L928" s="5" t="s">
        <v>33</v>
      </c>
    </row>
    <row r="929" spans="1:12">
      <c r="A929" s="5" t="s">
        <v>2538</v>
      </c>
      <c r="B929" s="9">
        <v>43019</v>
      </c>
      <c r="C929" s="5">
        <v>2017</v>
      </c>
      <c r="D929" s="5" t="s">
        <v>277</v>
      </c>
      <c r="E929" s="5" t="str">
        <f>VLOOKUP(D929, 'TechIndex Startups'!$A$1:$E$700,2,FALSE)</f>
        <v>FIRM0223</v>
      </c>
      <c r="F929" s="15">
        <v>42000000</v>
      </c>
      <c r="G929" s="5" t="s">
        <v>1851</v>
      </c>
      <c r="H929" s="5" t="s">
        <v>1546</v>
      </c>
      <c r="I929" s="5" t="s">
        <v>30</v>
      </c>
      <c r="J929" s="5" t="s">
        <v>1489</v>
      </c>
      <c r="K929" s="5">
        <v>2012</v>
      </c>
      <c r="L929" s="5" t="s">
        <v>33</v>
      </c>
    </row>
    <row r="930" spans="1:12">
      <c r="A930" s="5" t="s">
        <v>2538</v>
      </c>
      <c r="B930" s="9">
        <v>43019</v>
      </c>
      <c r="C930" s="5">
        <v>2017</v>
      </c>
      <c r="D930" s="5" t="s">
        <v>277</v>
      </c>
      <c r="E930" s="5" t="str">
        <f>VLOOKUP(D930, 'TechIndex Startups'!$A$1:$E$700,2,FALSE)</f>
        <v>FIRM0223</v>
      </c>
      <c r="F930" s="15" t="s">
        <v>1544</v>
      </c>
      <c r="G930" s="5" t="s">
        <v>17</v>
      </c>
      <c r="H930" s="5" t="s">
        <v>1546</v>
      </c>
      <c r="I930" s="5" t="s">
        <v>30</v>
      </c>
      <c r="J930" s="5" t="s">
        <v>1489</v>
      </c>
      <c r="K930" s="5">
        <v>2012</v>
      </c>
      <c r="L930" s="5" t="s">
        <v>33</v>
      </c>
    </row>
    <row r="931" spans="1:12">
      <c r="A931" s="5" t="s">
        <v>2538</v>
      </c>
      <c r="B931" s="9">
        <v>43019</v>
      </c>
      <c r="C931" s="5">
        <v>2017</v>
      </c>
      <c r="D931" s="5" t="s">
        <v>277</v>
      </c>
      <c r="E931" s="5" t="str">
        <f>VLOOKUP(D931, 'TechIndex Startups'!$A$1:$E$700,2,FALSE)</f>
        <v>FIRM0223</v>
      </c>
      <c r="F931" s="15" t="s">
        <v>1544</v>
      </c>
      <c r="G931" s="5" t="s">
        <v>18</v>
      </c>
      <c r="H931" s="5" t="s">
        <v>1546</v>
      </c>
      <c r="I931" s="5" t="s">
        <v>30</v>
      </c>
      <c r="J931" s="5" t="s">
        <v>1489</v>
      </c>
      <c r="K931" s="5">
        <v>2012</v>
      </c>
      <c r="L931" s="5" t="s">
        <v>33</v>
      </c>
    </row>
    <row r="932" spans="1:12">
      <c r="A932" s="5" t="s">
        <v>2538</v>
      </c>
      <c r="B932" s="9">
        <v>43019</v>
      </c>
      <c r="C932" s="5">
        <v>2017</v>
      </c>
      <c r="D932" s="5" t="s">
        <v>277</v>
      </c>
      <c r="E932" s="5" t="str">
        <f>VLOOKUP(D932, 'TechIndex Startups'!$A$1:$E$700,2,FALSE)</f>
        <v>FIRM0223</v>
      </c>
      <c r="F932" s="15" t="s">
        <v>1544</v>
      </c>
      <c r="G932" s="5" t="s">
        <v>1624</v>
      </c>
      <c r="H932" s="5" t="s">
        <v>1546</v>
      </c>
      <c r="I932" s="5" t="s">
        <v>30</v>
      </c>
      <c r="J932" s="5" t="s">
        <v>1489</v>
      </c>
      <c r="K932" s="5">
        <v>2012</v>
      </c>
      <c r="L932" s="5" t="s">
        <v>33</v>
      </c>
    </row>
    <row r="933" spans="1:12">
      <c r="A933" s="5" t="s">
        <v>2538</v>
      </c>
      <c r="B933" s="9">
        <v>43019</v>
      </c>
      <c r="C933" s="5">
        <v>2017</v>
      </c>
      <c r="D933" s="5" t="s">
        <v>277</v>
      </c>
      <c r="E933" s="5" t="str">
        <f>VLOOKUP(D933, 'TechIndex Startups'!$A$1:$E$700,2,FALSE)</f>
        <v>FIRM0223</v>
      </c>
      <c r="F933" s="15" t="s">
        <v>1544</v>
      </c>
      <c r="G933" s="5" t="s">
        <v>21</v>
      </c>
      <c r="H933" s="5" t="s">
        <v>1546</v>
      </c>
      <c r="I933" s="5" t="s">
        <v>30</v>
      </c>
      <c r="J933" s="5" t="s">
        <v>1489</v>
      </c>
      <c r="K933" s="5">
        <v>2012</v>
      </c>
      <c r="L933" s="5" t="s">
        <v>33</v>
      </c>
    </row>
    <row r="934" spans="1:12">
      <c r="A934" s="5" t="s">
        <v>2539</v>
      </c>
      <c r="B934" s="9">
        <v>43019</v>
      </c>
      <c r="C934" s="5">
        <v>2017</v>
      </c>
      <c r="D934" s="5" t="s">
        <v>558</v>
      </c>
      <c r="E934" s="5" t="str">
        <f>VLOOKUP(D934, 'TechIndex Startups'!$A$1:$E$700,2,FALSE)</f>
        <v>FIRM0487</v>
      </c>
      <c r="F934" s="15" t="s">
        <v>1544</v>
      </c>
      <c r="G934" s="5" t="s">
        <v>2028</v>
      </c>
      <c r="H934" s="5" t="s">
        <v>1477</v>
      </c>
      <c r="I934" s="5" t="s">
        <v>30</v>
      </c>
      <c r="J934" s="5" t="s">
        <v>1482</v>
      </c>
      <c r="K934" s="5">
        <v>2014</v>
      </c>
      <c r="L934" s="5" t="s">
        <v>29</v>
      </c>
    </row>
    <row r="935" spans="1:12">
      <c r="A935" s="5" t="s">
        <v>2539</v>
      </c>
      <c r="B935" s="9">
        <v>43019</v>
      </c>
      <c r="C935" s="5">
        <v>2017</v>
      </c>
      <c r="D935" s="5" t="s">
        <v>558</v>
      </c>
      <c r="E935" s="5" t="str">
        <f>VLOOKUP(D935, 'TechIndex Startups'!$A$1:$E$700,2,FALSE)</f>
        <v>FIRM0487</v>
      </c>
      <c r="F935" s="15" t="s">
        <v>1544</v>
      </c>
      <c r="G935" s="5" t="s">
        <v>1601</v>
      </c>
      <c r="H935" s="5" t="s">
        <v>1477</v>
      </c>
      <c r="I935" s="5" t="s">
        <v>30</v>
      </c>
      <c r="J935" s="5" t="s">
        <v>1482</v>
      </c>
      <c r="K935" s="5">
        <v>2014</v>
      </c>
      <c r="L935" s="5" t="s">
        <v>29</v>
      </c>
    </row>
    <row r="936" spans="1:12">
      <c r="A936" s="5" t="s">
        <v>2539</v>
      </c>
      <c r="B936" s="9">
        <v>43019</v>
      </c>
      <c r="C936" s="5">
        <v>2017</v>
      </c>
      <c r="D936" s="5" t="s">
        <v>558</v>
      </c>
      <c r="E936" s="5" t="str">
        <f>VLOOKUP(D936, 'TechIndex Startups'!$A$1:$E$700,2,FALSE)</f>
        <v>FIRM0487</v>
      </c>
      <c r="F936" s="15" t="s">
        <v>1544</v>
      </c>
      <c r="G936" s="5" t="s">
        <v>2029</v>
      </c>
      <c r="H936" s="5" t="s">
        <v>1477</v>
      </c>
      <c r="I936" s="5" t="s">
        <v>30</v>
      </c>
      <c r="J936" s="5" t="s">
        <v>1482</v>
      </c>
      <c r="K936" s="5">
        <v>2014</v>
      </c>
      <c r="L936" s="5" t="s">
        <v>29</v>
      </c>
    </row>
    <row r="937" spans="1:12">
      <c r="A937" s="5" t="s">
        <v>2539</v>
      </c>
      <c r="B937" s="9">
        <v>43019</v>
      </c>
      <c r="C937" s="5">
        <v>2017</v>
      </c>
      <c r="D937" s="5" t="s">
        <v>558</v>
      </c>
      <c r="E937" s="5" t="str">
        <f>VLOOKUP(D937, 'TechIndex Startups'!$A$1:$E$700,2,FALSE)</f>
        <v>FIRM0487</v>
      </c>
      <c r="F937" s="15" t="s">
        <v>1544</v>
      </c>
      <c r="G937" s="5" t="s">
        <v>1890</v>
      </c>
      <c r="H937" s="5" t="s">
        <v>1477</v>
      </c>
      <c r="I937" s="5" t="s">
        <v>30</v>
      </c>
      <c r="J937" s="5" t="s">
        <v>1482</v>
      </c>
      <c r="K937" s="5">
        <v>2014</v>
      </c>
      <c r="L937" s="5" t="s">
        <v>29</v>
      </c>
    </row>
    <row r="938" spans="1:12">
      <c r="A938" s="5" t="s">
        <v>2539</v>
      </c>
      <c r="B938" s="9">
        <v>43019</v>
      </c>
      <c r="C938" s="5">
        <v>2017</v>
      </c>
      <c r="D938" s="5" t="s">
        <v>558</v>
      </c>
      <c r="E938" s="5" t="str">
        <f>VLOOKUP(D938, 'TechIndex Startups'!$A$1:$E$700,2,FALSE)</f>
        <v>FIRM0487</v>
      </c>
      <c r="F938" s="15" t="s">
        <v>1544</v>
      </c>
      <c r="G938" s="5" t="s">
        <v>1809</v>
      </c>
      <c r="H938" s="5" t="s">
        <v>1477</v>
      </c>
      <c r="I938" s="5" t="s">
        <v>30</v>
      </c>
      <c r="J938" s="5" t="s">
        <v>1482</v>
      </c>
      <c r="K938" s="5">
        <v>2014</v>
      </c>
      <c r="L938" s="5" t="s">
        <v>29</v>
      </c>
    </row>
    <row r="939" spans="1:12">
      <c r="A939" s="5" t="s">
        <v>2539</v>
      </c>
      <c r="B939" s="9">
        <v>43019</v>
      </c>
      <c r="C939" s="5">
        <v>2017</v>
      </c>
      <c r="D939" s="5" t="s">
        <v>558</v>
      </c>
      <c r="E939" s="5" t="str">
        <f>VLOOKUP(D939, 'TechIndex Startups'!$A$1:$E$700,2,FALSE)</f>
        <v>FIRM0487</v>
      </c>
      <c r="F939" s="15" t="s">
        <v>1544</v>
      </c>
      <c r="G939" s="5" t="s">
        <v>1904</v>
      </c>
      <c r="H939" s="5" t="s">
        <v>1477</v>
      </c>
      <c r="I939" s="5" t="s">
        <v>30</v>
      </c>
      <c r="J939" s="5" t="s">
        <v>1482</v>
      </c>
      <c r="K939" s="5">
        <v>2014</v>
      </c>
      <c r="L939" s="5" t="s">
        <v>29</v>
      </c>
    </row>
    <row r="940" spans="1:12">
      <c r="A940" s="5" t="s">
        <v>2539</v>
      </c>
      <c r="B940" s="9">
        <v>43019</v>
      </c>
      <c r="C940" s="5">
        <v>2017</v>
      </c>
      <c r="D940" s="5" t="s">
        <v>558</v>
      </c>
      <c r="E940" s="5" t="str">
        <f>VLOOKUP(D940, 'TechIndex Startups'!$A$1:$E$700,2,FALSE)</f>
        <v>FIRM0487</v>
      </c>
      <c r="F940" s="15" t="s">
        <v>1544</v>
      </c>
      <c r="G940" s="5" t="s">
        <v>2030</v>
      </c>
      <c r="H940" s="5" t="s">
        <v>1477</v>
      </c>
      <c r="I940" s="5" t="s">
        <v>30</v>
      </c>
      <c r="J940" s="5" t="s">
        <v>1482</v>
      </c>
      <c r="K940" s="5">
        <v>2014</v>
      </c>
      <c r="L940" s="5" t="s">
        <v>29</v>
      </c>
    </row>
    <row r="941" spans="1:12">
      <c r="A941" s="5" t="s">
        <v>2539</v>
      </c>
      <c r="B941" s="9">
        <v>43019</v>
      </c>
      <c r="C941" s="5">
        <v>2017</v>
      </c>
      <c r="D941" s="5" t="s">
        <v>558</v>
      </c>
      <c r="E941" s="5" t="str">
        <f>VLOOKUP(D941, 'TechIndex Startups'!$A$1:$E$700,2,FALSE)</f>
        <v>FIRM0487</v>
      </c>
      <c r="F941" s="15">
        <v>8700000</v>
      </c>
      <c r="G941" s="5" t="s">
        <v>1466</v>
      </c>
      <c r="H941" s="5" t="s">
        <v>1477</v>
      </c>
      <c r="I941" s="5" t="s">
        <v>30</v>
      </c>
      <c r="J941" s="5" t="s">
        <v>1482</v>
      </c>
      <c r="K941" s="5">
        <v>2014</v>
      </c>
      <c r="L941" s="5" t="s">
        <v>29</v>
      </c>
    </row>
    <row r="942" spans="1:12">
      <c r="A942" s="5" t="s">
        <v>2540</v>
      </c>
      <c r="B942" s="9">
        <v>43026</v>
      </c>
      <c r="C942" s="5">
        <v>2017</v>
      </c>
      <c r="D942" s="5" t="s">
        <v>693</v>
      </c>
      <c r="E942" s="5" t="str">
        <f>VLOOKUP(D942, 'TechIndex Startups'!$A$1:$E$700,2,FALSE)</f>
        <v>FIRM0620</v>
      </c>
      <c r="F942" s="15">
        <f>1000000*1.25</f>
        <v>1250000</v>
      </c>
      <c r="G942" s="5" t="s">
        <v>1936</v>
      </c>
      <c r="H942" s="5" t="s">
        <v>1481</v>
      </c>
      <c r="I942" s="5" t="s">
        <v>73</v>
      </c>
      <c r="J942" s="5" t="s">
        <v>1642</v>
      </c>
      <c r="K942" s="5">
        <v>2015</v>
      </c>
      <c r="L942" s="5" t="s">
        <v>44</v>
      </c>
    </row>
    <row r="943" spans="1:12">
      <c r="A943" s="5" t="s">
        <v>2541</v>
      </c>
      <c r="B943" s="9">
        <v>43028</v>
      </c>
      <c r="C943" s="5">
        <v>2017</v>
      </c>
      <c r="D943" s="5" t="s">
        <v>348</v>
      </c>
      <c r="E943" s="5" t="str">
        <f>VLOOKUP(D943, 'TechIndex Startups'!$A$1:$E$700,2,FALSE)</f>
        <v>FIRM0290</v>
      </c>
      <c r="F943" s="16" t="s">
        <v>1479</v>
      </c>
      <c r="G943" s="5" t="s">
        <v>2031</v>
      </c>
      <c r="H943" s="5" t="s">
        <v>1469</v>
      </c>
      <c r="I943" s="5" t="s">
        <v>30</v>
      </c>
      <c r="J943" s="5" t="s">
        <v>1470</v>
      </c>
      <c r="K943" s="5">
        <v>2015</v>
      </c>
      <c r="L943" s="5" t="s">
        <v>33</v>
      </c>
    </row>
    <row r="944" spans="1:12">
      <c r="A944" s="5" t="s">
        <v>2542</v>
      </c>
      <c r="B944" s="9">
        <v>43039</v>
      </c>
      <c r="C944" s="5">
        <v>2017</v>
      </c>
      <c r="D944" s="5" t="s">
        <v>230</v>
      </c>
      <c r="E944" s="5" t="str">
        <f>VLOOKUP(D944, 'TechIndex Startups'!$A$1:$E$700,2,FALSE)</f>
        <v>FIRM0178</v>
      </c>
      <c r="F944" s="15">
        <v>403000</v>
      </c>
      <c r="G944" s="5" t="s">
        <v>2032</v>
      </c>
      <c r="H944" s="5" t="s">
        <v>2033</v>
      </c>
      <c r="I944" s="5" t="s">
        <v>50</v>
      </c>
      <c r="J944" s="5" t="s">
        <v>1478</v>
      </c>
      <c r="K944" s="5">
        <v>2003</v>
      </c>
      <c r="L944" s="5" t="s">
        <v>58</v>
      </c>
    </row>
    <row r="945" spans="1:12">
      <c r="A945" s="5" t="s">
        <v>2543</v>
      </c>
      <c r="B945" s="9">
        <v>43046</v>
      </c>
      <c r="C945" s="5">
        <v>2017</v>
      </c>
      <c r="D945" s="5" t="s">
        <v>687</v>
      </c>
      <c r="E945" s="5" t="str">
        <f>VLOOKUP(D945, 'TechIndex Startups'!$A$1:$E$700,2,FALSE)</f>
        <v>FIRM0614</v>
      </c>
      <c r="F945" s="15">
        <v>3000000</v>
      </c>
      <c r="G945" s="5" t="s">
        <v>2034</v>
      </c>
      <c r="H945" s="5" t="s">
        <v>1477</v>
      </c>
      <c r="I945" s="5" t="s">
        <v>30</v>
      </c>
      <c r="J945" s="5" t="s">
        <v>1770</v>
      </c>
      <c r="K945" s="5">
        <v>2015</v>
      </c>
      <c r="L945" s="5" t="s">
        <v>69</v>
      </c>
    </row>
    <row r="946" spans="1:12">
      <c r="A946" s="5" t="s">
        <v>2544</v>
      </c>
      <c r="B946" s="9">
        <v>43047</v>
      </c>
      <c r="C946" s="5">
        <v>2017</v>
      </c>
      <c r="D946" s="5" t="s">
        <v>320</v>
      </c>
      <c r="E946" s="5" t="str">
        <f>VLOOKUP(D946, 'TechIndex Startups'!$A$1:$E$700,2,FALSE)</f>
        <v>FIRM0262</v>
      </c>
      <c r="F946" s="15">
        <f>24700*1.4</f>
        <v>34580</v>
      </c>
      <c r="G946" s="5" t="s">
        <v>1479</v>
      </c>
      <c r="H946" s="5" t="s">
        <v>2035</v>
      </c>
      <c r="I946" s="5" t="s">
        <v>50</v>
      </c>
      <c r="J946" s="5" t="s">
        <v>1478</v>
      </c>
      <c r="K946" s="5">
        <v>2012</v>
      </c>
      <c r="L946" s="5" t="s">
        <v>29</v>
      </c>
    </row>
    <row r="947" spans="1:12">
      <c r="A947" s="5" t="s">
        <v>2545</v>
      </c>
      <c r="B947" s="9">
        <v>43052</v>
      </c>
      <c r="C947" s="5">
        <v>2017</v>
      </c>
      <c r="D947" s="5" t="s">
        <v>444</v>
      </c>
      <c r="E947" s="5" t="str">
        <f>VLOOKUP(D947, 'TechIndex Startups'!$A$1:$E$700,2,FALSE)</f>
        <v>FIRM0380</v>
      </c>
      <c r="F947" s="15">
        <v>10000000</v>
      </c>
      <c r="G947" s="5" t="s">
        <v>1652</v>
      </c>
      <c r="H947" s="5" t="s">
        <v>1469</v>
      </c>
      <c r="I947" s="5" t="s">
        <v>30</v>
      </c>
      <c r="J947" s="5" t="s">
        <v>1483</v>
      </c>
      <c r="K947" s="5">
        <v>2013</v>
      </c>
      <c r="L947" s="5" t="s">
        <v>33</v>
      </c>
    </row>
    <row r="948" spans="1:12">
      <c r="A948" s="5" t="s">
        <v>2546</v>
      </c>
      <c r="B948" s="9">
        <v>43053</v>
      </c>
      <c r="C948" s="5">
        <v>2017</v>
      </c>
      <c r="D948" s="5" t="s">
        <v>671</v>
      </c>
      <c r="E948" s="5" t="str">
        <f>VLOOKUP(D948, 'TechIndex Startups'!$A$1:$E$700,2,FALSE)</f>
        <v>FIRM0599</v>
      </c>
      <c r="F948" s="15" t="s">
        <v>1544</v>
      </c>
      <c r="G948" s="5" t="s">
        <v>2036</v>
      </c>
      <c r="H948" s="5" t="s">
        <v>1596</v>
      </c>
      <c r="I948" s="5" t="s">
        <v>30</v>
      </c>
      <c r="J948" s="5" t="s">
        <v>1831</v>
      </c>
      <c r="K948" s="5">
        <v>2015</v>
      </c>
      <c r="L948" s="5" t="s">
        <v>33</v>
      </c>
    </row>
    <row r="949" spans="1:12">
      <c r="A949" s="5" t="s">
        <v>2546</v>
      </c>
      <c r="B949" s="9">
        <v>43053</v>
      </c>
      <c r="C949" s="5">
        <v>2017</v>
      </c>
      <c r="D949" s="5" t="s">
        <v>671</v>
      </c>
      <c r="E949" s="5" t="str">
        <f>VLOOKUP(D949, 'TechIndex Startups'!$A$1:$E$700,2,FALSE)</f>
        <v>FIRM0599</v>
      </c>
      <c r="F949" s="15">
        <v>1400000</v>
      </c>
      <c r="G949" s="5" t="s">
        <v>2037</v>
      </c>
      <c r="H949" s="5" t="s">
        <v>1596</v>
      </c>
      <c r="I949" s="5" t="s">
        <v>30</v>
      </c>
      <c r="J949" s="5" t="s">
        <v>1831</v>
      </c>
      <c r="K949" s="5">
        <v>2015</v>
      </c>
      <c r="L949" s="5" t="s">
        <v>33</v>
      </c>
    </row>
    <row r="950" spans="1:12">
      <c r="A950" s="5" t="s">
        <v>2547</v>
      </c>
      <c r="B950" s="9">
        <v>43068</v>
      </c>
      <c r="C950" s="5">
        <v>2017</v>
      </c>
      <c r="D950" s="5" t="s">
        <v>704</v>
      </c>
      <c r="E950" s="5" t="str">
        <f>VLOOKUP(D950, 'TechIndex Startups'!$A$1:$E$700,2,FALSE)</f>
        <v>FIRM0630</v>
      </c>
      <c r="F950" s="15">
        <v>10000000</v>
      </c>
      <c r="G950" s="5" t="s">
        <v>1960</v>
      </c>
      <c r="H950" s="5" t="s">
        <v>1477</v>
      </c>
      <c r="I950" s="5" t="s">
        <v>50</v>
      </c>
      <c r="J950" s="5" t="s">
        <v>1478</v>
      </c>
      <c r="K950" s="5">
        <v>2013</v>
      </c>
      <c r="L950" s="5" t="s">
        <v>29</v>
      </c>
    </row>
    <row r="951" spans="1:12">
      <c r="A951" s="5" t="s">
        <v>2548</v>
      </c>
      <c r="B951" s="9">
        <v>43070</v>
      </c>
      <c r="C951" s="5">
        <v>2017</v>
      </c>
      <c r="D951" s="5" t="s">
        <v>418</v>
      </c>
      <c r="E951" s="5" t="str">
        <f>VLOOKUP(D951, 'TechIndex Startups'!$A$1:$E$700,2,FALSE)</f>
        <v>FIRM0354</v>
      </c>
      <c r="F951" s="15">
        <v>1900000</v>
      </c>
      <c r="G951" s="5" t="s">
        <v>2038</v>
      </c>
      <c r="H951" s="5" t="s">
        <v>1469</v>
      </c>
      <c r="I951" s="5" t="s">
        <v>30</v>
      </c>
      <c r="J951" s="5" t="s">
        <v>1902</v>
      </c>
      <c r="K951" s="5">
        <v>2013</v>
      </c>
      <c r="L951" s="5" t="s">
        <v>69</v>
      </c>
    </row>
    <row r="952" spans="1:12">
      <c r="A952" s="5" t="s">
        <v>2549</v>
      </c>
      <c r="B952" s="9">
        <v>43074</v>
      </c>
      <c r="C952" s="5">
        <v>2017</v>
      </c>
      <c r="D952" s="5" t="s">
        <v>359</v>
      </c>
      <c r="E952" s="5" t="str">
        <f>VLOOKUP(D952, 'TechIndex Startups'!$A$1:$E$700,2,FALSE)</f>
        <v>FIRM0300</v>
      </c>
      <c r="F952" s="15">
        <f>4000000*1.25</f>
        <v>5000000</v>
      </c>
      <c r="G952" s="5" t="s">
        <v>2039</v>
      </c>
      <c r="H952" s="5" t="s">
        <v>1477</v>
      </c>
      <c r="I952" s="5" t="s">
        <v>167</v>
      </c>
      <c r="J952" s="5" t="s">
        <v>1751</v>
      </c>
      <c r="K952" s="5">
        <v>2013</v>
      </c>
      <c r="L952" s="5" t="s">
        <v>33</v>
      </c>
    </row>
    <row r="953" spans="1:12">
      <c r="A953" s="5" t="s">
        <v>2549</v>
      </c>
      <c r="B953" s="9">
        <v>43074</v>
      </c>
      <c r="C953" s="5">
        <v>2017</v>
      </c>
      <c r="D953" s="5" t="s">
        <v>359</v>
      </c>
      <c r="E953" s="5" t="str">
        <f>VLOOKUP(D953, 'TechIndex Startups'!$A$1:$E$700,2,FALSE)</f>
        <v>FIRM0300</v>
      </c>
      <c r="F953" s="15" t="s">
        <v>1544</v>
      </c>
      <c r="G953" s="5" t="s">
        <v>2040</v>
      </c>
      <c r="H953" s="5" t="s">
        <v>1477</v>
      </c>
      <c r="I953" s="5" t="s">
        <v>167</v>
      </c>
      <c r="J953" s="5" t="s">
        <v>1751</v>
      </c>
      <c r="K953" s="5">
        <v>2015</v>
      </c>
      <c r="L953" s="5" t="s">
        <v>33</v>
      </c>
    </row>
    <row r="954" spans="1:12">
      <c r="A954" s="5" t="s">
        <v>2550</v>
      </c>
      <c r="B954" s="9">
        <v>43105</v>
      </c>
      <c r="C954" s="5">
        <v>2018</v>
      </c>
      <c r="D954" s="5" t="s">
        <v>700</v>
      </c>
      <c r="E954" s="5" t="str">
        <f>VLOOKUP(D954, 'TechIndex Startups'!$A$1:$E$700,2,FALSE)</f>
        <v>FIRM0627</v>
      </c>
      <c r="F954" s="15">
        <v>10000000</v>
      </c>
      <c r="G954" s="5" t="s">
        <v>1870</v>
      </c>
      <c r="H954" s="5" t="s">
        <v>1477</v>
      </c>
      <c r="I954" s="5" t="s">
        <v>30</v>
      </c>
      <c r="J954" s="5" t="s">
        <v>1482</v>
      </c>
      <c r="K954" s="5">
        <v>2015</v>
      </c>
      <c r="L954" s="5" t="s">
        <v>33</v>
      </c>
    </row>
    <row r="955" spans="1:12">
      <c r="A955" s="5" t="s">
        <v>2550</v>
      </c>
      <c r="B955" s="9">
        <v>43105</v>
      </c>
      <c r="C955" s="5">
        <v>2018</v>
      </c>
      <c r="D955" s="5" t="s">
        <v>700</v>
      </c>
      <c r="E955" s="5" t="str">
        <f>VLOOKUP(D955, 'TechIndex Startups'!$A$1:$E$700,2,FALSE)</f>
        <v>FIRM0627</v>
      </c>
      <c r="F955" s="15" t="s">
        <v>1544</v>
      </c>
      <c r="G955" s="5" t="s">
        <v>15</v>
      </c>
      <c r="H955" s="5" t="s">
        <v>1477</v>
      </c>
      <c r="I955" s="5" t="s">
        <v>30</v>
      </c>
      <c r="J955" s="5" t="s">
        <v>1482</v>
      </c>
      <c r="K955" s="5">
        <v>2015</v>
      </c>
      <c r="L955" s="5" t="s">
        <v>33</v>
      </c>
    </row>
    <row r="956" spans="1:12">
      <c r="A956" s="5" t="s">
        <v>2551</v>
      </c>
      <c r="B956" s="9">
        <v>43116</v>
      </c>
      <c r="C956" s="5">
        <v>2018</v>
      </c>
      <c r="D956" s="5" t="s">
        <v>195</v>
      </c>
      <c r="E956" s="5" t="str">
        <f>VLOOKUP(D956, 'TechIndex Startups'!$A$1:$E$700,2,FALSE)</f>
        <v>FIRM0146</v>
      </c>
      <c r="F956" s="16" t="s">
        <v>1479</v>
      </c>
      <c r="G956" s="5" t="s">
        <v>2041</v>
      </c>
      <c r="H956" s="5" t="s">
        <v>1517</v>
      </c>
      <c r="I956" s="5" t="s">
        <v>30</v>
      </c>
      <c r="J956" s="5" t="s">
        <v>1470</v>
      </c>
      <c r="K956" s="5">
        <v>2010</v>
      </c>
      <c r="L956" s="5" t="s">
        <v>47</v>
      </c>
    </row>
    <row r="957" spans="1:12">
      <c r="A957" s="5" t="s">
        <v>2552</v>
      </c>
      <c r="B957" s="9">
        <v>43123</v>
      </c>
      <c r="C957" s="5">
        <v>2018</v>
      </c>
      <c r="D957" s="5" t="s">
        <v>706</v>
      </c>
      <c r="E957" s="5" t="str">
        <f>VLOOKUP(D957, 'TechIndex Startups'!$A$1:$E$700,2,FALSE)</f>
        <v>FIRM0632</v>
      </c>
      <c r="F957" s="15">
        <v>5000000</v>
      </c>
      <c r="G957" s="5" t="s">
        <v>2042</v>
      </c>
      <c r="H957" s="5" t="s">
        <v>1469</v>
      </c>
      <c r="I957" s="5" t="s">
        <v>62</v>
      </c>
      <c r="J957" s="5" t="s">
        <v>1581</v>
      </c>
      <c r="K957" s="5">
        <v>2012</v>
      </c>
      <c r="L957" s="5" t="s">
        <v>44</v>
      </c>
    </row>
    <row r="958" spans="1:12">
      <c r="A958" s="5" t="s">
        <v>2553</v>
      </c>
      <c r="B958" s="9">
        <v>43129</v>
      </c>
      <c r="C958" s="5">
        <v>2018</v>
      </c>
      <c r="D958" s="5" t="s">
        <v>104</v>
      </c>
      <c r="E958" s="5" t="str">
        <f>VLOOKUP(D958, 'TechIndex Startups'!$A$1:$E$700,2,FALSE)</f>
        <v>FIRM0057</v>
      </c>
      <c r="F958" s="16" t="s">
        <v>1471</v>
      </c>
      <c r="G958" s="5" t="s">
        <v>2</v>
      </c>
      <c r="H958" s="5" t="s">
        <v>1494</v>
      </c>
      <c r="I958" s="5" t="s">
        <v>30</v>
      </c>
      <c r="J958" s="5" t="s">
        <v>1482</v>
      </c>
      <c r="K958" s="5">
        <v>2004</v>
      </c>
      <c r="L958" s="5" t="s">
        <v>44</v>
      </c>
    </row>
    <row r="959" spans="1:12">
      <c r="A959" s="5" t="s">
        <v>2553</v>
      </c>
      <c r="B959" s="9">
        <v>43129</v>
      </c>
      <c r="C959" s="5">
        <v>2018</v>
      </c>
      <c r="D959" s="5" t="s">
        <v>104</v>
      </c>
      <c r="E959" s="5" t="str">
        <f>VLOOKUP(D959, 'TechIndex Startups'!$A$1:$E$700,2,FALSE)</f>
        <v>FIRM0057</v>
      </c>
      <c r="F959" s="15">
        <v>25000000</v>
      </c>
      <c r="G959" s="5" t="s">
        <v>1935</v>
      </c>
      <c r="H959" s="5" t="s">
        <v>1494</v>
      </c>
      <c r="I959" s="5" t="s">
        <v>30</v>
      </c>
      <c r="J959" s="5" t="s">
        <v>1482</v>
      </c>
      <c r="K959" s="5">
        <v>2004</v>
      </c>
      <c r="L959" s="5" t="s">
        <v>44</v>
      </c>
    </row>
    <row r="960" spans="1:12">
      <c r="A960" s="5" t="s">
        <v>2553</v>
      </c>
      <c r="B960" s="9">
        <v>43129</v>
      </c>
      <c r="C960" s="5">
        <v>2018</v>
      </c>
      <c r="D960" s="5" t="s">
        <v>104</v>
      </c>
      <c r="E960" s="5" t="str">
        <f>VLOOKUP(D960, 'TechIndex Startups'!$A$1:$E$700,2,FALSE)</f>
        <v>FIRM0057</v>
      </c>
      <c r="F960" s="16" t="s">
        <v>1471</v>
      </c>
      <c r="G960" s="5" t="s">
        <v>1488</v>
      </c>
      <c r="H960" s="5" t="s">
        <v>1494</v>
      </c>
      <c r="I960" s="5" t="s">
        <v>30</v>
      </c>
      <c r="J960" s="5" t="s">
        <v>1482</v>
      </c>
      <c r="K960" s="5">
        <v>2004</v>
      </c>
      <c r="L960" s="5" t="s">
        <v>44</v>
      </c>
    </row>
    <row r="961" spans="1:12">
      <c r="A961" s="5" t="s">
        <v>2554</v>
      </c>
      <c r="B961" s="9">
        <v>43130</v>
      </c>
      <c r="C961" s="5">
        <v>2018</v>
      </c>
      <c r="D961" s="5" t="s">
        <v>271</v>
      </c>
      <c r="E961" s="5" t="str">
        <f>VLOOKUP(D961, 'TechIndex Startups'!$A$1:$E$700,2,FALSE)</f>
        <v>FIRM0217</v>
      </c>
      <c r="F961" s="15">
        <v>20000000</v>
      </c>
      <c r="G961" s="5" t="s">
        <v>12</v>
      </c>
      <c r="H961" s="5" t="s">
        <v>1522</v>
      </c>
      <c r="I961" s="5" t="s">
        <v>30</v>
      </c>
      <c r="J961" s="5" t="s">
        <v>1714</v>
      </c>
      <c r="K961" s="5">
        <v>2012</v>
      </c>
      <c r="L961" s="5" t="s">
        <v>44</v>
      </c>
    </row>
    <row r="962" spans="1:12">
      <c r="A962" s="5" t="s">
        <v>2554</v>
      </c>
      <c r="B962" s="9">
        <v>43130</v>
      </c>
      <c r="C962" s="5">
        <v>2018</v>
      </c>
      <c r="D962" s="5" t="s">
        <v>271</v>
      </c>
      <c r="E962" s="5" t="str">
        <f>VLOOKUP(D962, 'TechIndex Startups'!$A$1:$E$700,2,FALSE)</f>
        <v>FIRM0217</v>
      </c>
      <c r="F962" s="15" t="s">
        <v>1544</v>
      </c>
      <c r="G962" s="5" t="s">
        <v>1713</v>
      </c>
      <c r="H962" s="5" t="s">
        <v>1522</v>
      </c>
      <c r="I962" s="5" t="s">
        <v>30</v>
      </c>
      <c r="J962" s="5" t="s">
        <v>1714</v>
      </c>
      <c r="K962" s="5">
        <v>2012</v>
      </c>
      <c r="L962" s="5" t="s">
        <v>44</v>
      </c>
    </row>
    <row r="963" spans="1:12">
      <c r="A963" s="5" t="s">
        <v>2554</v>
      </c>
      <c r="B963" s="9">
        <v>43130</v>
      </c>
      <c r="C963" s="5">
        <v>2018</v>
      </c>
      <c r="D963" s="5" t="s">
        <v>271</v>
      </c>
      <c r="E963" s="5" t="str">
        <f>VLOOKUP(D963, 'TechIndex Startups'!$A$1:$E$700,2,FALSE)</f>
        <v>FIRM0217</v>
      </c>
      <c r="F963" s="15" t="s">
        <v>1544</v>
      </c>
      <c r="G963" s="5" t="s">
        <v>1924</v>
      </c>
      <c r="H963" s="5" t="s">
        <v>1522</v>
      </c>
      <c r="I963" s="5" t="s">
        <v>30</v>
      </c>
      <c r="J963" s="5" t="s">
        <v>1714</v>
      </c>
      <c r="K963" s="5">
        <v>2012</v>
      </c>
      <c r="L963" s="5" t="s">
        <v>44</v>
      </c>
    </row>
    <row r="964" spans="1:12">
      <c r="A964" s="5" t="s">
        <v>2555</v>
      </c>
      <c r="B964" s="9">
        <v>43145</v>
      </c>
      <c r="C964" s="5">
        <v>2018</v>
      </c>
      <c r="D964" s="5" t="s">
        <v>145</v>
      </c>
      <c r="E964" s="5" t="str">
        <f>VLOOKUP(D964, 'TechIndex Startups'!$A$1:$E$700,2,FALSE)</f>
        <v>FIRM0097</v>
      </c>
      <c r="F964" s="16" t="s">
        <v>1544</v>
      </c>
      <c r="G964" s="5" t="s">
        <v>105</v>
      </c>
      <c r="H964" s="5" t="s">
        <v>1469</v>
      </c>
      <c r="I964" s="5" t="s">
        <v>30</v>
      </c>
      <c r="J964" s="5" t="s">
        <v>1491</v>
      </c>
      <c r="K964" s="5">
        <v>2008</v>
      </c>
      <c r="L964" s="5" t="s">
        <v>44</v>
      </c>
    </row>
    <row r="965" spans="1:12">
      <c r="A965" s="5" t="s">
        <v>2555</v>
      </c>
      <c r="B965" s="9">
        <v>43145</v>
      </c>
      <c r="C965" s="5">
        <v>2018</v>
      </c>
      <c r="D965" s="5" t="s">
        <v>145</v>
      </c>
      <c r="E965" s="5" t="str">
        <f>VLOOKUP(D965, 'TechIndex Startups'!$A$1:$E$700,2,FALSE)</f>
        <v>FIRM0097</v>
      </c>
      <c r="F965" s="15">
        <v>3250000</v>
      </c>
      <c r="G965" s="5" t="s">
        <v>1855</v>
      </c>
      <c r="H965" s="5" t="s">
        <v>1469</v>
      </c>
      <c r="I965" s="5" t="s">
        <v>30</v>
      </c>
      <c r="J965" s="5" t="s">
        <v>1491</v>
      </c>
      <c r="K965" s="5">
        <v>2008</v>
      </c>
      <c r="L965" s="5" t="s">
        <v>44</v>
      </c>
    </row>
    <row r="966" spans="1:12">
      <c r="A966" s="25" t="s">
        <v>2680</v>
      </c>
      <c r="B966" s="26">
        <v>43271</v>
      </c>
      <c r="C966" s="25">
        <v>2018</v>
      </c>
      <c r="D966" s="25" t="s">
        <v>193</v>
      </c>
      <c r="E966" s="25" t="str">
        <f>VLOOKUP(D966, 'TechIndex Startups'!$A$1:$E$700,2,FALSE)</f>
        <v>FIRM0144</v>
      </c>
      <c r="F966" s="27">
        <v>30000000</v>
      </c>
      <c r="G966" s="25" t="s">
        <v>1758</v>
      </c>
      <c r="H966" s="25" t="s">
        <v>1469</v>
      </c>
      <c r="I966" s="25" t="s">
        <v>30</v>
      </c>
      <c r="J966" s="25" t="s">
        <v>1498</v>
      </c>
      <c r="K966" s="25">
        <v>2010</v>
      </c>
      <c r="L966" s="25" t="s">
        <v>44</v>
      </c>
    </row>
    <row r="967" spans="1:12">
      <c r="A967" s="25" t="s">
        <v>2718</v>
      </c>
      <c r="B967" s="26">
        <v>43213</v>
      </c>
      <c r="C967" s="25">
        <v>2018</v>
      </c>
      <c r="D967" s="25" t="s">
        <v>262</v>
      </c>
      <c r="E967" s="25" t="str">
        <f>VLOOKUP(D967, 'TechIndex Startups'!$A$1:$E$700,2,FALSE)</f>
        <v>FIRM0209</v>
      </c>
      <c r="F967" s="27">
        <v>5000000</v>
      </c>
      <c r="G967" s="25" t="s">
        <v>6</v>
      </c>
      <c r="H967" s="25" t="s">
        <v>1477</v>
      </c>
      <c r="I967" s="25" t="s">
        <v>50</v>
      </c>
      <c r="J967" s="25" t="s">
        <v>1478</v>
      </c>
      <c r="K967" s="25">
        <v>2012</v>
      </c>
      <c r="L967" s="30" t="s">
        <v>33</v>
      </c>
    </row>
    <row r="968" spans="1:12">
      <c r="A968" s="25" t="s">
        <v>2718</v>
      </c>
      <c r="B968" s="26">
        <v>43213</v>
      </c>
      <c r="C968" s="25">
        <v>2018</v>
      </c>
      <c r="D968" s="25" t="s">
        <v>262</v>
      </c>
      <c r="E968" s="25" t="str">
        <f>VLOOKUP(D968, 'TechIndex Startups'!$A$1:$E$700,2,FALSE)</f>
        <v>FIRM0209</v>
      </c>
      <c r="F968" s="31" t="s">
        <v>1544</v>
      </c>
      <c r="G968" s="25" t="s">
        <v>2003</v>
      </c>
      <c r="H968" s="25" t="s">
        <v>1477</v>
      </c>
      <c r="I968" s="25" t="s">
        <v>50</v>
      </c>
      <c r="J968" s="25" t="s">
        <v>1478</v>
      </c>
      <c r="K968" s="25">
        <v>2012</v>
      </c>
      <c r="L968" s="30" t="s">
        <v>33</v>
      </c>
    </row>
    <row r="969" spans="1:12">
      <c r="A969" s="25" t="s">
        <v>2718</v>
      </c>
      <c r="B969" s="26">
        <v>43213</v>
      </c>
      <c r="C969" s="25">
        <v>2018</v>
      </c>
      <c r="D969" s="25" t="s">
        <v>262</v>
      </c>
      <c r="E969" s="25" t="str">
        <f>VLOOKUP(D969, 'TechIndex Startups'!$A$1:$E$700,2,FALSE)</f>
        <v>FIRM0209</v>
      </c>
      <c r="F969" s="31" t="s">
        <v>1544</v>
      </c>
      <c r="G969" s="25" t="s">
        <v>1960</v>
      </c>
      <c r="H969" s="25" t="s">
        <v>1477</v>
      </c>
      <c r="I969" s="25" t="s">
        <v>50</v>
      </c>
      <c r="J969" s="25" t="s">
        <v>1478</v>
      </c>
      <c r="K969" s="25">
        <v>2012</v>
      </c>
      <c r="L969" s="30" t="s">
        <v>33</v>
      </c>
    </row>
    <row r="970" spans="1:12">
      <c r="A970" s="25" t="s">
        <v>2736</v>
      </c>
      <c r="B970" s="26">
        <v>43179</v>
      </c>
      <c r="C970" s="25">
        <v>2018</v>
      </c>
      <c r="D970" s="25" t="s">
        <v>311</v>
      </c>
      <c r="E970" s="25" t="str">
        <f>VLOOKUP(D970, 'TechIndex Startups'!$A$1:$E$700,2,FALSE)</f>
        <v>FIRM0253</v>
      </c>
      <c r="F970" s="27">
        <v>38000000</v>
      </c>
      <c r="G970" s="25" t="s">
        <v>1659</v>
      </c>
      <c r="H970" s="25" t="s">
        <v>1546</v>
      </c>
      <c r="I970" s="25" t="s">
        <v>30</v>
      </c>
      <c r="J970" s="25" t="s">
        <v>1470</v>
      </c>
      <c r="K970" s="25">
        <v>2012</v>
      </c>
      <c r="L970" s="30" t="s">
        <v>58</v>
      </c>
    </row>
    <row r="971" spans="1:12">
      <c r="A971" s="25" t="s">
        <v>2736</v>
      </c>
      <c r="B971" s="26">
        <v>43179</v>
      </c>
      <c r="C971" s="25">
        <v>2018</v>
      </c>
      <c r="D971" s="25" t="s">
        <v>311</v>
      </c>
      <c r="E971" s="25" t="str">
        <f>VLOOKUP(D971, 'TechIndex Startups'!$A$1:$E$700,2,FALSE)</f>
        <v>FIRM0253</v>
      </c>
      <c r="F971" s="31" t="s">
        <v>1544</v>
      </c>
      <c r="G971" s="25" t="s">
        <v>2737</v>
      </c>
      <c r="H971" s="25" t="s">
        <v>1546</v>
      </c>
      <c r="I971" s="25" t="s">
        <v>30</v>
      </c>
      <c r="J971" s="25" t="s">
        <v>1470</v>
      </c>
      <c r="K971" s="25">
        <v>2012</v>
      </c>
      <c r="L971" s="30" t="s">
        <v>58</v>
      </c>
    </row>
    <row r="972" spans="1:12">
      <c r="A972" s="25" t="s">
        <v>2736</v>
      </c>
      <c r="B972" s="26">
        <v>43179</v>
      </c>
      <c r="C972" s="25">
        <v>2018</v>
      </c>
      <c r="D972" s="25" t="s">
        <v>311</v>
      </c>
      <c r="E972" s="25" t="str">
        <f>VLOOKUP(D972, 'TechIndex Startups'!$A$1:$E$700,2,FALSE)</f>
        <v>FIRM0253</v>
      </c>
      <c r="F972" s="31" t="s">
        <v>1544</v>
      </c>
      <c r="G972" s="25" t="s">
        <v>18</v>
      </c>
      <c r="H972" s="25" t="s">
        <v>1546</v>
      </c>
      <c r="I972" s="25" t="s">
        <v>30</v>
      </c>
      <c r="J972" s="25" t="s">
        <v>1470</v>
      </c>
      <c r="K972" s="25">
        <v>2012</v>
      </c>
      <c r="L972" s="30" t="s">
        <v>58</v>
      </c>
    </row>
    <row r="973" spans="1:12">
      <c r="A973" s="25" t="s">
        <v>2736</v>
      </c>
      <c r="B973" s="26">
        <v>43179</v>
      </c>
      <c r="C973" s="25">
        <v>2018</v>
      </c>
      <c r="D973" s="25" t="s">
        <v>311</v>
      </c>
      <c r="E973" s="25" t="str">
        <f>VLOOKUP(D973, 'TechIndex Startups'!$A$1:$E$700,2,FALSE)</f>
        <v>FIRM0253</v>
      </c>
      <c r="F973" s="31" t="s">
        <v>1544</v>
      </c>
      <c r="G973" s="25" t="s">
        <v>1909</v>
      </c>
      <c r="H973" s="25" t="s">
        <v>1546</v>
      </c>
      <c r="I973" s="25" t="s">
        <v>30</v>
      </c>
      <c r="J973" s="25" t="s">
        <v>1470</v>
      </c>
      <c r="K973" s="25">
        <v>2012</v>
      </c>
      <c r="L973" s="30" t="s">
        <v>58</v>
      </c>
    </row>
    <row r="974" spans="1:12">
      <c r="A974" s="25" t="s">
        <v>2736</v>
      </c>
      <c r="B974" s="26">
        <v>43179</v>
      </c>
      <c r="C974" s="25">
        <v>2018</v>
      </c>
      <c r="D974" s="25" t="s">
        <v>311</v>
      </c>
      <c r="E974" s="25" t="str">
        <f>VLOOKUP(D974, 'TechIndex Startups'!$A$1:$E$700,2,FALSE)</f>
        <v>FIRM0253</v>
      </c>
      <c r="F974" s="31" t="s">
        <v>1544</v>
      </c>
      <c r="G974" s="25" t="s">
        <v>1908</v>
      </c>
      <c r="H974" s="25" t="s">
        <v>1546</v>
      </c>
      <c r="I974" s="25" t="s">
        <v>30</v>
      </c>
      <c r="J974" s="25" t="s">
        <v>1470</v>
      </c>
      <c r="K974" s="25">
        <v>2012</v>
      </c>
      <c r="L974" s="30" t="s">
        <v>58</v>
      </c>
    </row>
    <row r="975" spans="1:12">
      <c r="A975" s="25" t="s">
        <v>2736</v>
      </c>
      <c r="B975" s="26">
        <v>43179</v>
      </c>
      <c r="C975" s="25">
        <v>2018</v>
      </c>
      <c r="D975" s="25" t="s">
        <v>311</v>
      </c>
      <c r="E975" s="25" t="str">
        <f>VLOOKUP(D975, 'TechIndex Startups'!$A$1:$E$700,2,FALSE)</f>
        <v>FIRM0253</v>
      </c>
      <c r="F975" s="31" t="s">
        <v>1544</v>
      </c>
      <c r="G975" s="25" t="s">
        <v>1907</v>
      </c>
      <c r="H975" s="25" t="s">
        <v>1546</v>
      </c>
      <c r="I975" s="25" t="s">
        <v>30</v>
      </c>
      <c r="J975" s="25" t="s">
        <v>1470</v>
      </c>
      <c r="K975" s="25">
        <v>2012</v>
      </c>
      <c r="L975" s="30" t="s">
        <v>58</v>
      </c>
    </row>
    <row r="976" spans="1:12">
      <c r="A976" s="25" t="s">
        <v>2736</v>
      </c>
      <c r="B976" s="26">
        <v>43179</v>
      </c>
      <c r="C976" s="25">
        <v>2018</v>
      </c>
      <c r="D976" s="25" t="s">
        <v>311</v>
      </c>
      <c r="E976" s="25" t="str">
        <f>VLOOKUP(D976, 'TechIndex Startups'!$A$1:$E$700,2,FALSE)</f>
        <v>FIRM0253</v>
      </c>
      <c r="F976" s="31" t="s">
        <v>1544</v>
      </c>
      <c r="G976" s="25" t="s">
        <v>2738</v>
      </c>
      <c r="H976" s="25" t="s">
        <v>1546</v>
      </c>
      <c r="I976" s="25" t="s">
        <v>30</v>
      </c>
      <c r="J976" s="25" t="s">
        <v>1470</v>
      </c>
      <c r="K976" s="25">
        <v>2012</v>
      </c>
      <c r="L976" s="30" t="s">
        <v>58</v>
      </c>
    </row>
    <row r="977" spans="1:12">
      <c r="A977" s="25" t="s">
        <v>2745</v>
      </c>
      <c r="B977" s="26">
        <v>43255</v>
      </c>
      <c r="C977" s="25">
        <v>2018</v>
      </c>
      <c r="D977" s="30" t="s">
        <v>323</v>
      </c>
      <c r="E977" s="25" t="str">
        <f>VLOOKUP(D977, 'TechIndex Startups'!$A$1:$E$700,2,FALSE)</f>
        <v>FIRM0265</v>
      </c>
      <c r="F977" s="31" t="s">
        <v>1479</v>
      </c>
      <c r="G977" s="25" t="s">
        <v>2746</v>
      </c>
      <c r="H977" s="25" t="s">
        <v>1517</v>
      </c>
      <c r="I977" s="25" t="s">
        <v>30</v>
      </c>
      <c r="J977" s="25" t="s">
        <v>1470</v>
      </c>
      <c r="K977" s="25">
        <v>2012</v>
      </c>
      <c r="L977" s="25" t="s">
        <v>44</v>
      </c>
    </row>
    <row r="978" spans="1:12">
      <c r="A978" s="25" t="s">
        <v>2757</v>
      </c>
      <c r="B978" s="26">
        <v>43195</v>
      </c>
      <c r="C978" s="25">
        <v>2018</v>
      </c>
      <c r="D978" s="25" t="s">
        <v>1643</v>
      </c>
      <c r="E978" s="25" t="str">
        <f>VLOOKUP(D978, 'TechIndex Startups'!$A$1:$E$700,2,FALSE)</f>
        <v>FIRM0276</v>
      </c>
      <c r="F978" s="27">
        <v>12000000</v>
      </c>
      <c r="G978" s="25" t="s">
        <v>1479</v>
      </c>
      <c r="H978" s="25" t="s">
        <v>1494</v>
      </c>
      <c r="I978" s="30" t="s">
        <v>30</v>
      </c>
      <c r="J978" s="30" t="s">
        <v>1482</v>
      </c>
      <c r="K978" s="25">
        <v>2012</v>
      </c>
      <c r="L978" s="25" t="s">
        <v>47</v>
      </c>
    </row>
    <row r="979" spans="1:12">
      <c r="A979" s="25" t="s">
        <v>2781</v>
      </c>
      <c r="B979" s="26">
        <v>43238</v>
      </c>
      <c r="C979" s="25">
        <v>2018</v>
      </c>
      <c r="D979" s="25" t="s">
        <v>388</v>
      </c>
      <c r="E979" s="25" t="str">
        <f>VLOOKUP(D979, 'TechIndex Startups'!$A$1:$E$700,2,FALSE)</f>
        <v>FIRM0326</v>
      </c>
      <c r="F979" s="31" t="s">
        <v>1479</v>
      </c>
      <c r="G979" s="25" t="s">
        <v>1623</v>
      </c>
      <c r="H979" s="25" t="s">
        <v>1522</v>
      </c>
      <c r="I979" s="25" t="s">
        <v>30</v>
      </c>
      <c r="J979" s="30" t="s">
        <v>1545</v>
      </c>
      <c r="K979" s="25">
        <v>2013</v>
      </c>
      <c r="L979" s="25" t="s">
        <v>69</v>
      </c>
    </row>
    <row r="980" spans="1:12">
      <c r="A980" s="25" t="s">
        <v>2806</v>
      </c>
      <c r="B980" s="26">
        <v>43290</v>
      </c>
      <c r="C980" s="25">
        <v>2018</v>
      </c>
      <c r="D980" s="25" t="s">
        <v>460</v>
      </c>
      <c r="E980" s="25" t="str">
        <f>VLOOKUP(D980, 'TechIndex Startups'!$A$1:$E$700,2,FALSE)</f>
        <v>FIRM0396</v>
      </c>
      <c r="F980" s="27">
        <v>1800000</v>
      </c>
      <c r="G980" s="25" t="s">
        <v>65</v>
      </c>
      <c r="H980" s="25" t="s">
        <v>1469</v>
      </c>
      <c r="I980" s="25" t="s">
        <v>71</v>
      </c>
      <c r="J980" s="25" t="s">
        <v>1750</v>
      </c>
      <c r="K980" s="25">
        <v>2013</v>
      </c>
      <c r="L980" s="25" t="s">
        <v>33</v>
      </c>
    </row>
    <row r="981" spans="1:12">
      <c r="A981" s="25" t="s">
        <v>2808</v>
      </c>
      <c r="B981" s="26">
        <v>43292</v>
      </c>
      <c r="C981" s="25">
        <v>2018</v>
      </c>
      <c r="D981" s="25" t="s">
        <v>461</v>
      </c>
      <c r="E981" s="25" t="str">
        <f>VLOOKUP(D981, 'TechIndex Startups'!$A$1:$E$700,2,FALSE)</f>
        <v>FIRM0397</v>
      </c>
      <c r="F981" s="27">
        <v>5500000</v>
      </c>
      <c r="G981" s="25" t="s">
        <v>2809</v>
      </c>
      <c r="H981" s="25" t="s">
        <v>1477</v>
      </c>
      <c r="I981" s="25" t="s">
        <v>30</v>
      </c>
      <c r="J981" s="25" t="s">
        <v>1845</v>
      </c>
      <c r="K981" s="25">
        <v>2013</v>
      </c>
      <c r="L981" s="25" t="s">
        <v>33</v>
      </c>
    </row>
    <row r="982" spans="1:12">
      <c r="A982" s="25" t="s">
        <v>2808</v>
      </c>
      <c r="B982" s="26">
        <v>43292</v>
      </c>
      <c r="C982" s="25">
        <v>2018</v>
      </c>
      <c r="D982" s="25" t="s">
        <v>461</v>
      </c>
      <c r="E982" s="25" t="str">
        <f>VLOOKUP(D982, 'TechIndex Startups'!$A$1:$E$700,2,FALSE)</f>
        <v>FIRM0397</v>
      </c>
      <c r="F982" s="31" t="s">
        <v>1544</v>
      </c>
      <c r="G982" s="25" t="s">
        <v>2810</v>
      </c>
      <c r="H982" s="25" t="s">
        <v>1477</v>
      </c>
      <c r="I982" s="25" t="s">
        <v>30</v>
      </c>
      <c r="J982" s="25" t="s">
        <v>1845</v>
      </c>
      <c r="K982" s="25">
        <v>2013</v>
      </c>
      <c r="L982" s="25" t="s">
        <v>33</v>
      </c>
    </row>
    <row r="983" spans="1:12">
      <c r="A983" s="25" t="s">
        <v>2808</v>
      </c>
      <c r="B983" s="26">
        <v>43292</v>
      </c>
      <c r="C983" s="25">
        <v>2018</v>
      </c>
      <c r="D983" s="25" t="s">
        <v>461</v>
      </c>
      <c r="E983" s="25" t="str">
        <f>VLOOKUP(D983, 'TechIndex Startups'!$A$1:$E$700,2,FALSE)</f>
        <v>FIRM0397</v>
      </c>
      <c r="F983" s="31" t="s">
        <v>1544</v>
      </c>
      <c r="G983" s="25" t="s">
        <v>2811</v>
      </c>
      <c r="H983" s="25" t="s">
        <v>1477</v>
      </c>
      <c r="I983" s="25" t="s">
        <v>30</v>
      </c>
      <c r="J983" s="25" t="s">
        <v>1845</v>
      </c>
      <c r="K983" s="25">
        <v>2013</v>
      </c>
      <c r="L983" s="25" t="s">
        <v>33</v>
      </c>
    </row>
    <row r="984" spans="1:12">
      <c r="A984" s="25" t="s">
        <v>2808</v>
      </c>
      <c r="B984" s="26">
        <v>43292</v>
      </c>
      <c r="C984" s="25">
        <v>2018</v>
      </c>
      <c r="D984" s="25" t="s">
        <v>461</v>
      </c>
      <c r="E984" s="25" t="str">
        <f>VLOOKUP(D984, 'TechIndex Startups'!$A$1:$E$700,2,FALSE)</f>
        <v>FIRM0397</v>
      </c>
      <c r="F984" s="31" t="s">
        <v>1544</v>
      </c>
      <c r="G984" s="25" t="s">
        <v>1846</v>
      </c>
      <c r="H984" s="25" t="s">
        <v>1477</v>
      </c>
      <c r="I984" s="25" t="s">
        <v>30</v>
      </c>
      <c r="J984" s="25" t="s">
        <v>1845</v>
      </c>
      <c r="K984" s="25">
        <v>2013</v>
      </c>
      <c r="L984" s="25" t="s">
        <v>33</v>
      </c>
    </row>
    <row r="985" spans="1:12">
      <c r="A985" s="25" t="s">
        <v>2814</v>
      </c>
      <c r="B985" s="26">
        <v>43256</v>
      </c>
      <c r="C985" s="25">
        <v>2018</v>
      </c>
      <c r="D985" s="25" t="s">
        <v>464</v>
      </c>
      <c r="E985" s="25" t="str">
        <f>VLOOKUP(D985, 'TechIndex Startups'!$A$1:$E$700,2,FALSE)</f>
        <v>FIRM0400</v>
      </c>
      <c r="F985" s="27">
        <f>4500000*1.25</f>
        <v>5625000</v>
      </c>
      <c r="G985" s="25" t="s">
        <v>2813</v>
      </c>
      <c r="H985" s="25" t="s">
        <v>1477</v>
      </c>
      <c r="I985" s="25" t="s">
        <v>73</v>
      </c>
      <c r="J985" s="25" t="s">
        <v>1741</v>
      </c>
      <c r="K985" s="25">
        <v>2014</v>
      </c>
      <c r="L985" s="25" t="s">
        <v>47</v>
      </c>
    </row>
    <row r="986" spans="1:12">
      <c r="A986" s="25" t="s">
        <v>2821</v>
      </c>
      <c r="B986" s="26">
        <v>43202</v>
      </c>
      <c r="C986" s="25">
        <v>2018</v>
      </c>
      <c r="D986" s="25" t="s">
        <v>477</v>
      </c>
      <c r="E986" s="25" t="str">
        <f>VLOOKUP(D986, 'TechIndex Startups'!$A$1:$E$700,2,FALSE)</f>
        <v>FIRM0411</v>
      </c>
      <c r="F986" s="27">
        <v>100000000</v>
      </c>
      <c r="G986" s="25" t="s">
        <v>1466</v>
      </c>
      <c r="H986" s="25" t="s">
        <v>1546</v>
      </c>
      <c r="I986" s="25" t="s">
        <v>30</v>
      </c>
      <c r="J986" s="25" t="s">
        <v>1482</v>
      </c>
      <c r="K986" s="25">
        <v>2011</v>
      </c>
      <c r="L986" s="25" t="s">
        <v>33</v>
      </c>
    </row>
    <row r="987" spans="1:12">
      <c r="A987" s="25" t="s">
        <v>2821</v>
      </c>
      <c r="B987" s="26">
        <v>43202</v>
      </c>
      <c r="C987" s="25">
        <v>2018</v>
      </c>
      <c r="D987" s="25" t="s">
        <v>477</v>
      </c>
      <c r="E987" s="25" t="str">
        <f>VLOOKUP(D987, 'TechIndex Startups'!$A$1:$E$700,2,FALSE)</f>
        <v>FIRM0411</v>
      </c>
      <c r="F987" s="31" t="s">
        <v>1544</v>
      </c>
      <c r="G987" s="25" t="s">
        <v>2820</v>
      </c>
      <c r="H987" s="25" t="s">
        <v>1546</v>
      </c>
      <c r="I987" s="25" t="s">
        <v>30</v>
      </c>
      <c r="J987" s="25" t="s">
        <v>1482</v>
      </c>
      <c r="K987" s="25">
        <v>2011</v>
      </c>
      <c r="L987" s="25" t="s">
        <v>33</v>
      </c>
    </row>
    <row r="988" spans="1:12">
      <c r="A988" s="25" t="s">
        <v>2821</v>
      </c>
      <c r="B988" s="26">
        <v>43202</v>
      </c>
      <c r="C988" s="25">
        <v>2018</v>
      </c>
      <c r="D988" s="25" t="s">
        <v>477</v>
      </c>
      <c r="E988" s="25" t="str">
        <f>VLOOKUP(D988, 'TechIndex Startups'!$A$1:$E$700,2,FALSE)</f>
        <v>FIRM0411</v>
      </c>
      <c r="F988" s="31" t="s">
        <v>1544</v>
      </c>
      <c r="G988" s="25" t="s">
        <v>4</v>
      </c>
      <c r="H988" s="25" t="s">
        <v>1546</v>
      </c>
      <c r="I988" s="25" t="s">
        <v>30</v>
      </c>
      <c r="J988" s="25" t="s">
        <v>1482</v>
      </c>
      <c r="K988" s="25">
        <v>2011</v>
      </c>
      <c r="L988" s="25" t="s">
        <v>33</v>
      </c>
    </row>
    <row r="989" spans="1:12">
      <c r="A989" s="25" t="s">
        <v>2832</v>
      </c>
      <c r="B989" s="26">
        <v>43270</v>
      </c>
      <c r="C989" s="25">
        <v>2018</v>
      </c>
      <c r="D989" s="25" t="s">
        <v>507</v>
      </c>
      <c r="E989" s="25" t="str">
        <f>VLOOKUP(D989, 'TechIndex Startups'!$A$1:$E$700,2,FALSE)</f>
        <v>FIRM0439</v>
      </c>
      <c r="F989" s="27">
        <v>20000000</v>
      </c>
      <c r="G989" s="25" t="s">
        <v>1969</v>
      </c>
      <c r="H989" s="25" t="s">
        <v>1494</v>
      </c>
      <c r="I989" s="25" t="s">
        <v>30</v>
      </c>
      <c r="J989" s="25" t="s">
        <v>1840</v>
      </c>
      <c r="K989" s="25">
        <v>2014</v>
      </c>
      <c r="L989" s="25" t="s">
        <v>69</v>
      </c>
    </row>
    <row r="990" spans="1:12">
      <c r="A990" s="25" t="s">
        <v>2832</v>
      </c>
      <c r="B990" s="26">
        <v>43270</v>
      </c>
      <c r="C990" s="25">
        <v>2018</v>
      </c>
      <c r="D990" s="25" t="s">
        <v>507</v>
      </c>
      <c r="E990" s="25" t="str">
        <f>VLOOKUP(D990, 'TechIndex Startups'!$A$1:$E$700,2,FALSE)</f>
        <v>FIRM0439</v>
      </c>
      <c r="F990" s="31" t="s">
        <v>1544</v>
      </c>
      <c r="G990" s="25" t="s">
        <v>1968</v>
      </c>
      <c r="H990" s="25" t="s">
        <v>1494</v>
      </c>
      <c r="I990" s="25" t="s">
        <v>30</v>
      </c>
      <c r="J990" s="25" t="s">
        <v>1840</v>
      </c>
      <c r="K990" s="25">
        <v>2014</v>
      </c>
      <c r="L990" s="25" t="s">
        <v>69</v>
      </c>
    </row>
    <row r="991" spans="1:12">
      <c r="A991" s="25" t="s">
        <v>2832</v>
      </c>
      <c r="B991" s="26">
        <v>43270</v>
      </c>
      <c r="C991" s="25">
        <v>2018</v>
      </c>
      <c r="D991" s="25" t="s">
        <v>507</v>
      </c>
      <c r="E991" s="25" t="str">
        <f>VLOOKUP(D991, 'TechIndex Startups'!$A$1:$E$700,2,FALSE)</f>
        <v>FIRM0439</v>
      </c>
      <c r="F991" s="31" t="s">
        <v>1544</v>
      </c>
      <c r="G991" s="25" t="s">
        <v>1824</v>
      </c>
      <c r="H991" s="25" t="s">
        <v>1494</v>
      </c>
      <c r="I991" s="25" t="s">
        <v>30</v>
      </c>
      <c r="J991" s="25" t="s">
        <v>1840</v>
      </c>
      <c r="K991" s="25">
        <v>2014</v>
      </c>
      <c r="L991" s="25" t="s">
        <v>69</v>
      </c>
    </row>
    <row r="992" spans="1:12">
      <c r="A992" s="25" t="s">
        <v>2832</v>
      </c>
      <c r="B992" s="26">
        <v>43270</v>
      </c>
      <c r="C992" s="25">
        <v>2018</v>
      </c>
      <c r="D992" s="25" t="s">
        <v>507</v>
      </c>
      <c r="E992" s="25" t="str">
        <f>VLOOKUP(D992, 'TechIndex Startups'!$A$1:$E$700,2,FALSE)</f>
        <v>FIRM0439</v>
      </c>
      <c r="F992" s="31" t="s">
        <v>1544</v>
      </c>
      <c r="G992" s="25" t="s">
        <v>2833</v>
      </c>
      <c r="H992" s="25" t="s">
        <v>1494</v>
      </c>
      <c r="I992" s="25" t="s">
        <v>30</v>
      </c>
      <c r="J992" s="25" t="s">
        <v>1840</v>
      </c>
      <c r="K992" s="25">
        <v>2014</v>
      </c>
      <c r="L992" s="25" t="s">
        <v>69</v>
      </c>
    </row>
    <row r="993" spans="1:12">
      <c r="A993" s="25" t="s">
        <v>2832</v>
      </c>
      <c r="B993" s="26">
        <v>43270</v>
      </c>
      <c r="C993" s="25">
        <v>2018</v>
      </c>
      <c r="D993" s="25" t="s">
        <v>507</v>
      </c>
      <c r="E993" s="25" t="str">
        <f>VLOOKUP(D993, 'TechIndex Startups'!$A$1:$E$700,2,FALSE)</f>
        <v>FIRM0439</v>
      </c>
      <c r="F993" s="31" t="s">
        <v>1544</v>
      </c>
      <c r="G993" s="25" t="s">
        <v>2834</v>
      </c>
      <c r="H993" s="25" t="s">
        <v>1494</v>
      </c>
      <c r="I993" s="25" t="s">
        <v>30</v>
      </c>
      <c r="J993" s="25" t="s">
        <v>1840</v>
      </c>
      <c r="K993" s="25">
        <v>2014</v>
      </c>
      <c r="L993" s="25" t="s">
        <v>69</v>
      </c>
    </row>
    <row r="994" spans="1:12">
      <c r="A994" s="25" t="s">
        <v>2844</v>
      </c>
      <c r="B994" s="26">
        <v>43207</v>
      </c>
      <c r="C994" s="25">
        <v>2018</v>
      </c>
      <c r="D994" s="25" t="s">
        <v>527</v>
      </c>
      <c r="E994" s="25" t="str">
        <f>VLOOKUP(D994, 'TechIndex Startups'!$A$1:$E$700,2,FALSE)</f>
        <v>FIRM0458</v>
      </c>
      <c r="F994" s="27">
        <v>12000000</v>
      </c>
      <c r="G994" s="25" t="s">
        <v>2843</v>
      </c>
      <c r="H994" s="25" t="s">
        <v>1494</v>
      </c>
      <c r="I994" s="25" t="s">
        <v>109</v>
      </c>
      <c r="J994" s="25" t="s">
        <v>1500</v>
      </c>
      <c r="K994" s="25">
        <v>2014</v>
      </c>
      <c r="L994" s="25" t="s">
        <v>33</v>
      </c>
    </row>
    <row r="995" spans="1:12">
      <c r="A995" s="25" t="s">
        <v>2844</v>
      </c>
      <c r="B995" s="26">
        <v>43207</v>
      </c>
      <c r="C995" s="25">
        <v>2018</v>
      </c>
      <c r="D995" s="25" t="s">
        <v>527</v>
      </c>
      <c r="E995" s="25" t="str">
        <f>VLOOKUP(D995, 'TechIndex Startups'!$A$1:$E$700,2,FALSE)</f>
        <v>FIRM0458</v>
      </c>
      <c r="F995" s="31" t="s">
        <v>1544</v>
      </c>
      <c r="G995" s="25" t="s">
        <v>1864</v>
      </c>
      <c r="H995" s="25" t="s">
        <v>1494</v>
      </c>
      <c r="I995" s="25" t="s">
        <v>109</v>
      </c>
      <c r="J995" s="25" t="s">
        <v>1500</v>
      </c>
      <c r="K995" s="25">
        <v>2014</v>
      </c>
      <c r="L995" s="25" t="s">
        <v>33</v>
      </c>
    </row>
    <row r="996" spans="1:12">
      <c r="A996" s="25" t="s">
        <v>2876</v>
      </c>
      <c r="B996" s="26">
        <v>43160</v>
      </c>
      <c r="C996" s="25">
        <v>2018</v>
      </c>
      <c r="D996" s="25" t="s">
        <v>588</v>
      </c>
      <c r="E996" s="25" t="str">
        <f>VLOOKUP(D996, 'TechIndex Startups'!$A$1:$E$700,2,FALSE)</f>
        <v>FIRM0517</v>
      </c>
      <c r="F996" s="27">
        <v>6000000</v>
      </c>
      <c r="G996" s="25" t="s">
        <v>2877</v>
      </c>
      <c r="H996" s="25" t="s">
        <v>1477</v>
      </c>
      <c r="I996" s="25" t="s">
        <v>30</v>
      </c>
      <c r="J996" s="25" t="s">
        <v>1543</v>
      </c>
      <c r="K996" s="25">
        <v>2015</v>
      </c>
      <c r="L996" s="25" t="s">
        <v>33</v>
      </c>
    </row>
    <row r="997" spans="1:12">
      <c r="A997" s="25" t="s">
        <v>2876</v>
      </c>
      <c r="B997" s="26">
        <v>43160</v>
      </c>
      <c r="C997" s="25">
        <v>2018</v>
      </c>
      <c r="D997" s="25" t="s">
        <v>588</v>
      </c>
      <c r="E997" s="25" t="str">
        <f>VLOOKUP(D997, 'TechIndex Startups'!$A$1:$E$700,2,FALSE)</f>
        <v>FIRM0517</v>
      </c>
      <c r="F997" s="31" t="s">
        <v>1544</v>
      </c>
      <c r="G997" s="25" t="s">
        <v>2878</v>
      </c>
      <c r="H997" s="25" t="s">
        <v>1477</v>
      </c>
      <c r="I997" s="25" t="s">
        <v>30</v>
      </c>
      <c r="J997" s="25" t="s">
        <v>1543</v>
      </c>
      <c r="K997" s="25">
        <v>2015</v>
      </c>
      <c r="L997" s="25" t="s">
        <v>33</v>
      </c>
    </row>
    <row r="998" spans="1:12">
      <c r="A998" s="25" t="s">
        <v>2876</v>
      </c>
      <c r="B998" s="26">
        <v>43160</v>
      </c>
      <c r="C998" s="25">
        <v>2018</v>
      </c>
      <c r="D998" s="25" t="s">
        <v>588</v>
      </c>
      <c r="E998" s="25" t="str">
        <f>VLOOKUP(D998, 'TechIndex Startups'!$A$1:$E$700,2,FALSE)</f>
        <v>FIRM0517</v>
      </c>
      <c r="F998" s="31" t="s">
        <v>1544</v>
      </c>
      <c r="G998" s="25" t="s">
        <v>2879</v>
      </c>
      <c r="H998" s="25" t="s">
        <v>1477</v>
      </c>
      <c r="I998" s="25" t="s">
        <v>30</v>
      </c>
      <c r="J998" s="25" t="s">
        <v>1543</v>
      </c>
      <c r="K998" s="25">
        <v>2015</v>
      </c>
      <c r="L998" s="25" t="s">
        <v>33</v>
      </c>
    </row>
    <row r="999" spans="1:12">
      <c r="A999" s="25" t="s">
        <v>2905</v>
      </c>
      <c r="B999" s="26">
        <v>43280</v>
      </c>
      <c r="C999" s="25">
        <v>2018</v>
      </c>
      <c r="D999" s="25" t="s">
        <v>719</v>
      </c>
      <c r="E999" s="25" t="str">
        <f>VLOOKUP(D999, 'TechIndex Startups'!$A$1:$E$700,2,FALSE)</f>
        <v>FIRM0644</v>
      </c>
      <c r="F999" s="27">
        <v>11600000</v>
      </c>
      <c r="G999" s="25" t="s">
        <v>1945</v>
      </c>
      <c r="H999" s="25" t="s">
        <v>1477</v>
      </c>
      <c r="I999" s="25" t="s">
        <v>167</v>
      </c>
      <c r="J999" s="25" t="s">
        <v>1751</v>
      </c>
      <c r="K999" s="25">
        <v>2016</v>
      </c>
      <c r="L999" s="25" t="s">
        <v>29</v>
      </c>
    </row>
    <row r="1000" spans="1:12">
      <c r="A1000" s="25" t="s">
        <v>2912</v>
      </c>
      <c r="B1000" s="26">
        <v>43200</v>
      </c>
      <c r="C1000" s="25">
        <v>2018</v>
      </c>
      <c r="D1000" s="25" t="s">
        <v>750</v>
      </c>
      <c r="E1000" s="25" t="str">
        <f>VLOOKUP(D1000, 'TechIndex Startups'!$A$1:$E$700,2,FALSE)</f>
        <v>FIRM0675</v>
      </c>
      <c r="F1000" s="27">
        <v>2000000</v>
      </c>
      <c r="G1000" s="25" t="s">
        <v>1674</v>
      </c>
      <c r="H1000" s="25" t="s">
        <v>1596</v>
      </c>
      <c r="I1000" s="25" t="s">
        <v>50</v>
      </c>
      <c r="J1000" s="25" t="s">
        <v>1478</v>
      </c>
      <c r="K1000" s="25">
        <v>2016</v>
      </c>
      <c r="L1000" s="25" t="s">
        <v>44</v>
      </c>
    </row>
    <row r="1001" spans="1:12">
      <c r="A1001" s="25" t="s">
        <v>2912</v>
      </c>
      <c r="B1001" s="26">
        <v>43200</v>
      </c>
      <c r="C1001" s="25">
        <v>2018</v>
      </c>
      <c r="D1001" s="25" t="s">
        <v>750</v>
      </c>
      <c r="E1001" s="25" t="str">
        <f>VLOOKUP(D1001, 'TechIndex Startups'!$A$1:$E$700,2,FALSE)</f>
        <v>FIRM0675</v>
      </c>
      <c r="F1001" s="31" t="s">
        <v>1544</v>
      </c>
      <c r="G1001" s="25" t="s">
        <v>1585</v>
      </c>
      <c r="H1001" s="25" t="s">
        <v>1596</v>
      </c>
      <c r="I1001" s="25" t="s">
        <v>50</v>
      </c>
      <c r="J1001" s="25" t="s">
        <v>1478</v>
      </c>
      <c r="K1001" s="25">
        <v>2016</v>
      </c>
      <c r="L1001" s="25" t="s">
        <v>44</v>
      </c>
    </row>
    <row r="1002" spans="1:12">
      <c r="A1002" s="25" t="s">
        <v>2973</v>
      </c>
      <c r="B1002" s="26">
        <v>42956</v>
      </c>
      <c r="C1002" s="25">
        <v>2017</v>
      </c>
      <c r="D1002" s="30" t="s">
        <v>2920</v>
      </c>
      <c r="E1002" s="25" t="str">
        <f>VLOOKUP(D1002, 'TechIndex Startups'!$A$1:$E$797,2,FALSE)</f>
        <v>FIRM0693</v>
      </c>
      <c r="F1002" s="27">
        <v>1200000</v>
      </c>
      <c r="G1002" s="25" t="s">
        <v>1621</v>
      </c>
      <c r="H1002" s="25" t="s">
        <v>1596</v>
      </c>
      <c r="I1002" s="25" t="s">
        <v>50</v>
      </c>
      <c r="J1002" s="25" t="s">
        <v>1478</v>
      </c>
      <c r="K1002" s="25">
        <v>2016</v>
      </c>
      <c r="L1002" s="25" t="s">
        <v>544</v>
      </c>
    </row>
    <row r="1003" spans="1:12">
      <c r="A1003" s="25" t="s">
        <v>2973</v>
      </c>
      <c r="B1003" s="26">
        <v>42956</v>
      </c>
      <c r="C1003" s="25">
        <v>2017</v>
      </c>
      <c r="D1003" s="30" t="s">
        <v>2920</v>
      </c>
      <c r="E1003" s="25" t="str">
        <f>VLOOKUP(D1003, 'TechIndex Startups'!$A$1:$E$797,2,FALSE)</f>
        <v>FIRM0693</v>
      </c>
      <c r="F1003" s="31" t="s">
        <v>1544</v>
      </c>
      <c r="G1003" s="25" t="s">
        <v>3030</v>
      </c>
      <c r="H1003" s="25" t="s">
        <v>1596</v>
      </c>
      <c r="I1003" s="25" t="s">
        <v>50</v>
      </c>
      <c r="J1003" s="25" t="s">
        <v>1478</v>
      </c>
      <c r="K1003" s="25">
        <v>2016</v>
      </c>
      <c r="L1003" s="25" t="s">
        <v>544</v>
      </c>
    </row>
    <row r="1004" spans="1:12">
      <c r="A1004" s="25" t="s">
        <v>3031</v>
      </c>
      <c r="B1004" s="26">
        <v>43151</v>
      </c>
      <c r="C1004" s="25">
        <v>2018</v>
      </c>
      <c r="D1004" s="30" t="s">
        <v>2920</v>
      </c>
      <c r="E1004" s="25" t="str">
        <f>VLOOKUP(D1004, 'TechIndex Startups'!$A$1:$E$797,2,FALSE)</f>
        <v>FIRM0693</v>
      </c>
      <c r="F1004" s="27">
        <f>2200000*1.4</f>
        <v>3080000</v>
      </c>
      <c r="G1004" s="25" t="s">
        <v>1479</v>
      </c>
      <c r="H1004" s="25" t="s">
        <v>1596</v>
      </c>
      <c r="I1004" s="25" t="s">
        <v>50</v>
      </c>
      <c r="J1004" s="25" t="s">
        <v>1478</v>
      </c>
      <c r="K1004" s="25">
        <v>2016</v>
      </c>
      <c r="L1004" s="25" t="s">
        <v>544</v>
      </c>
    </row>
    <row r="1005" spans="1:12">
      <c r="A1005" s="25" t="s">
        <v>3035</v>
      </c>
      <c r="B1005" s="26">
        <v>43292</v>
      </c>
      <c r="C1005" s="25">
        <v>2018</v>
      </c>
      <c r="D1005" s="30" t="s">
        <v>2920</v>
      </c>
      <c r="E1005" s="25" t="str">
        <f>VLOOKUP(D1005, 'TechIndex Startups'!$A$1:$E$797,2,FALSE)</f>
        <v>FIRM0693</v>
      </c>
      <c r="F1005" s="27">
        <f>100000*1.25</f>
        <v>125000</v>
      </c>
      <c r="G1005" s="25" t="s">
        <v>3036</v>
      </c>
      <c r="H1005" s="25" t="s">
        <v>1492</v>
      </c>
      <c r="I1005" s="25" t="s">
        <v>50</v>
      </c>
      <c r="J1005" s="25" t="s">
        <v>1478</v>
      </c>
      <c r="K1005" s="25">
        <v>2016</v>
      </c>
      <c r="L1005" s="25" t="s">
        <v>544</v>
      </c>
    </row>
    <row r="1006" spans="1:12">
      <c r="A1006" s="25" t="s">
        <v>3045</v>
      </c>
      <c r="B1006" s="26">
        <v>41730</v>
      </c>
      <c r="C1006" s="25">
        <v>2014</v>
      </c>
      <c r="D1006" s="30" t="s">
        <v>3043</v>
      </c>
      <c r="E1006" s="25" t="str">
        <f>VLOOKUP(D1006, 'TechIndex Startups'!$A$1:$E$797,2,FALSE)</f>
        <v>FIRM0697</v>
      </c>
      <c r="F1006" s="27">
        <f>130000*1.4</f>
        <v>182000</v>
      </c>
      <c r="G1006" s="25" t="s">
        <v>3046</v>
      </c>
      <c r="H1006" s="25" t="s">
        <v>1497</v>
      </c>
      <c r="I1006" s="25" t="s">
        <v>50</v>
      </c>
      <c r="J1006" s="25" t="s">
        <v>1478</v>
      </c>
      <c r="K1006" s="25">
        <v>2013</v>
      </c>
      <c r="L1006" s="25" t="s">
        <v>544</v>
      </c>
    </row>
    <row r="1007" spans="1:12">
      <c r="A1007" s="25" t="s">
        <v>3047</v>
      </c>
      <c r="B1007" s="26">
        <v>42185</v>
      </c>
      <c r="C1007" s="25">
        <v>2015</v>
      </c>
      <c r="D1007" s="30" t="s">
        <v>3043</v>
      </c>
      <c r="E1007" s="25" t="str">
        <f>VLOOKUP(D1007, 'TechIndex Startups'!$A$1:$E$797,2,FALSE)</f>
        <v>FIRM0697</v>
      </c>
      <c r="F1007" s="27">
        <f>217000*1.4</f>
        <v>303800</v>
      </c>
      <c r="G1007" s="25" t="s">
        <v>1479</v>
      </c>
      <c r="H1007" s="25" t="s">
        <v>1497</v>
      </c>
      <c r="I1007" s="25" t="s">
        <v>50</v>
      </c>
      <c r="J1007" s="25" t="s">
        <v>1478</v>
      </c>
      <c r="K1007" s="25">
        <v>2013</v>
      </c>
      <c r="L1007" s="25" t="s">
        <v>544</v>
      </c>
    </row>
    <row r="1008" spans="1:12">
      <c r="A1008" s="25" t="s">
        <v>3048</v>
      </c>
      <c r="B1008" s="26">
        <v>42339</v>
      </c>
      <c r="C1008" s="25">
        <v>2015</v>
      </c>
      <c r="D1008" s="30" t="s">
        <v>3043</v>
      </c>
      <c r="E1008" s="25" t="str">
        <f>VLOOKUP(D1008, 'TechIndex Startups'!$A$1:$E$797,2,FALSE)</f>
        <v>FIRM0697</v>
      </c>
      <c r="F1008" s="27">
        <f>100000*1.4</f>
        <v>140000</v>
      </c>
      <c r="G1008" s="25" t="s">
        <v>3049</v>
      </c>
      <c r="H1008" s="25" t="s">
        <v>1492</v>
      </c>
      <c r="I1008" s="25" t="s">
        <v>50</v>
      </c>
      <c r="J1008" s="25" t="s">
        <v>1478</v>
      </c>
      <c r="K1008" s="25">
        <v>2013</v>
      </c>
      <c r="L1008" s="25" t="s">
        <v>544</v>
      </c>
    </row>
    <row r="1009" spans="1:12">
      <c r="A1009" s="25" t="s">
        <v>3050</v>
      </c>
      <c r="B1009" s="26">
        <v>42502</v>
      </c>
      <c r="C1009" s="25">
        <v>2016</v>
      </c>
      <c r="D1009" s="30" t="s">
        <v>3043</v>
      </c>
      <c r="E1009" s="25" t="str">
        <f>VLOOKUP(D1009, 'TechIndex Startups'!$A$1:$E$797,2,FALSE)</f>
        <v>FIRM0697</v>
      </c>
      <c r="F1009" s="27">
        <f>15000*1.4</f>
        <v>21000</v>
      </c>
      <c r="G1009" s="25" t="s">
        <v>1944</v>
      </c>
      <c r="H1009" s="25" t="s">
        <v>1481</v>
      </c>
      <c r="I1009" s="25" t="s">
        <v>50</v>
      </c>
      <c r="J1009" s="25" t="s">
        <v>1478</v>
      </c>
      <c r="K1009" s="25">
        <v>2013</v>
      </c>
      <c r="L1009" s="25" t="s">
        <v>544</v>
      </c>
    </row>
    <row r="1010" spans="1:12">
      <c r="A1010" s="25" t="s">
        <v>3051</v>
      </c>
      <c r="B1010" s="26">
        <v>42566</v>
      </c>
      <c r="C1010" s="25">
        <v>2016</v>
      </c>
      <c r="D1010" s="30" t="s">
        <v>3043</v>
      </c>
      <c r="E1010" s="25" t="str">
        <f>VLOOKUP(D1010, 'TechIndex Startups'!$A$1:$E$797,2,FALSE)</f>
        <v>FIRM0697</v>
      </c>
      <c r="F1010" s="27">
        <f>300000*1.4</f>
        <v>420000</v>
      </c>
      <c r="G1010" s="25" t="s">
        <v>3052</v>
      </c>
      <c r="H1010" s="25" t="s">
        <v>1481</v>
      </c>
      <c r="I1010" s="25" t="s">
        <v>50</v>
      </c>
      <c r="J1010" s="25" t="s">
        <v>1478</v>
      </c>
      <c r="K1010" s="25">
        <v>2013</v>
      </c>
      <c r="L1010" s="25" t="s">
        <v>544</v>
      </c>
    </row>
    <row r="1011" spans="1:12">
      <c r="A1011" s="25" t="s">
        <v>3053</v>
      </c>
      <c r="B1011" s="26">
        <v>42829</v>
      </c>
      <c r="C1011" s="25">
        <v>2017</v>
      </c>
      <c r="D1011" s="30" t="s">
        <v>3043</v>
      </c>
      <c r="E1011" s="25" t="str">
        <f>VLOOKUP(D1011, 'TechIndex Startups'!$A$1:$E$797,2,FALSE)</f>
        <v>FIRM0697</v>
      </c>
      <c r="F1011" s="27">
        <v>2700000</v>
      </c>
      <c r="G1011" s="25" t="s">
        <v>3052</v>
      </c>
      <c r="H1011" s="25" t="s">
        <v>1481</v>
      </c>
      <c r="I1011" s="25" t="s">
        <v>50</v>
      </c>
      <c r="J1011" s="25" t="s">
        <v>1478</v>
      </c>
      <c r="K1011" s="25">
        <v>2013</v>
      </c>
      <c r="L1011" s="25" t="s">
        <v>544</v>
      </c>
    </row>
    <row r="1012" spans="1:12">
      <c r="A1012" s="25" t="s">
        <v>3053</v>
      </c>
      <c r="B1012" s="26">
        <v>42829</v>
      </c>
      <c r="C1012" s="25">
        <v>2017</v>
      </c>
      <c r="D1012" s="30" t="s">
        <v>3043</v>
      </c>
      <c r="E1012" s="25" t="str">
        <f>VLOOKUP(D1012, 'TechIndex Startups'!$A$1:$E$797,2,FALSE)</f>
        <v>FIRM0697</v>
      </c>
      <c r="F1012" s="31" t="s">
        <v>1544</v>
      </c>
      <c r="G1012" s="25" t="s">
        <v>3054</v>
      </c>
      <c r="H1012" s="25" t="s">
        <v>1481</v>
      </c>
      <c r="I1012" s="25" t="s">
        <v>50</v>
      </c>
      <c r="J1012" s="25" t="s">
        <v>1478</v>
      </c>
      <c r="K1012" s="25">
        <v>2013</v>
      </c>
      <c r="L1012" s="25" t="s">
        <v>544</v>
      </c>
    </row>
    <row r="1013" spans="1:12">
      <c r="A1013" s="25" t="s">
        <v>3053</v>
      </c>
      <c r="B1013" s="26">
        <v>42829</v>
      </c>
      <c r="C1013" s="25">
        <v>2017</v>
      </c>
      <c r="D1013" s="30" t="s">
        <v>3043</v>
      </c>
      <c r="E1013" s="25" t="str">
        <f>VLOOKUP(D1013, 'TechIndex Startups'!$A$1:$E$797,2,FALSE)</f>
        <v>FIRM0697</v>
      </c>
      <c r="F1013" s="31" t="s">
        <v>1544</v>
      </c>
      <c r="G1013" s="25" t="s">
        <v>3055</v>
      </c>
      <c r="H1013" s="25" t="s">
        <v>1481</v>
      </c>
      <c r="I1013" s="25" t="s">
        <v>50</v>
      </c>
      <c r="J1013" s="25" t="s">
        <v>1478</v>
      </c>
      <c r="K1013" s="25">
        <v>2013</v>
      </c>
      <c r="L1013" s="25" t="s">
        <v>544</v>
      </c>
    </row>
    <row r="1014" spans="1:12">
      <c r="A1014" s="25" t="s">
        <v>3053</v>
      </c>
      <c r="B1014" s="26">
        <v>42829</v>
      </c>
      <c r="C1014" s="25">
        <v>2017</v>
      </c>
      <c r="D1014" s="30" t="s">
        <v>3043</v>
      </c>
      <c r="E1014" s="25" t="str">
        <f>VLOOKUP(D1014, 'TechIndex Startups'!$A$1:$E$797,2,FALSE)</f>
        <v>FIRM0697</v>
      </c>
      <c r="F1014" s="31" t="s">
        <v>1544</v>
      </c>
      <c r="G1014" s="25" t="s">
        <v>3056</v>
      </c>
      <c r="H1014" s="25" t="s">
        <v>1481</v>
      </c>
      <c r="I1014" s="25" t="s">
        <v>50</v>
      </c>
      <c r="J1014" s="25" t="s">
        <v>1478</v>
      </c>
      <c r="K1014" s="25">
        <v>2013</v>
      </c>
      <c r="L1014" s="25" t="s">
        <v>544</v>
      </c>
    </row>
    <row r="1015" spans="1:12">
      <c r="A1015" s="25" t="s">
        <v>3053</v>
      </c>
      <c r="B1015" s="26">
        <v>42829</v>
      </c>
      <c r="C1015" s="25">
        <v>2017</v>
      </c>
      <c r="D1015" s="30" t="s">
        <v>3043</v>
      </c>
      <c r="E1015" s="25" t="str">
        <f>VLOOKUP(D1015, 'TechIndex Startups'!$A$1:$E$797,2,FALSE)</f>
        <v>FIRM0697</v>
      </c>
      <c r="F1015" s="31" t="s">
        <v>1544</v>
      </c>
      <c r="G1015" s="25" t="s">
        <v>4</v>
      </c>
      <c r="H1015" s="25" t="s">
        <v>1481</v>
      </c>
      <c r="I1015" s="25" t="s">
        <v>50</v>
      </c>
      <c r="J1015" s="25" t="s">
        <v>1478</v>
      </c>
      <c r="K1015" s="25">
        <v>2013</v>
      </c>
      <c r="L1015" s="25" t="s">
        <v>544</v>
      </c>
    </row>
    <row r="1016" spans="1:12">
      <c r="A1016" s="25" t="s">
        <v>3057</v>
      </c>
      <c r="B1016" s="26">
        <v>43268</v>
      </c>
      <c r="C1016" s="25">
        <v>2018</v>
      </c>
      <c r="D1016" s="30" t="s">
        <v>3043</v>
      </c>
      <c r="E1016" s="25" t="str">
        <f>VLOOKUP(D1016, 'TechIndex Startups'!$A$1:$E$797,2,FALSE)</f>
        <v>FIRM0697</v>
      </c>
      <c r="F1016" s="27">
        <v>13000000</v>
      </c>
      <c r="G1016" s="25" t="s">
        <v>3052</v>
      </c>
      <c r="H1016" s="25" t="s">
        <v>1477</v>
      </c>
      <c r="I1016" s="25" t="s">
        <v>50</v>
      </c>
      <c r="J1016" s="25" t="s">
        <v>1478</v>
      </c>
      <c r="K1016" s="25">
        <v>2013</v>
      </c>
      <c r="L1016" s="25" t="s">
        <v>544</v>
      </c>
    </row>
    <row r="1017" spans="1:12">
      <c r="A1017" s="25" t="s">
        <v>3057</v>
      </c>
      <c r="B1017" s="26">
        <v>43268</v>
      </c>
      <c r="C1017" s="25">
        <v>2018</v>
      </c>
      <c r="D1017" s="30" t="s">
        <v>3043</v>
      </c>
      <c r="E1017" s="25" t="str">
        <f>VLOOKUP(D1017, 'TechIndex Startups'!$A$1:$E$797,2,FALSE)</f>
        <v>FIRM0697</v>
      </c>
      <c r="F1017" s="31" t="s">
        <v>1544</v>
      </c>
      <c r="G1017" s="25" t="s">
        <v>3046</v>
      </c>
      <c r="H1017" s="25" t="s">
        <v>1477</v>
      </c>
      <c r="I1017" s="25" t="s">
        <v>50</v>
      </c>
      <c r="J1017" s="25" t="s">
        <v>1478</v>
      </c>
      <c r="K1017" s="25">
        <v>2013</v>
      </c>
      <c r="L1017" s="25" t="s">
        <v>544</v>
      </c>
    </row>
    <row r="1018" spans="1:12">
      <c r="A1018" s="25" t="s">
        <v>3057</v>
      </c>
      <c r="B1018" s="26">
        <v>43268</v>
      </c>
      <c r="C1018" s="25">
        <v>2018</v>
      </c>
      <c r="D1018" s="30" t="s">
        <v>3043</v>
      </c>
      <c r="E1018" s="25" t="str">
        <f>VLOOKUP(D1018, 'TechIndex Startups'!$A$1:$E$797,2,FALSE)</f>
        <v>FIRM0697</v>
      </c>
      <c r="F1018" s="31" t="s">
        <v>1544</v>
      </c>
      <c r="G1018" s="25" t="s">
        <v>3054</v>
      </c>
      <c r="H1018" s="25" t="s">
        <v>1477</v>
      </c>
      <c r="I1018" s="25" t="s">
        <v>50</v>
      </c>
      <c r="J1018" s="25" t="s">
        <v>1478</v>
      </c>
      <c r="K1018" s="25">
        <v>2013</v>
      </c>
      <c r="L1018" s="25" t="s">
        <v>544</v>
      </c>
    </row>
    <row r="1019" spans="1:12">
      <c r="A1019" s="25" t="s">
        <v>3057</v>
      </c>
      <c r="B1019" s="26">
        <v>43268</v>
      </c>
      <c r="C1019" s="25">
        <v>2018</v>
      </c>
      <c r="D1019" s="30" t="s">
        <v>3043</v>
      </c>
      <c r="E1019" s="25" t="str">
        <f>VLOOKUP(D1019, 'TechIndex Startups'!$A$1:$E$797,2,FALSE)</f>
        <v>FIRM0697</v>
      </c>
      <c r="F1019" s="31" t="s">
        <v>1544</v>
      </c>
      <c r="G1019" s="25" t="s">
        <v>3055</v>
      </c>
      <c r="H1019" s="25" t="s">
        <v>1477</v>
      </c>
      <c r="I1019" s="25" t="s">
        <v>50</v>
      </c>
      <c r="J1019" s="25" t="s">
        <v>1478</v>
      </c>
      <c r="K1019" s="25">
        <v>2013</v>
      </c>
      <c r="L1019" s="25" t="s">
        <v>544</v>
      </c>
    </row>
    <row r="1020" spans="1:12">
      <c r="A1020" s="25" t="s">
        <v>3057</v>
      </c>
      <c r="B1020" s="26">
        <v>43268</v>
      </c>
      <c r="C1020" s="25">
        <v>2018</v>
      </c>
      <c r="D1020" s="30" t="s">
        <v>3043</v>
      </c>
      <c r="E1020" s="25" t="str">
        <f>VLOOKUP(D1020, 'TechIndex Startups'!$A$1:$E$797,2,FALSE)</f>
        <v>FIRM0697</v>
      </c>
      <c r="F1020" s="31" t="s">
        <v>1544</v>
      </c>
      <c r="G1020" s="25" t="s">
        <v>1746</v>
      </c>
      <c r="H1020" s="25" t="s">
        <v>1477</v>
      </c>
      <c r="I1020" s="25" t="s">
        <v>50</v>
      </c>
      <c r="J1020" s="25" t="s">
        <v>1478</v>
      </c>
      <c r="K1020" s="25">
        <v>2013</v>
      </c>
      <c r="L1020" s="25" t="s">
        <v>544</v>
      </c>
    </row>
    <row r="1021" spans="1:12">
      <c r="A1021" s="25" t="s">
        <v>3057</v>
      </c>
      <c r="B1021" s="26">
        <v>43268</v>
      </c>
      <c r="C1021" s="25">
        <v>2018</v>
      </c>
      <c r="D1021" s="30" t="s">
        <v>3043</v>
      </c>
      <c r="E1021" s="25" t="str">
        <f>VLOOKUP(D1021, 'TechIndex Startups'!$A$1:$E$797,2,FALSE)</f>
        <v>FIRM0697</v>
      </c>
      <c r="F1021" s="31" t="s">
        <v>1544</v>
      </c>
      <c r="G1021" s="25" t="s">
        <v>3056</v>
      </c>
      <c r="H1021" s="25" t="s">
        <v>1477</v>
      </c>
      <c r="I1021" s="25" t="s">
        <v>50</v>
      </c>
      <c r="J1021" s="25" t="s">
        <v>1478</v>
      </c>
      <c r="K1021" s="25">
        <v>2013</v>
      </c>
      <c r="L1021" s="25" t="s">
        <v>544</v>
      </c>
    </row>
    <row r="1022" spans="1:12">
      <c r="A1022" s="25" t="s">
        <v>3057</v>
      </c>
      <c r="B1022" s="26">
        <v>43268</v>
      </c>
      <c r="C1022" s="25">
        <v>2018</v>
      </c>
      <c r="D1022" s="30" t="s">
        <v>3043</v>
      </c>
      <c r="E1022" s="25" t="str">
        <f>VLOOKUP(D1022, 'TechIndex Startups'!$A$1:$E$797,2,FALSE)</f>
        <v>FIRM0697</v>
      </c>
      <c r="F1022" s="31" t="s">
        <v>1544</v>
      </c>
      <c r="G1022" s="25" t="s">
        <v>4</v>
      </c>
      <c r="H1022" s="25" t="s">
        <v>1477</v>
      </c>
      <c r="I1022" s="25" t="s">
        <v>50</v>
      </c>
      <c r="J1022" s="25" t="s">
        <v>1478</v>
      </c>
      <c r="K1022" s="25">
        <v>2013</v>
      </c>
      <c r="L1022" s="25" t="s">
        <v>544</v>
      </c>
    </row>
    <row r="1023" spans="1:12">
      <c r="A1023" s="25" t="s">
        <v>3259</v>
      </c>
      <c r="B1023" s="26">
        <v>42313</v>
      </c>
      <c r="C1023" s="25">
        <v>2015</v>
      </c>
      <c r="D1023" s="25" t="s">
        <v>3261</v>
      </c>
      <c r="E1023" s="25" t="str">
        <f>VLOOKUP(D1023, 'TechIndex Startups'!$A$1:$E$797,2,FALSE)</f>
        <v>FIRM0698</v>
      </c>
      <c r="F1023" s="27">
        <f>625000*1.4</f>
        <v>875000</v>
      </c>
      <c r="G1023" s="25" t="s">
        <v>3262</v>
      </c>
      <c r="H1023" s="25" t="s">
        <v>1481</v>
      </c>
      <c r="I1023" s="25" t="s">
        <v>50</v>
      </c>
      <c r="J1023" s="25" t="s">
        <v>1478</v>
      </c>
      <c r="K1023" s="25">
        <v>2015</v>
      </c>
      <c r="L1023" s="25" t="s">
        <v>544</v>
      </c>
    </row>
    <row r="1024" spans="1:12">
      <c r="A1024" s="25" t="s">
        <v>3260</v>
      </c>
      <c r="B1024" s="26">
        <v>42887</v>
      </c>
      <c r="C1024" s="25">
        <v>2017</v>
      </c>
      <c r="D1024" s="25" t="s">
        <v>3261</v>
      </c>
      <c r="E1024" s="25" t="str">
        <f>VLOOKUP(D1024, 'TechIndex Startups'!$A$1:$E$797,2,FALSE)</f>
        <v>FIRM0698</v>
      </c>
      <c r="F1024" s="27">
        <f>725000*1.4</f>
        <v>1014999.9999999999</v>
      </c>
      <c r="G1024" s="25" t="s">
        <v>1479</v>
      </c>
      <c r="H1024" s="25" t="s">
        <v>1481</v>
      </c>
      <c r="I1024" s="25" t="s">
        <v>50</v>
      </c>
      <c r="J1024" s="25" t="s">
        <v>1478</v>
      </c>
      <c r="K1024" s="25">
        <v>2015</v>
      </c>
      <c r="L1024" s="25" t="s">
        <v>544</v>
      </c>
    </row>
    <row r="1025" spans="1:12">
      <c r="A1025" s="25" t="s">
        <v>3269</v>
      </c>
      <c r="B1025" s="26">
        <v>41836</v>
      </c>
      <c r="C1025" s="25">
        <v>2014</v>
      </c>
      <c r="D1025" s="25" t="s">
        <v>2925</v>
      </c>
      <c r="E1025" s="25" t="str">
        <f>VLOOKUP(D1025, 'TechIndex Startups'!$A$1:$E$797,2,FALSE)</f>
        <v>FIRM0701</v>
      </c>
      <c r="F1025" s="27">
        <v>2000000</v>
      </c>
      <c r="G1025" s="25" t="s">
        <v>3270</v>
      </c>
      <c r="H1025" s="25" t="s">
        <v>1481</v>
      </c>
      <c r="I1025" s="25" t="s">
        <v>50</v>
      </c>
      <c r="J1025" s="25" t="s">
        <v>1478</v>
      </c>
      <c r="K1025" s="25">
        <v>2013</v>
      </c>
      <c r="L1025" s="25" t="s">
        <v>544</v>
      </c>
    </row>
    <row r="1026" spans="1:12">
      <c r="A1026" s="25" t="s">
        <v>3271</v>
      </c>
      <c r="B1026" s="26">
        <v>42449</v>
      </c>
      <c r="C1026" s="25">
        <v>2016</v>
      </c>
      <c r="D1026" s="25" t="s">
        <v>2925</v>
      </c>
      <c r="E1026" s="25" t="str">
        <f>VLOOKUP(D1026, 'TechIndex Startups'!$A$1:$E$797,2,FALSE)</f>
        <v>FIRM0701</v>
      </c>
      <c r="F1026" s="27">
        <v>5000000</v>
      </c>
      <c r="G1026" s="25" t="s">
        <v>3272</v>
      </c>
      <c r="H1026" s="25" t="s">
        <v>1477</v>
      </c>
      <c r="I1026" s="25" t="s">
        <v>50</v>
      </c>
      <c r="J1026" s="25" t="s">
        <v>1478</v>
      </c>
      <c r="K1026" s="25">
        <v>2013</v>
      </c>
      <c r="L1026" s="25" t="s">
        <v>544</v>
      </c>
    </row>
    <row r="1027" spans="1:12">
      <c r="A1027" s="25" t="s">
        <v>3271</v>
      </c>
      <c r="B1027" s="26">
        <v>42449</v>
      </c>
      <c r="C1027" s="25">
        <v>2016</v>
      </c>
      <c r="D1027" s="25" t="s">
        <v>2925</v>
      </c>
      <c r="E1027" s="25" t="str">
        <f>VLOOKUP(D1027, 'TechIndex Startups'!$A$1:$E$797,2,FALSE)</f>
        <v>FIRM0701</v>
      </c>
      <c r="F1027" s="31" t="s">
        <v>1544</v>
      </c>
      <c r="G1027" s="25" t="s">
        <v>3273</v>
      </c>
      <c r="H1027" s="25" t="s">
        <v>1477</v>
      </c>
      <c r="I1027" s="25" t="s">
        <v>50</v>
      </c>
      <c r="J1027" s="25" t="s">
        <v>1478</v>
      </c>
      <c r="K1027" s="25">
        <v>2013</v>
      </c>
      <c r="L1027" s="25" t="s">
        <v>544</v>
      </c>
    </row>
    <row r="1028" spans="1:12">
      <c r="A1028" s="25" t="s">
        <v>3271</v>
      </c>
      <c r="B1028" s="26">
        <v>42449</v>
      </c>
      <c r="C1028" s="25">
        <v>2016</v>
      </c>
      <c r="D1028" s="25" t="s">
        <v>2925</v>
      </c>
      <c r="E1028" s="25" t="str">
        <f>VLOOKUP(D1028, 'TechIndex Startups'!$A$1:$E$797,2,FALSE)</f>
        <v>FIRM0701</v>
      </c>
      <c r="F1028" s="31" t="s">
        <v>1544</v>
      </c>
      <c r="G1028" s="25" t="s">
        <v>3270</v>
      </c>
      <c r="H1028" s="25" t="s">
        <v>1477</v>
      </c>
      <c r="I1028" s="25" t="s">
        <v>50</v>
      </c>
      <c r="J1028" s="25" t="s">
        <v>1478</v>
      </c>
      <c r="K1028" s="25">
        <v>2013</v>
      </c>
      <c r="L1028" s="25" t="s">
        <v>544</v>
      </c>
    </row>
    <row r="1029" spans="1:12">
      <c r="A1029" s="25" t="s">
        <v>3271</v>
      </c>
      <c r="B1029" s="26">
        <v>42449</v>
      </c>
      <c r="C1029" s="25">
        <v>2016</v>
      </c>
      <c r="D1029" s="25" t="s">
        <v>2925</v>
      </c>
      <c r="E1029" s="25" t="str">
        <f>VLOOKUP(D1029, 'TechIndex Startups'!$A$1:$E$797,2,FALSE)</f>
        <v>FIRM0701</v>
      </c>
      <c r="F1029" s="31" t="s">
        <v>1544</v>
      </c>
      <c r="G1029" s="25" t="s">
        <v>3274</v>
      </c>
      <c r="H1029" s="25" t="s">
        <v>1477</v>
      </c>
      <c r="I1029" s="25" t="s">
        <v>50</v>
      </c>
      <c r="J1029" s="25" t="s">
        <v>1478</v>
      </c>
      <c r="K1029" s="25">
        <v>2013</v>
      </c>
      <c r="L1029" s="25" t="s">
        <v>544</v>
      </c>
    </row>
    <row r="1030" spans="1:12">
      <c r="A1030" s="25" t="s">
        <v>3271</v>
      </c>
      <c r="B1030" s="26">
        <v>42449</v>
      </c>
      <c r="C1030" s="25">
        <v>2016</v>
      </c>
      <c r="D1030" s="25" t="s">
        <v>2925</v>
      </c>
      <c r="E1030" s="25" t="str">
        <f>VLOOKUP(D1030, 'TechIndex Startups'!$A$1:$E$797,2,FALSE)</f>
        <v>FIRM0701</v>
      </c>
      <c r="F1030" s="31" t="s">
        <v>1544</v>
      </c>
      <c r="G1030" s="25" t="s">
        <v>3275</v>
      </c>
      <c r="H1030" s="25" t="s">
        <v>1477</v>
      </c>
      <c r="I1030" s="25" t="s">
        <v>50</v>
      </c>
      <c r="J1030" s="25" t="s">
        <v>1478</v>
      </c>
      <c r="K1030" s="25">
        <v>2013</v>
      </c>
      <c r="L1030" s="25" t="s">
        <v>544</v>
      </c>
    </row>
    <row r="1031" spans="1:12">
      <c r="A1031" s="25" t="s">
        <v>3277</v>
      </c>
      <c r="B1031" s="26">
        <v>42656</v>
      </c>
      <c r="C1031" s="25">
        <v>2016</v>
      </c>
      <c r="D1031" s="25" t="s">
        <v>2926</v>
      </c>
      <c r="E1031" s="25" t="str">
        <f>VLOOKUP(D1031, 'TechIndex Startups'!$A$1:$E$797,2,FALSE)</f>
        <v>FIRM0702</v>
      </c>
      <c r="F1031" s="27">
        <v>8200000</v>
      </c>
      <c r="G1031" s="25" t="s">
        <v>1746</v>
      </c>
      <c r="H1031" s="25" t="s">
        <v>1477</v>
      </c>
      <c r="I1031" s="25" t="s">
        <v>30</v>
      </c>
      <c r="J1031" s="25" t="s">
        <v>1470</v>
      </c>
      <c r="K1031" s="25">
        <v>2014</v>
      </c>
      <c r="L1031" s="25" t="s">
        <v>544</v>
      </c>
    </row>
    <row r="1032" spans="1:12">
      <c r="A1032" s="25" t="s">
        <v>3279</v>
      </c>
      <c r="B1032" s="26">
        <v>42880</v>
      </c>
      <c r="C1032" s="25">
        <v>2017</v>
      </c>
      <c r="D1032" s="25" t="s">
        <v>3278</v>
      </c>
      <c r="E1032" s="25" t="str">
        <f>VLOOKUP(D1032, 'TechIndex Startups'!$A$1:$E$797,2,FALSE)</f>
        <v>FIRM0703</v>
      </c>
      <c r="F1032" s="27">
        <v>900000</v>
      </c>
      <c r="G1032" s="25" t="s">
        <v>1479</v>
      </c>
      <c r="H1032" s="25" t="s">
        <v>1481</v>
      </c>
      <c r="I1032" s="25" t="s">
        <v>50</v>
      </c>
      <c r="J1032" s="25" t="s">
        <v>1478</v>
      </c>
      <c r="K1032" s="25">
        <v>2016</v>
      </c>
      <c r="L1032" s="25" t="s">
        <v>544</v>
      </c>
    </row>
    <row r="1033" spans="1:12">
      <c r="A1033" s="25" t="s">
        <v>3284</v>
      </c>
      <c r="B1033" s="26">
        <v>40848</v>
      </c>
      <c r="C1033" s="25">
        <v>2011</v>
      </c>
      <c r="D1033" s="25" t="s">
        <v>3281</v>
      </c>
      <c r="E1033" s="25" t="str">
        <f>VLOOKUP(D1033, 'TechIndex Startups'!$A$1:$E$797,2,FALSE)</f>
        <v>FIRM0706</v>
      </c>
      <c r="F1033" s="27">
        <f>89700*1.4</f>
        <v>125579.99999999999</v>
      </c>
      <c r="G1033" s="25" t="s">
        <v>1479</v>
      </c>
      <c r="H1033" s="25" t="s">
        <v>1481</v>
      </c>
      <c r="I1033" s="25" t="s">
        <v>50</v>
      </c>
      <c r="J1033" s="25" t="s">
        <v>3282</v>
      </c>
      <c r="K1033" s="25">
        <v>2011</v>
      </c>
      <c r="L1033" s="25" t="s">
        <v>544</v>
      </c>
    </row>
    <row r="1034" spans="1:12">
      <c r="A1034" s="25" t="s">
        <v>3285</v>
      </c>
      <c r="B1034" s="26">
        <v>40941</v>
      </c>
      <c r="C1034" s="25">
        <v>2012</v>
      </c>
      <c r="D1034" s="25" t="s">
        <v>3281</v>
      </c>
      <c r="E1034" s="25" t="str">
        <f>VLOOKUP(D1034, 'TechIndex Startups'!$A$1:$E$797,2,FALSE)</f>
        <v>FIRM0706</v>
      </c>
      <c r="F1034" s="27">
        <f>398200*1.4</f>
        <v>557480</v>
      </c>
      <c r="G1034" s="46" t="s">
        <v>3286</v>
      </c>
      <c r="H1034" s="25" t="s">
        <v>1481</v>
      </c>
      <c r="I1034" s="25" t="s">
        <v>50</v>
      </c>
      <c r="J1034" s="25" t="s">
        <v>3282</v>
      </c>
      <c r="K1034" s="25">
        <v>2011</v>
      </c>
      <c r="L1034" s="25" t="s">
        <v>544</v>
      </c>
    </row>
    <row r="1035" spans="1:12">
      <c r="A1035" s="25" t="s">
        <v>3287</v>
      </c>
      <c r="B1035" s="26">
        <v>41578</v>
      </c>
      <c r="C1035" s="25">
        <v>2013</v>
      </c>
      <c r="D1035" s="25" t="s">
        <v>3281</v>
      </c>
      <c r="E1035" s="25" t="str">
        <f>VLOOKUP(D1035, 'TechIndex Startups'!$A$1:$E$797,2,FALSE)</f>
        <v>FIRM0706</v>
      </c>
      <c r="F1035" s="27">
        <f>899700*1.4</f>
        <v>1259580</v>
      </c>
      <c r="G1035" s="46" t="s">
        <v>3288</v>
      </c>
      <c r="H1035" s="25" t="s">
        <v>1497</v>
      </c>
      <c r="I1035" s="25" t="s">
        <v>50</v>
      </c>
      <c r="J1035" s="25" t="s">
        <v>3282</v>
      </c>
      <c r="K1035" s="25">
        <v>2011</v>
      </c>
      <c r="L1035" s="25" t="s">
        <v>544</v>
      </c>
    </row>
    <row r="1036" spans="1:12">
      <c r="A1036" s="25" t="s">
        <v>3287</v>
      </c>
      <c r="B1036" s="26">
        <v>41578</v>
      </c>
      <c r="C1036" s="25">
        <v>2013</v>
      </c>
      <c r="D1036" s="25" t="s">
        <v>3281</v>
      </c>
      <c r="E1036" s="25" t="str">
        <f>VLOOKUP(D1036, 'TechIndex Startups'!$A$1:$E$797,2,FALSE)</f>
        <v>FIRM0706</v>
      </c>
      <c r="F1036" s="31" t="s">
        <v>1544</v>
      </c>
      <c r="G1036" s="25" t="s">
        <v>3289</v>
      </c>
      <c r="H1036" s="25" t="s">
        <v>1497</v>
      </c>
      <c r="I1036" s="25" t="s">
        <v>50</v>
      </c>
      <c r="J1036" s="25" t="s">
        <v>3282</v>
      </c>
      <c r="K1036" s="25">
        <v>2011</v>
      </c>
      <c r="L1036" s="25" t="s">
        <v>544</v>
      </c>
    </row>
    <row r="1037" spans="1:12">
      <c r="A1037" s="25" t="s">
        <v>3287</v>
      </c>
      <c r="B1037" s="26">
        <v>41578</v>
      </c>
      <c r="C1037" s="25">
        <v>2013</v>
      </c>
      <c r="D1037" s="25" t="s">
        <v>3281</v>
      </c>
      <c r="E1037" s="25" t="str">
        <f>VLOOKUP(D1037, 'TechIndex Startups'!$A$1:$E$797,2,FALSE)</f>
        <v>FIRM0706</v>
      </c>
      <c r="F1037" s="31" t="s">
        <v>1544</v>
      </c>
      <c r="G1037" s="25" t="s">
        <v>3290</v>
      </c>
      <c r="H1037" s="25" t="s">
        <v>1497</v>
      </c>
      <c r="I1037" s="25" t="s">
        <v>50</v>
      </c>
      <c r="J1037" s="25" t="s">
        <v>3282</v>
      </c>
      <c r="K1037" s="25">
        <v>2011</v>
      </c>
      <c r="L1037" s="25" t="s">
        <v>544</v>
      </c>
    </row>
    <row r="1038" spans="1:12">
      <c r="A1038" s="25" t="s">
        <v>3291</v>
      </c>
      <c r="B1038" s="26">
        <v>41990</v>
      </c>
      <c r="C1038" s="25">
        <v>2014</v>
      </c>
      <c r="D1038" s="25" t="s">
        <v>3281</v>
      </c>
      <c r="E1038" s="25" t="str">
        <f>VLOOKUP(D1038, 'TechIndex Startups'!$A$1:$E$797,2,FALSE)</f>
        <v>FIRM0706</v>
      </c>
      <c r="F1038" s="27">
        <f>457000*1.4</f>
        <v>639800</v>
      </c>
      <c r="G1038" s="25" t="s">
        <v>3288</v>
      </c>
      <c r="H1038" s="25" t="s">
        <v>1497</v>
      </c>
      <c r="I1038" s="25" t="s">
        <v>50</v>
      </c>
      <c r="J1038" s="25" t="s">
        <v>3282</v>
      </c>
      <c r="K1038" s="25">
        <v>2011</v>
      </c>
      <c r="L1038" s="25" t="s">
        <v>544</v>
      </c>
    </row>
    <row r="1039" spans="1:12">
      <c r="A1039" s="25" t="s">
        <v>3291</v>
      </c>
      <c r="B1039" s="26">
        <v>41990</v>
      </c>
      <c r="C1039" s="25">
        <v>2014</v>
      </c>
      <c r="D1039" s="25" t="s">
        <v>3281</v>
      </c>
      <c r="E1039" s="25" t="str">
        <f>VLOOKUP(D1039, 'TechIndex Startups'!$A$1:$E$797,2,FALSE)</f>
        <v>FIRM0706</v>
      </c>
      <c r="F1039" s="31" t="s">
        <v>1544</v>
      </c>
      <c r="G1039" s="25" t="s">
        <v>3290</v>
      </c>
      <c r="H1039" s="25" t="s">
        <v>1497</v>
      </c>
      <c r="I1039" s="25" t="s">
        <v>50</v>
      </c>
      <c r="J1039" s="25" t="s">
        <v>3282</v>
      </c>
      <c r="K1039" s="25">
        <v>2011</v>
      </c>
      <c r="L1039" s="25" t="s">
        <v>544</v>
      </c>
    </row>
    <row r="1040" spans="1:12">
      <c r="A1040" s="25" t="s">
        <v>3292</v>
      </c>
      <c r="B1040" s="26">
        <v>42934</v>
      </c>
      <c r="C1040" s="25">
        <v>2017</v>
      </c>
      <c r="D1040" s="25" t="s">
        <v>3281</v>
      </c>
      <c r="E1040" s="25" t="str">
        <f>VLOOKUP(D1040, 'TechIndex Startups'!$A$1:$E$797,2,FALSE)</f>
        <v>FIRM0706</v>
      </c>
      <c r="F1040" s="27">
        <f>3500000*1.4</f>
        <v>4900000</v>
      </c>
      <c r="G1040" s="25" t="s">
        <v>3293</v>
      </c>
      <c r="H1040" s="25" t="s">
        <v>1477</v>
      </c>
      <c r="I1040" s="25" t="s">
        <v>50</v>
      </c>
      <c r="J1040" s="25" t="s">
        <v>3282</v>
      </c>
      <c r="K1040" s="25">
        <v>2011</v>
      </c>
      <c r="L1040" s="25" t="s">
        <v>544</v>
      </c>
    </row>
    <row r="1041" spans="1:12">
      <c r="A1041" s="25" t="s">
        <v>3292</v>
      </c>
      <c r="B1041" s="26">
        <v>42934</v>
      </c>
      <c r="C1041" s="25">
        <v>2017</v>
      </c>
      <c r="D1041" s="25" t="s">
        <v>3281</v>
      </c>
      <c r="E1041" s="25" t="str">
        <f>VLOOKUP(D1041, 'TechIndex Startups'!$A$1:$E$797,2,FALSE)</f>
        <v>FIRM0706</v>
      </c>
      <c r="F1041" s="31" t="s">
        <v>1544</v>
      </c>
      <c r="G1041" s="25" t="s">
        <v>3294</v>
      </c>
      <c r="H1041" s="25" t="s">
        <v>1477</v>
      </c>
      <c r="I1041" s="25" t="s">
        <v>50</v>
      </c>
      <c r="J1041" s="25" t="s">
        <v>3282</v>
      </c>
      <c r="K1041" s="25">
        <v>2011</v>
      </c>
      <c r="L1041" s="25" t="s">
        <v>544</v>
      </c>
    </row>
    <row r="1042" spans="1:12">
      <c r="A1042" s="25" t="s">
        <v>3302</v>
      </c>
      <c r="B1042" s="26">
        <v>42817</v>
      </c>
      <c r="C1042" s="25">
        <v>2017</v>
      </c>
      <c r="D1042" s="25" t="s">
        <v>2932</v>
      </c>
      <c r="E1042" s="25" t="str">
        <f>VLOOKUP(D1042, 'TechIndex Startups'!$A$1:$E$797,2,FALSE)</f>
        <v>FIRM0710</v>
      </c>
      <c r="F1042" s="27">
        <v>3300000</v>
      </c>
      <c r="G1042" s="25" t="s">
        <v>3303</v>
      </c>
      <c r="H1042" s="25" t="s">
        <v>1477</v>
      </c>
      <c r="I1042" s="25" t="s">
        <v>50</v>
      </c>
      <c r="J1042" s="25" t="s">
        <v>1478</v>
      </c>
      <c r="K1042" s="25">
        <v>2016</v>
      </c>
      <c r="L1042" s="25" t="s">
        <v>544</v>
      </c>
    </row>
    <row r="1043" spans="1:12">
      <c r="A1043" s="25" t="s">
        <v>3302</v>
      </c>
      <c r="B1043" s="26">
        <v>42817</v>
      </c>
      <c r="C1043" s="25">
        <v>2017</v>
      </c>
      <c r="D1043" s="25" t="s">
        <v>2932</v>
      </c>
      <c r="E1043" s="25" t="str">
        <f>VLOOKUP(D1043, 'TechIndex Startups'!$A$1:$E$797,2,FALSE)</f>
        <v>FIRM0710</v>
      </c>
      <c r="F1043" s="31" t="s">
        <v>1544</v>
      </c>
      <c r="G1043" s="46" t="s">
        <v>3304</v>
      </c>
      <c r="H1043" s="25" t="s">
        <v>1477</v>
      </c>
      <c r="I1043" s="25" t="s">
        <v>50</v>
      </c>
      <c r="J1043" s="25" t="s">
        <v>1478</v>
      </c>
      <c r="K1043" s="25">
        <v>2016</v>
      </c>
      <c r="L1043" s="25" t="s">
        <v>544</v>
      </c>
    </row>
    <row r="1044" spans="1:12">
      <c r="A1044" s="25" t="s">
        <v>3309</v>
      </c>
      <c r="B1044" s="26">
        <v>42192</v>
      </c>
      <c r="C1044" s="25">
        <v>2015</v>
      </c>
      <c r="D1044" s="30" t="s">
        <v>2933</v>
      </c>
      <c r="E1044" s="25" t="str">
        <f>VLOOKUP(D1044, 'TechIndex Startups'!$A$1:$E$797,2,FALSE)</f>
        <v>FIRM0711</v>
      </c>
      <c r="F1044" s="27">
        <v>1200000</v>
      </c>
      <c r="G1044" s="25" t="s">
        <v>3310</v>
      </c>
      <c r="H1044" s="25" t="s">
        <v>1596</v>
      </c>
      <c r="I1044" s="25" t="s">
        <v>30</v>
      </c>
      <c r="J1044" s="25" t="s">
        <v>3308</v>
      </c>
      <c r="K1044" s="25">
        <v>2011</v>
      </c>
      <c r="L1044" s="25" t="s">
        <v>544</v>
      </c>
    </row>
    <row r="1045" spans="1:12">
      <c r="A1045" s="25" t="s">
        <v>3309</v>
      </c>
      <c r="B1045" s="26">
        <v>42192</v>
      </c>
      <c r="C1045" s="25">
        <v>2015</v>
      </c>
      <c r="D1045" s="30" t="s">
        <v>2933</v>
      </c>
      <c r="E1045" s="25" t="str">
        <f>VLOOKUP(D1045, 'TechIndex Startups'!$A$1:$E$797,2,FALSE)</f>
        <v>FIRM0711</v>
      </c>
      <c r="F1045" s="31" t="s">
        <v>1544</v>
      </c>
      <c r="G1045" s="25" t="s">
        <v>1877</v>
      </c>
      <c r="H1045" s="25" t="s">
        <v>1596</v>
      </c>
      <c r="I1045" s="25" t="s">
        <v>30</v>
      </c>
      <c r="J1045" s="25" t="s">
        <v>3308</v>
      </c>
      <c r="K1045" s="25">
        <v>2011</v>
      </c>
      <c r="L1045" s="25" t="s">
        <v>544</v>
      </c>
    </row>
    <row r="1046" spans="1:12">
      <c r="A1046" s="25" t="s">
        <v>3311</v>
      </c>
      <c r="B1046" s="26">
        <v>42433</v>
      </c>
      <c r="C1046" s="25">
        <v>2016</v>
      </c>
      <c r="D1046" s="30" t="s">
        <v>2933</v>
      </c>
      <c r="E1046" s="25" t="str">
        <f>VLOOKUP(D1046, 'TechIndex Startups'!$A$1:$E$797,2,FALSE)</f>
        <v>FIRM0711</v>
      </c>
      <c r="F1046" s="27">
        <f>1400000*1.4</f>
        <v>1959999.9999999998</v>
      </c>
      <c r="G1046" s="25" t="s">
        <v>3310</v>
      </c>
      <c r="H1046" s="25" t="s">
        <v>1596</v>
      </c>
      <c r="I1046" s="25" t="s">
        <v>30</v>
      </c>
      <c r="J1046" s="25" t="s">
        <v>3308</v>
      </c>
      <c r="K1046" s="25">
        <v>2011</v>
      </c>
      <c r="L1046" s="25" t="s">
        <v>544</v>
      </c>
    </row>
    <row r="1047" spans="1:12">
      <c r="A1047" s="25" t="s">
        <v>3311</v>
      </c>
      <c r="B1047" s="26">
        <v>42433</v>
      </c>
      <c r="C1047" s="25">
        <v>2016</v>
      </c>
      <c r="D1047" s="30" t="s">
        <v>2933</v>
      </c>
      <c r="E1047" s="25" t="str">
        <f>VLOOKUP(D1047, 'TechIndex Startups'!$A$1:$E$797,2,FALSE)</f>
        <v>FIRM0711</v>
      </c>
      <c r="F1047" s="31" t="s">
        <v>1544</v>
      </c>
      <c r="G1047" s="25" t="s">
        <v>1865</v>
      </c>
      <c r="H1047" s="25" t="s">
        <v>1596</v>
      </c>
      <c r="I1047" s="25" t="s">
        <v>30</v>
      </c>
      <c r="J1047" s="25" t="s">
        <v>3308</v>
      </c>
      <c r="K1047" s="25">
        <v>2011</v>
      </c>
      <c r="L1047" s="25" t="s">
        <v>544</v>
      </c>
    </row>
    <row r="1048" spans="1:12">
      <c r="A1048" s="25" t="s">
        <v>3312</v>
      </c>
      <c r="B1048" s="26">
        <v>43046</v>
      </c>
      <c r="C1048" s="25">
        <v>2017</v>
      </c>
      <c r="D1048" s="25" t="s">
        <v>2933</v>
      </c>
      <c r="E1048" s="25" t="str">
        <f>VLOOKUP(D1048, 'TechIndex Startups'!$A$1:$E$797,2,FALSE)</f>
        <v>FIRM0711</v>
      </c>
      <c r="F1048" s="27">
        <f>1500000*1.4</f>
        <v>2100000</v>
      </c>
      <c r="G1048" s="25" t="s">
        <v>3310</v>
      </c>
      <c r="H1048" s="25" t="s">
        <v>1596</v>
      </c>
      <c r="I1048" s="25" t="s">
        <v>30</v>
      </c>
      <c r="J1048" s="25" t="s">
        <v>3308</v>
      </c>
      <c r="K1048" s="25">
        <v>2011</v>
      </c>
      <c r="L1048" s="25" t="s">
        <v>544</v>
      </c>
    </row>
    <row r="1049" spans="1:12">
      <c r="A1049" s="25" t="s">
        <v>3312</v>
      </c>
      <c r="B1049" s="26">
        <v>43046</v>
      </c>
      <c r="C1049" s="25">
        <v>2017</v>
      </c>
      <c r="D1049" s="25" t="s">
        <v>2933</v>
      </c>
      <c r="E1049" s="25" t="str">
        <f>VLOOKUP(D1049, 'TechIndex Startups'!$A$1:$E$797,2,FALSE)</f>
        <v>FIRM0711</v>
      </c>
      <c r="F1049" s="31" t="s">
        <v>1544</v>
      </c>
      <c r="G1049" s="25" t="s">
        <v>3290</v>
      </c>
      <c r="H1049" s="25" t="s">
        <v>1596</v>
      </c>
      <c r="I1049" s="25" t="s">
        <v>30</v>
      </c>
      <c r="J1049" s="25" t="s">
        <v>3308</v>
      </c>
      <c r="K1049" s="25">
        <v>2011</v>
      </c>
      <c r="L1049" s="25" t="s">
        <v>544</v>
      </c>
    </row>
    <row r="1050" spans="1:12">
      <c r="A1050" s="25" t="s">
        <v>3314</v>
      </c>
      <c r="B1050" s="26">
        <v>42430</v>
      </c>
      <c r="C1050" s="25">
        <v>2016</v>
      </c>
      <c r="D1050" s="25" t="s">
        <v>2934</v>
      </c>
      <c r="E1050" s="25" t="str">
        <f>VLOOKUP(D1050, 'TechIndex Startups'!$A$1:$E$797,2,FALSE)</f>
        <v>FIRM0712</v>
      </c>
      <c r="F1050" s="27">
        <v>200000</v>
      </c>
      <c r="G1050" s="25" t="s">
        <v>1479</v>
      </c>
      <c r="H1050" s="25" t="s">
        <v>1497</v>
      </c>
      <c r="I1050" s="25" t="s">
        <v>50</v>
      </c>
      <c r="J1050" s="25" t="s">
        <v>1478</v>
      </c>
      <c r="K1050" s="25">
        <v>2016</v>
      </c>
      <c r="L1050" s="25" t="s">
        <v>544</v>
      </c>
    </row>
    <row r="1051" spans="1:12">
      <c r="A1051" s="25" t="s">
        <v>3315</v>
      </c>
      <c r="B1051" s="26">
        <v>42795</v>
      </c>
      <c r="C1051" s="25">
        <v>2017</v>
      </c>
      <c r="D1051" s="25" t="s">
        <v>2934</v>
      </c>
      <c r="E1051" s="25" t="str">
        <f>VLOOKUP(D1051, 'TechIndex Startups'!$A$1:$E$797,2,FALSE)</f>
        <v>FIRM0712</v>
      </c>
      <c r="F1051" s="27">
        <v>300000</v>
      </c>
      <c r="G1051" s="25" t="s">
        <v>1479</v>
      </c>
      <c r="H1051" s="25" t="s">
        <v>1497</v>
      </c>
      <c r="I1051" s="25" t="s">
        <v>50</v>
      </c>
      <c r="J1051" s="25" t="s">
        <v>1478</v>
      </c>
      <c r="K1051" s="25">
        <v>2016</v>
      </c>
      <c r="L1051" s="25" t="s">
        <v>544</v>
      </c>
    </row>
    <row r="1052" spans="1:12">
      <c r="A1052" s="25" t="s">
        <v>3319</v>
      </c>
      <c r="B1052" s="26">
        <v>41852</v>
      </c>
      <c r="C1052" s="25">
        <v>2014</v>
      </c>
      <c r="D1052" s="25" t="s">
        <v>2936</v>
      </c>
      <c r="E1052" s="25" t="str">
        <f>VLOOKUP(D1052, 'TechIndex Startups'!$A$1:$E$797,2,FALSE)</f>
        <v>FIRM0716</v>
      </c>
      <c r="F1052" s="27">
        <v>1800000</v>
      </c>
      <c r="G1052" s="25" t="s">
        <v>1479</v>
      </c>
      <c r="H1052" s="25" t="s">
        <v>1596</v>
      </c>
      <c r="I1052" s="25" t="s">
        <v>50</v>
      </c>
      <c r="J1052" s="25" t="s">
        <v>1478</v>
      </c>
      <c r="K1052" s="25">
        <v>2014</v>
      </c>
      <c r="L1052" s="25" t="s">
        <v>544</v>
      </c>
    </row>
    <row r="1053" spans="1:12">
      <c r="A1053" s="25" t="s">
        <v>3320</v>
      </c>
      <c r="B1053" s="26">
        <v>42278</v>
      </c>
      <c r="C1053" s="25">
        <v>2015</v>
      </c>
      <c r="D1053" s="25" t="s">
        <v>2936</v>
      </c>
      <c r="E1053" s="25" t="str">
        <f>VLOOKUP(D1053, 'TechIndex Startups'!$A$1:$E$797,2,FALSE)</f>
        <v>FIRM0716</v>
      </c>
      <c r="F1053" s="27">
        <v>1000000</v>
      </c>
      <c r="G1053" s="25" t="s">
        <v>1479</v>
      </c>
      <c r="H1053" s="25" t="s">
        <v>1596</v>
      </c>
      <c r="I1053" s="25" t="s">
        <v>50</v>
      </c>
      <c r="J1053" s="25" t="s">
        <v>1478</v>
      </c>
      <c r="K1053" s="25">
        <v>2014</v>
      </c>
      <c r="L1053" s="25" t="s">
        <v>544</v>
      </c>
    </row>
    <row r="1054" spans="1:12">
      <c r="A1054" s="25" t="s">
        <v>3321</v>
      </c>
      <c r="B1054" s="26">
        <v>42564</v>
      </c>
      <c r="C1054" s="25">
        <v>2016</v>
      </c>
      <c r="D1054" s="25" t="s">
        <v>2936</v>
      </c>
      <c r="E1054" s="25" t="str">
        <f>VLOOKUP(D1054, 'TechIndex Startups'!$A$1:$E$797,2,FALSE)</f>
        <v>FIRM0716</v>
      </c>
      <c r="F1054" s="27" t="s">
        <v>1479</v>
      </c>
      <c r="G1054" s="25" t="s">
        <v>3323</v>
      </c>
      <c r="H1054" s="25" t="s">
        <v>1477</v>
      </c>
      <c r="I1054" s="25" t="s">
        <v>50</v>
      </c>
      <c r="J1054" s="25" t="s">
        <v>1478</v>
      </c>
      <c r="K1054" s="25">
        <v>2014</v>
      </c>
      <c r="L1054" s="25" t="s">
        <v>544</v>
      </c>
    </row>
    <row r="1055" spans="1:12">
      <c r="A1055" s="25" t="s">
        <v>3321</v>
      </c>
      <c r="B1055" s="26">
        <v>42564</v>
      </c>
      <c r="C1055" s="25">
        <v>2016</v>
      </c>
      <c r="D1055" s="25" t="s">
        <v>2936</v>
      </c>
      <c r="E1055" s="25" t="str">
        <f>VLOOKUP(D1055, 'TechIndex Startups'!$A$1:$E$797,2,FALSE)</f>
        <v>FIRM0716</v>
      </c>
      <c r="F1055" s="27" t="s">
        <v>1479</v>
      </c>
      <c r="G1055" s="25" t="s">
        <v>3324</v>
      </c>
      <c r="H1055" s="25" t="s">
        <v>1477</v>
      </c>
      <c r="I1055" s="25" t="s">
        <v>50</v>
      </c>
      <c r="J1055" s="25" t="s">
        <v>1478</v>
      </c>
      <c r="K1055" s="25">
        <v>2014</v>
      </c>
      <c r="L1055" s="25" t="s">
        <v>544</v>
      </c>
    </row>
    <row r="1056" spans="1:12">
      <c r="A1056" s="25" t="s">
        <v>3322</v>
      </c>
      <c r="B1056" s="26">
        <v>43053</v>
      </c>
      <c r="C1056" s="25">
        <v>2017</v>
      </c>
      <c r="D1056" s="25" t="s">
        <v>2936</v>
      </c>
      <c r="E1056" s="25" t="str">
        <f>VLOOKUP(D1056, 'TechIndex Startups'!$A$1:$E$797,2,FALSE)</f>
        <v>FIRM0716</v>
      </c>
      <c r="F1056" s="27">
        <v>20000000</v>
      </c>
      <c r="G1056" s="25" t="s">
        <v>3325</v>
      </c>
      <c r="H1056" s="25" t="s">
        <v>1494</v>
      </c>
      <c r="I1056" s="25" t="s">
        <v>50</v>
      </c>
      <c r="J1056" s="25" t="s">
        <v>1478</v>
      </c>
      <c r="K1056" s="25">
        <v>2014</v>
      </c>
      <c r="L1056" s="25" t="s">
        <v>544</v>
      </c>
    </row>
    <row r="1057" spans="1:12">
      <c r="A1057" s="25" t="s">
        <v>3322</v>
      </c>
      <c r="B1057" s="26">
        <v>43053</v>
      </c>
      <c r="C1057" s="25">
        <v>2017</v>
      </c>
      <c r="D1057" s="25" t="s">
        <v>2936</v>
      </c>
      <c r="E1057" s="25" t="str">
        <f>VLOOKUP(D1057, 'TechIndex Startups'!$A$1:$E$797,2,FALSE)</f>
        <v>FIRM0716</v>
      </c>
      <c r="F1057" s="31" t="s">
        <v>1544</v>
      </c>
      <c r="G1057" s="25" t="s">
        <v>3324</v>
      </c>
      <c r="H1057" s="25" t="s">
        <v>1494</v>
      </c>
      <c r="I1057" s="25" t="s">
        <v>50</v>
      </c>
      <c r="J1057" s="25" t="s">
        <v>1478</v>
      </c>
      <c r="K1057" s="25">
        <v>2014</v>
      </c>
      <c r="L1057" s="25" t="s">
        <v>544</v>
      </c>
    </row>
    <row r="1058" spans="1:12">
      <c r="A1058" s="25" t="s">
        <v>3322</v>
      </c>
      <c r="B1058" s="26">
        <v>43053</v>
      </c>
      <c r="C1058" s="25">
        <v>2017</v>
      </c>
      <c r="D1058" s="25" t="s">
        <v>2936</v>
      </c>
      <c r="E1058" s="25" t="str">
        <f>VLOOKUP(D1058, 'TechIndex Startups'!$A$1:$E$797,2,FALSE)</f>
        <v>FIRM0716</v>
      </c>
      <c r="F1058" s="31" t="s">
        <v>1544</v>
      </c>
      <c r="G1058" s="25" t="s">
        <v>6</v>
      </c>
      <c r="H1058" s="25" t="s">
        <v>1494</v>
      </c>
      <c r="I1058" s="25" t="s">
        <v>50</v>
      </c>
      <c r="J1058" s="25" t="s">
        <v>1478</v>
      </c>
      <c r="K1058" s="25">
        <v>2014</v>
      </c>
      <c r="L1058" s="25" t="s">
        <v>544</v>
      </c>
    </row>
    <row r="1059" spans="1:12">
      <c r="A1059" s="25" t="s">
        <v>3328</v>
      </c>
      <c r="B1059" s="26">
        <v>42380</v>
      </c>
      <c r="C1059" s="25">
        <v>2016</v>
      </c>
      <c r="D1059" s="25" t="s">
        <v>2937</v>
      </c>
      <c r="E1059" s="25" t="str">
        <f>VLOOKUP(D1059, 'TechIndex Startups'!$A$1:$E$797,2,FALSE)</f>
        <v>FIRM0717</v>
      </c>
      <c r="F1059" s="27">
        <f>15000*1.25</f>
        <v>18750</v>
      </c>
      <c r="G1059" s="25" t="s">
        <v>3329</v>
      </c>
      <c r="H1059" s="25" t="s">
        <v>1596</v>
      </c>
      <c r="I1059" s="25" t="s">
        <v>50</v>
      </c>
      <c r="J1059" s="25" t="s">
        <v>1478</v>
      </c>
      <c r="K1059" s="25">
        <v>2015</v>
      </c>
      <c r="L1059" s="25" t="s">
        <v>544</v>
      </c>
    </row>
    <row r="1060" spans="1:12">
      <c r="A1060" s="25" t="s">
        <v>3328</v>
      </c>
      <c r="B1060" s="26">
        <v>42380</v>
      </c>
      <c r="C1060" s="25">
        <v>2016</v>
      </c>
      <c r="D1060" s="25" t="s">
        <v>2937</v>
      </c>
      <c r="E1060" s="25" t="str">
        <f>VLOOKUP(D1060, 'TechIndex Startups'!$A$1:$E$797,2,FALSE)</f>
        <v>FIRM0717</v>
      </c>
      <c r="F1060" s="31" t="s">
        <v>1544</v>
      </c>
      <c r="G1060" s="25" t="s">
        <v>1694</v>
      </c>
      <c r="H1060" s="25" t="s">
        <v>1596</v>
      </c>
      <c r="I1060" s="25" t="s">
        <v>50</v>
      </c>
      <c r="J1060" s="25" t="s">
        <v>1478</v>
      </c>
      <c r="K1060" s="25">
        <v>2015</v>
      </c>
      <c r="L1060" s="25" t="s">
        <v>544</v>
      </c>
    </row>
    <row r="1061" spans="1:12">
      <c r="A1061" s="25" t="s">
        <v>3332</v>
      </c>
      <c r="B1061" s="26">
        <v>41275</v>
      </c>
      <c r="C1061" s="25">
        <v>2013</v>
      </c>
      <c r="D1061" s="30" t="s">
        <v>2938</v>
      </c>
      <c r="E1061" s="25" t="str">
        <f>VLOOKUP(D1061, 'TechIndex Startups'!$A$1:$E$797,2,FALSE)</f>
        <v>FIRM0718</v>
      </c>
      <c r="F1061" s="27">
        <v>6000000</v>
      </c>
      <c r="G1061" s="25" t="s">
        <v>1479</v>
      </c>
      <c r="H1061" s="25" t="s">
        <v>1477</v>
      </c>
      <c r="I1061" s="25" t="s">
        <v>109</v>
      </c>
      <c r="J1061" s="30" t="s">
        <v>1500</v>
      </c>
      <c r="K1061" s="25">
        <v>2012</v>
      </c>
      <c r="L1061" s="25" t="s">
        <v>544</v>
      </c>
    </row>
    <row r="1062" spans="1:12">
      <c r="A1062" s="25" t="s">
        <v>3333</v>
      </c>
      <c r="B1062" s="26">
        <v>42226</v>
      </c>
      <c r="C1062" s="25">
        <v>2015</v>
      </c>
      <c r="D1062" s="30" t="s">
        <v>2938</v>
      </c>
      <c r="E1062" s="25" t="str">
        <f>VLOOKUP(D1062, 'TechIndex Startups'!$A$1:$E$797,2,FALSE)</f>
        <v>FIRM0718</v>
      </c>
      <c r="F1062" s="27">
        <v>24000000</v>
      </c>
      <c r="G1062" s="25" t="s">
        <v>3334</v>
      </c>
      <c r="H1062" s="25" t="s">
        <v>1469</v>
      </c>
      <c r="I1062" s="25" t="s">
        <v>109</v>
      </c>
      <c r="J1062" s="30" t="s">
        <v>1500</v>
      </c>
      <c r="K1062" s="25">
        <v>2012</v>
      </c>
      <c r="L1062" s="25" t="s">
        <v>544</v>
      </c>
    </row>
    <row r="1063" spans="1:12">
      <c r="A1063" s="25" t="s">
        <v>3335</v>
      </c>
      <c r="B1063" s="26">
        <v>42787</v>
      </c>
      <c r="C1063" s="25">
        <v>2017</v>
      </c>
      <c r="D1063" s="30" t="s">
        <v>2938</v>
      </c>
      <c r="E1063" s="25" t="str">
        <f>VLOOKUP(D1063, 'TechIndex Startups'!$A$1:$E$797,2,FALSE)</f>
        <v>FIRM0718</v>
      </c>
      <c r="F1063" s="27">
        <v>20000000</v>
      </c>
      <c r="G1063" s="25" t="s">
        <v>3336</v>
      </c>
      <c r="H1063" s="25" t="s">
        <v>1469</v>
      </c>
      <c r="I1063" s="25" t="s">
        <v>109</v>
      </c>
      <c r="J1063" s="30" t="s">
        <v>1500</v>
      </c>
      <c r="K1063" s="25">
        <v>2012</v>
      </c>
      <c r="L1063" s="25" t="s">
        <v>544</v>
      </c>
    </row>
    <row r="1064" spans="1:12">
      <c r="A1064" s="25" t="s">
        <v>3335</v>
      </c>
      <c r="B1064" s="26">
        <v>42787</v>
      </c>
      <c r="C1064" s="25">
        <v>2017</v>
      </c>
      <c r="D1064" s="30" t="s">
        <v>2938</v>
      </c>
      <c r="E1064" s="25" t="str">
        <f>VLOOKUP(D1064, 'TechIndex Startups'!$A$1:$E$797,2,FALSE)</f>
        <v>FIRM0718</v>
      </c>
      <c r="F1064" s="31" t="s">
        <v>1544</v>
      </c>
      <c r="G1064" s="25" t="s">
        <v>3334</v>
      </c>
      <c r="H1064" s="25" t="s">
        <v>1469</v>
      </c>
      <c r="I1064" s="25" t="s">
        <v>109</v>
      </c>
      <c r="J1064" s="30" t="s">
        <v>1500</v>
      </c>
      <c r="K1064" s="25">
        <v>2012</v>
      </c>
      <c r="L1064" s="25" t="s">
        <v>544</v>
      </c>
    </row>
    <row r="1065" spans="1:12">
      <c r="A1065" s="25" t="s">
        <v>3342</v>
      </c>
      <c r="B1065" s="26">
        <v>40695</v>
      </c>
      <c r="C1065" s="25">
        <v>2011</v>
      </c>
      <c r="D1065" s="25" t="s">
        <v>2940</v>
      </c>
      <c r="E1065" s="25" t="str">
        <f>VLOOKUP(D1065, 'TechIndex Startups'!$A$1:$E$797,2,FALSE)</f>
        <v>FIRM0720</v>
      </c>
      <c r="F1065" s="27" t="s">
        <v>1479</v>
      </c>
      <c r="G1065" s="25" t="s">
        <v>3340</v>
      </c>
      <c r="H1065" s="25" t="s">
        <v>1596</v>
      </c>
      <c r="I1065" s="25" t="s">
        <v>50</v>
      </c>
      <c r="J1065" s="25" t="s">
        <v>1478</v>
      </c>
      <c r="K1065" s="25">
        <v>2011</v>
      </c>
      <c r="L1065" s="25" t="s">
        <v>544</v>
      </c>
    </row>
    <row r="1066" spans="1:12">
      <c r="A1066" s="25" t="s">
        <v>3342</v>
      </c>
      <c r="B1066" s="26">
        <v>40695</v>
      </c>
      <c r="C1066" s="25">
        <v>2011</v>
      </c>
      <c r="D1066" s="25" t="s">
        <v>2940</v>
      </c>
      <c r="E1066" s="25" t="str">
        <f>VLOOKUP(D1066, 'TechIndex Startups'!$A$1:$E$797,2,FALSE)</f>
        <v>FIRM0720</v>
      </c>
      <c r="F1066" s="27" t="s">
        <v>1479</v>
      </c>
      <c r="G1066" s="25" t="s">
        <v>3341</v>
      </c>
      <c r="H1066" s="25" t="s">
        <v>1596</v>
      </c>
      <c r="I1066" s="25" t="s">
        <v>50</v>
      </c>
      <c r="J1066" s="25" t="s">
        <v>1478</v>
      </c>
      <c r="K1066" s="25">
        <v>2011</v>
      </c>
      <c r="L1066" s="25" t="s">
        <v>544</v>
      </c>
    </row>
    <row r="1067" spans="1:12">
      <c r="A1067" s="25" t="s">
        <v>3343</v>
      </c>
      <c r="B1067" s="26">
        <v>40848</v>
      </c>
      <c r="C1067" s="25">
        <v>2011</v>
      </c>
      <c r="D1067" s="25" t="s">
        <v>2940</v>
      </c>
      <c r="E1067" s="25" t="str">
        <f>VLOOKUP(D1067, 'TechIndex Startups'!$A$1:$E$797,2,FALSE)</f>
        <v>FIRM0720</v>
      </c>
      <c r="F1067" s="27" t="s">
        <v>1479</v>
      </c>
      <c r="G1067" s="25" t="s">
        <v>1479</v>
      </c>
      <c r="H1067" s="25" t="s">
        <v>1497</v>
      </c>
      <c r="I1067" s="25" t="s">
        <v>50</v>
      </c>
      <c r="J1067" s="25" t="s">
        <v>1478</v>
      </c>
      <c r="K1067" s="25">
        <v>2011</v>
      </c>
      <c r="L1067" s="25" t="s">
        <v>544</v>
      </c>
    </row>
    <row r="1068" spans="1:12">
      <c r="A1068" s="25" t="s">
        <v>3344</v>
      </c>
      <c r="B1068" s="26">
        <v>41135</v>
      </c>
      <c r="C1068" s="25">
        <v>2012</v>
      </c>
      <c r="D1068" s="25" t="s">
        <v>2940</v>
      </c>
      <c r="E1068" s="25" t="str">
        <f>VLOOKUP(D1068, 'TechIndex Startups'!$A$1:$E$797,2,FALSE)</f>
        <v>FIRM0720</v>
      </c>
      <c r="F1068" s="27" t="s">
        <v>1479</v>
      </c>
      <c r="G1068" s="25" t="s">
        <v>3341</v>
      </c>
      <c r="H1068" s="25" t="s">
        <v>1497</v>
      </c>
      <c r="I1068" s="25" t="s">
        <v>50</v>
      </c>
      <c r="J1068" s="25" t="s">
        <v>1478</v>
      </c>
      <c r="K1068" s="25">
        <v>2011</v>
      </c>
      <c r="L1068" s="25" t="s">
        <v>544</v>
      </c>
    </row>
    <row r="1069" spans="1:12">
      <c r="A1069" s="25" t="s">
        <v>3345</v>
      </c>
      <c r="B1069" s="26">
        <v>41376</v>
      </c>
      <c r="C1069" s="25">
        <v>2013</v>
      </c>
      <c r="D1069" s="25" t="s">
        <v>2940</v>
      </c>
      <c r="E1069" s="25" t="str">
        <f>VLOOKUP(D1069, 'TechIndex Startups'!$A$1:$E$797,2,FALSE)</f>
        <v>FIRM0720</v>
      </c>
      <c r="F1069" s="27">
        <v>5000000</v>
      </c>
      <c r="G1069" s="25" t="s">
        <v>3346</v>
      </c>
      <c r="H1069" s="25" t="s">
        <v>1477</v>
      </c>
      <c r="I1069" s="25" t="s">
        <v>50</v>
      </c>
      <c r="J1069" s="25" t="s">
        <v>1478</v>
      </c>
      <c r="K1069" s="25">
        <v>2011</v>
      </c>
      <c r="L1069" s="25" t="s">
        <v>544</v>
      </c>
    </row>
    <row r="1070" spans="1:12">
      <c r="A1070" s="25" t="s">
        <v>3345</v>
      </c>
      <c r="B1070" s="26">
        <v>41376</v>
      </c>
      <c r="C1070" s="25">
        <v>2013</v>
      </c>
      <c r="D1070" s="25" t="s">
        <v>2940</v>
      </c>
      <c r="E1070" s="25" t="str">
        <f>VLOOKUP(D1070, 'TechIndex Startups'!$A$1:$E$797,2,FALSE)</f>
        <v>FIRM0720</v>
      </c>
      <c r="F1070" s="31" t="s">
        <v>1544</v>
      </c>
      <c r="G1070" s="25" t="s">
        <v>1905</v>
      </c>
      <c r="H1070" s="25" t="s">
        <v>1477</v>
      </c>
      <c r="I1070" s="25" t="s">
        <v>50</v>
      </c>
      <c r="J1070" s="25" t="s">
        <v>1478</v>
      </c>
      <c r="K1070" s="25">
        <v>2011</v>
      </c>
      <c r="L1070" s="25" t="s">
        <v>544</v>
      </c>
    </row>
    <row r="1071" spans="1:12">
      <c r="A1071" s="25" t="s">
        <v>3345</v>
      </c>
      <c r="B1071" s="26">
        <v>41376</v>
      </c>
      <c r="C1071" s="25">
        <v>2013</v>
      </c>
      <c r="D1071" s="25" t="s">
        <v>2940</v>
      </c>
      <c r="E1071" s="25" t="str">
        <f>VLOOKUP(D1071, 'TechIndex Startups'!$A$1:$E$797,2,FALSE)</f>
        <v>FIRM0720</v>
      </c>
      <c r="F1071" s="31" t="s">
        <v>1544</v>
      </c>
      <c r="G1071" s="25" t="s">
        <v>3340</v>
      </c>
      <c r="H1071" s="25" t="s">
        <v>1477</v>
      </c>
      <c r="I1071" s="25" t="s">
        <v>50</v>
      </c>
      <c r="J1071" s="25" t="s">
        <v>1478</v>
      </c>
      <c r="K1071" s="25">
        <v>2011</v>
      </c>
      <c r="L1071" s="25" t="s">
        <v>544</v>
      </c>
    </row>
    <row r="1072" spans="1:12">
      <c r="A1072" s="25" t="s">
        <v>3345</v>
      </c>
      <c r="B1072" s="26">
        <v>41376</v>
      </c>
      <c r="C1072" s="25">
        <v>2013</v>
      </c>
      <c r="D1072" s="25" t="s">
        <v>2940</v>
      </c>
      <c r="E1072" s="25" t="str">
        <f>VLOOKUP(D1072, 'TechIndex Startups'!$A$1:$E$797,2,FALSE)</f>
        <v>FIRM0720</v>
      </c>
      <c r="F1072" s="31" t="s">
        <v>1544</v>
      </c>
      <c r="G1072" s="25" t="s">
        <v>3341</v>
      </c>
      <c r="H1072" s="25" t="s">
        <v>1477</v>
      </c>
      <c r="I1072" s="25" t="s">
        <v>50</v>
      </c>
      <c r="J1072" s="25" t="s">
        <v>1478</v>
      </c>
      <c r="K1072" s="25">
        <v>2011</v>
      </c>
      <c r="L1072" s="25" t="s">
        <v>544</v>
      </c>
    </row>
    <row r="1073" spans="1:12">
      <c r="A1073" s="25" t="s">
        <v>3347</v>
      </c>
      <c r="B1073" s="26">
        <v>41701</v>
      </c>
      <c r="C1073" s="25">
        <v>2014</v>
      </c>
      <c r="D1073" s="25" t="s">
        <v>2940</v>
      </c>
      <c r="E1073" s="25" t="str">
        <f>VLOOKUP(D1073, 'TechIndex Startups'!$A$1:$E$797,2,FALSE)</f>
        <v>FIRM0720</v>
      </c>
      <c r="F1073" s="27">
        <v>17000000</v>
      </c>
      <c r="G1073" s="25" t="s">
        <v>3346</v>
      </c>
      <c r="H1073" s="25" t="s">
        <v>1494</v>
      </c>
      <c r="I1073" s="25" t="s">
        <v>50</v>
      </c>
      <c r="J1073" s="25" t="s">
        <v>1478</v>
      </c>
      <c r="K1073" s="25">
        <v>2011</v>
      </c>
      <c r="L1073" s="25" t="s">
        <v>544</v>
      </c>
    </row>
    <row r="1074" spans="1:12">
      <c r="A1074" s="25" t="s">
        <v>3347</v>
      </c>
      <c r="B1074" s="26">
        <v>41701</v>
      </c>
      <c r="C1074" s="25">
        <v>2014</v>
      </c>
      <c r="D1074" s="25" t="s">
        <v>2940</v>
      </c>
      <c r="E1074" s="25" t="str">
        <f>VLOOKUP(D1074, 'TechIndex Startups'!$A$1:$E$797,2,FALSE)</f>
        <v>FIRM0720</v>
      </c>
      <c r="F1074" s="31" t="s">
        <v>1544</v>
      </c>
      <c r="G1074" s="25" t="s">
        <v>1905</v>
      </c>
      <c r="H1074" s="25" t="s">
        <v>1494</v>
      </c>
      <c r="I1074" s="25" t="s">
        <v>50</v>
      </c>
      <c r="J1074" s="25" t="s">
        <v>1478</v>
      </c>
      <c r="K1074" s="25">
        <v>2011</v>
      </c>
      <c r="L1074" s="25" t="s">
        <v>544</v>
      </c>
    </row>
    <row r="1075" spans="1:12">
      <c r="A1075" s="25" t="s">
        <v>3347</v>
      </c>
      <c r="B1075" s="26">
        <v>41701</v>
      </c>
      <c r="C1075" s="25">
        <v>2014</v>
      </c>
      <c r="D1075" s="25" t="s">
        <v>2940</v>
      </c>
      <c r="E1075" s="25" t="str">
        <f>VLOOKUP(D1075, 'TechIndex Startups'!$A$1:$E$797,2,FALSE)</f>
        <v>FIRM0720</v>
      </c>
      <c r="F1075" s="31" t="s">
        <v>1544</v>
      </c>
      <c r="G1075" s="25" t="s">
        <v>3340</v>
      </c>
      <c r="H1075" s="25" t="s">
        <v>1494</v>
      </c>
      <c r="I1075" s="25" t="s">
        <v>50</v>
      </c>
      <c r="J1075" s="25" t="s">
        <v>1478</v>
      </c>
      <c r="K1075" s="25">
        <v>2011</v>
      </c>
      <c r="L1075" s="25" t="s">
        <v>544</v>
      </c>
    </row>
    <row r="1076" spans="1:12">
      <c r="A1076" s="25" t="s">
        <v>3347</v>
      </c>
      <c r="B1076" s="26">
        <v>41701</v>
      </c>
      <c r="C1076" s="25">
        <v>2014</v>
      </c>
      <c r="D1076" s="25" t="s">
        <v>2940</v>
      </c>
      <c r="E1076" s="25" t="str">
        <f>VLOOKUP(D1076, 'TechIndex Startups'!$A$1:$E$797,2,FALSE)</f>
        <v>FIRM0720</v>
      </c>
      <c r="F1076" s="31" t="s">
        <v>1544</v>
      </c>
      <c r="G1076" s="25" t="s">
        <v>3341</v>
      </c>
      <c r="H1076" s="25" t="s">
        <v>1494</v>
      </c>
      <c r="I1076" s="25" t="s">
        <v>50</v>
      </c>
      <c r="J1076" s="25" t="s">
        <v>1478</v>
      </c>
      <c r="K1076" s="25">
        <v>2011</v>
      </c>
      <c r="L1076" s="25" t="s">
        <v>544</v>
      </c>
    </row>
    <row r="1077" spans="1:12">
      <c r="A1077" s="25" t="s">
        <v>3348</v>
      </c>
      <c r="B1077" s="26">
        <v>42552</v>
      </c>
      <c r="C1077" s="25">
        <v>2016</v>
      </c>
      <c r="D1077" s="25" t="s">
        <v>2940</v>
      </c>
      <c r="E1077" s="25" t="str">
        <f>VLOOKUP(D1077, 'TechIndex Startups'!$A$1:$E$797,2,FALSE)</f>
        <v>FIRM0720</v>
      </c>
      <c r="F1077" s="27">
        <v>8000000</v>
      </c>
      <c r="G1077" s="25" t="s">
        <v>1613</v>
      </c>
      <c r="H1077" s="25" t="s">
        <v>1494</v>
      </c>
      <c r="I1077" s="25" t="s">
        <v>50</v>
      </c>
      <c r="J1077" s="25" t="s">
        <v>1478</v>
      </c>
      <c r="K1077" s="25">
        <v>2011</v>
      </c>
      <c r="L1077" s="25" t="s">
        <v>544</v>
      </c>
    </row>
    <row r="1078" spans="1:12">
      <c r="A1078" s="25" t="s">
        <v>3348</v>
      </c>
      <c r="B1078" s="26">
        <v>42552</v>
      </c>
      <c r="C1078" s="25">
        <v>2016</v>
      </c>
      <c r="D1078" s="25" t="s">
        <v>2940</v>
      </c>
      <c r="E1078" s="25" t="str">
        <f>VLOOKUP(D1078, 'TechIndex Startups'!$A$1:$E$797,2,FALSE)</f>
        <v>FIRM0720</v>
      </c>
      <c r="F1078" s="31" t="s">
        <v>1544</v>
      </c>
      <c r="G1078" s="25" t="s">
        <v>3346</v>
      </c>
      <c r="H1078" s="25" t="s">
        <v>1494</v>
      </c>
      <c r="I1078" s="25" t="s">
        <v>50</v>
      </c>
      <c r="J1078" s="25" t="s">
        <v>1478</v>
      </c>
      <c r="K1078" s="25">
        <v>2011</v>
      </c>
      <c r="L1078" s="25" t="s">
        <v>544</v>
      </c>
    </row>
    <row r="1079" spans="1:12">
      <c r="A1079" s="25" t="s">
        <v>3349</v>
      </c>
      <c r="B1079" s="26">
        <v>42583</v>
      </c>
      <c r="C1079" s="25">
        <v>2016</v>
      </c>
      <c r="D1079" s="25" t="s">
        <v>2940</v>
      </c>
      <c r="E1079" s="25" t="str">
        <f>VLOOKUP(D1079, 'TechIndex Startups'!$A$1:$E$797,2,FALSE)</f>
        <v>FIRM0720</v>
      </c>
      <c r="F1079" s="27">
        <f>2500000*1.25</f>
        <v>3125000</v>
      </c>
      <c r="G1079" s="25" t="s">
        <v>3350</v>
      </c>
      <c r="H1079" s="25" t="s">
        <v>1492</v>
      </c>
      <c r="I1079" s="25" t="s">
        <v>50</v>
      </c>
      <c r="J1079" s="25" t="s">
        <v>1478</v>
      </c>
      <c r="K1079" s="25">
        <v>2011</v>
      </c>
      <c r="L1079" s="25" t="s">
        <v>544</v>
      </c>
    </row>
    <row r="1080" spans="1:12">
      <c r="A1080" s="25" t="s">
        <v>3356</v>
      </c>
      <c r="B1080" s="26">
        <v>42636</v>
      </c>
      <c r="C1080" s="25">
        <v>2016</v>
      </c>
      <c r="D1080" s="25" t="s">
        <v>2942</v>
      </c>
      <c r="E1080" s="25" t="str">
        <f>VLOOKUP(D1080, 'TechIndex Startups'!$A$1:$E$797,2,FALSE)</f>
        <v>FIRM0722</v>
      </c>
      <c r="F1080" s="27">
        <f>3600000*1.4</f>
        <v>5040000</v>
      </c>
      <c r="G1080" s="46" t="s">
        <v>3357</v>
      </c>
      <c r="H1080" s="25" t="s">
        <v>1469</v>
      </c>
      <c r="I1080" s="25" t="s">
        <v>50</v>
      </c>
      <c r="J1080" s="25" t="s">
        <v>3358</v>
      </c>
      <c r="K1080" s="25">
        <v>2012</v>
      </c>
      <c r="L1080" s="25" t="s">
        <v>544</v>
      </c>
    </row>
    <row r="1081" spans="1:12">
      <c r="A1081" s="25" t="s">
        <v>3356</v>
      </c>
      <c r="B1081" s="26">
        <v>42636</v>
      </c>
      <c r="C1081" s="25">
        <v>2016</v>
      </c>
      <c r="D1081" s="25" t="s">
        <v>2942</v>
      </c>
      <c r="E1081" s="25" t="str">
        <f>VLOOKUP(D1081, 'TechIndex Startups'!$A$1:$E$797,2,FALSE)</f>
        <v>FIRM0722</v>
      </c>
      <c r="F1081" s="31" t="s">
        <v>1544</v>
      </c>
      <c r="G1081" s="25" t="s">
        <v>1874</v>
      </c>
      <c r="H1081" s="25" t="s">
        <v>1469</v>
      </c>
      <c r="I1081" s="25" t="s">
        <v>50</v>
      </c>
      <c r="J1081" s="25" t="s">
        <v>3358</v>
      </c>
      <c r="K1081" s="25">
        <v>2012</v>
      </c>
      <c r="L1081" s="25" t="s">
        <v>544</v>
      </c>
    </row>
    <row r="1082" spans="1:12">
      <c r="A1082" s="25" t="s">
        <v>3359</v>
      </c>
      <c r="B1082" s="26">
        <v>43012</v>
      </c>
      <c r="C1082" s="25">
        <v>2017</v>
      </c>
      <c r="D1082" s="25" t="s">
        <v>2942</v>
      </c>
      <c r="E1082" s="25" t="str">
        <f>VLOOKUP(D1082, 'TechIndex Startups'!$A$1:$E$797,2,FALSE)</f>
        <v>FIRM0722</v>
      </c>
      <c r="F1082" s="27">
        <f>600000*1.4</f>
        <v>840000</v>
      </c>
      <c r="G1082" s="46" t="s">
        <v>3357</v>
      </c>
      <c r="H1082" s="25" t="s">
        <v>1469</v>
      </c>
      <c r="I1082" s="25" t="s">
        <v>50</v>
      </c>
      <c r="J1082" s="25" t="s">
        <v>3358</v>
      </c>
      <c r="K1082" s="25">
        <v>2012</v>
      </c>
      <c r="L1082" s="25" t="s">
        <v>544</v>
      </c>
    </row>
    <row r="1083" spans="1:12">
      <c r="A1083" s="25" t="s">
        <v>3359</v>
      </c>
      <c r="B1083" s="26">
        <v>43012</v>
      </c>
      <c r="C1083" s="25">
        <v>2017</v>
      </c>
      <c r="D1083" s="25" t="s">
        <v>2942</v>
      </c>
      <c r="E1083" s="25" t="str">
        <f>VLOOKUP(D1083, 'TechIndex Startups'!$A$1:$E$797,2,FALSE)</f>
        <v>FIRM0722</v>
      </c>
      <c r="F1083" s="31" t="s">
        <v>1544</v>
      </c>
      <c r="G1083" s="25" t="s">
        <v>3360</v>
      </c>
      <c r="H1083" s="25" t="s">
        <v>1469</v>
      </c>
      <c r="I1083" s="25" t="s">
        <v>50</v>
      </c>
      <c r="J1083" s="25" t="s">
        <v>3358</v>
      </c>
      <c r="K1083" s="25">
        <v>2012</v>
      </c>
      <c r="L1083" s="25" t="s">
        <v>544</v>
      </c>
    </row>
    <row r="1084" spans="1:12">
      <c r="A1084" s="25" t="s">
        <v>3356</v>
      </c>
      <c r="B1084" s="26">
        <v>42416</v>
      </c>
      <c r="C1084" s="25">
        <v>2016</v>
      </c>
      <c r="D1084" s="25" t="s">
        <v>2945</v>
      </c>
      <c r="E1084" s="25" t="str">
        <f>VLOOKUP(D1084, 'TechIndex Startups'!$A$1:$E$797,2,FALSE)</f>
        <v>FIRM0725</v>
      </c>
      <c r="F1084" s="27">
        <v>3300000</v>
      </c>
      <c r="G1084" s="25" t="s">
        <v>3367</v>
      </c>
      <c r="H1084" s="25" t="s">
        <v>1469</v>
      </c>
      <c r="I1084" s="25" t="s">
        <v>387</v>
      </c>
      <c r="J1084" s="25" t="s">
        <v>3365</v>
      </c>
      <c r="K1084" s="25">
        <v>2012</v>
      </c>
      <c r="L1084" s="25" t="s">
        <v>544</v>
      </c>
    </row>
    <row r="1085" spans="1:12">
      <c r="A1085" s="25" t="s">
        <v>3356</v>
      </c>
      <c r="B1085" s="26">
        <v>42416</v>
      </c>
      <c r="C1085" s="25">
        <v>2016</v>
      </c>
      <c r="D1085" s="25" t="s">
        <v>2945</v>
      </c>
      <c r="E1085" s="25" t="str">
        <f>VLOOKUP(D1085, 'TechIndex Startups'!$A$1:$E$797,2,FALSE)</f>
        <v>FIRM0725</v>
      </c>
      <c r="F1085" s="31" t="s">
        <v>1544</v>
      </c>
      <c r="G1085" s="25" t="s">
        <v>1975</v>
      </c>
      <c r="H1085" s="25" t="s">
        <v>1469</v>
      </c>
      <c r="I1085" s="25" t="s">
        <v>387</v>
      </c>
      <c r="J1085" s="25" t="s">
        <v>3365</v>
      </c>
      <c r="K1085" s="25">
        <v>2012</v>
      </c>
      <c r="L1085" s="25" t="s">
        <v>544</v>
      </c>
    </row>
    <row r="1086" spans="1:12">
      <c r="A1086" s="25" t="s">
        <v>3356</v>
      </c>
      <c r="B1086" s="26">
        <v>42416</v>
      </c>
      <c r="C1086" s="25">
        <v>2016</v>
      </c>
      <c r="D1086" s="25" t="s">
        <v>2945</v>
      </c>
      <c r="E1086" s="25" t="str">
        <f>VLOOKUP(D1086, 'TechIndex Startups'!$A$1:$E$797,2,FALSE)</f>
        <v>FIRM0725</v>
      </c>
      <c r="F1086" s="31" t="s">
        <v>1544</v>
      </c>
      <c r="G1086" s="25" t="s">
        <v>3368</v>
      </c>
      <c r="H1086" s="25" t="s">
        <v>1469</v>
      </c>
      <c r="I1086" s="25" t="s">
        <v>387</v>
      </c>
      <c r="J1086" s="25" t="s">
        <v>3365</v>
      </c>
      <c r="K1086" s="25">
        <v>2012</v>
      </c>
      <c r="L1086" s="25" t="s">
        <v>544</v>
      </c>
    </row>
    <row r="1087" spans="1:12">
      <c r="A1087" s="25" t="s">
        <v>3359</v>
      </c>
      <c r="B1087" s="26">
        <v>42173</v>
      </c>
      <c r="C1087" s="25">
        <v>2015</v>
      </c>
      <c r="D1087" s="30" t="s">
        <v>3371</v>
      </c>
      <c r="E1087" s="25" t="str">
        <f>VLOOKUP(D1087, 'TechIndex Startups'!$A$1:$E$797,2,FALSE)</f>
        <v>FIRM0726</v>
      </c>
      <c r="F1087" s="27">
        <f>1000000*1.25</f>
        <v>1250000</v>
      </c>
      <c r="G1087" s="46" t="s">
        <v>3372</v>
      </c>
      <c r="H1087" s="25" t="s">
        <v>1596</v>
      </c>
      <c r="I1087" s="25" t="s">
        <v>387</v>
      </c>
      <c r="J1087" s="25" t="s">
        <v>1632</v>
      </c>
      <c r="K1087" s="25">
        <v>2013</v>
      </c>
      <c r="L1087" s="25" t="s">
        <v>544</v>
      </c>
    </row>
    <row r="1088" spans="1:12">
      <c r="A1088" s="25" t="s">
        <v>3373</v>
      </c>
      <c r="B1088" s="26">
        <v>42739</v>
      </c>
      <c r="C1088" s="25">
        <v>2017</v>
      </c>
      <c r="D1088" s="30" t="s">
        <v>3371</v>
      </c>
      <c r="E1088" s="25" t="str">
        <f>VLOOKUP(D1088, 'TechIndex Startups'!$A$1:$E$797,2,FALSE)</f>
        <v>FIRM0726</v>
      </c>
      <c r="F1088" s="27">
        <f>3000000*1.25</f>
        <v>3750000</v>
      </c>
      <c r="G1088" s="46" t="s">
        <v>3372</v>
      </c>
      <c r="H1088" s="25" t="s">
        <v>1469</v>
      </c>
      <c r="I1088" s="25" t="s">
        <v>387</v>
      </c>
      <c r="J1088" s="25" t="s">
        <v>1632</v>
      </c>
      <c r="K1088" s="25">
        <v>2013</v>
      </c>
      <c r="L1088" s="25" t="s">
        <v>544</v>
      </c>
    </row>
    <row r="1089" spans="1:12">
      <c r="A1089" s="25" t="s">
        <v>3373</v>
      </c>
      <c r="B1089" s="26">
        <v>42739</v>
      </c>
      <c r="C1089" s="25">
        <v>2017</v>
      </c>
      <c r="D1089" s="30" t="s">
        <v>3371</v>
      </c>
      <c r="E1089" s="25" t="str">
        <f>VLOOKUP(D1089, 'TechIndex Startups'!$A$1:$E$797,2,FALSE)</f>
        <v>FIRM0726</v>
      </c>
      <c r="F1089" s="31" t="s">
        <v>1544</v>
      </c>
      <c r="G1089" s="46" t="s">
        <v>3374</v>
      </c>
      <c r="H1089" s="25" t="s">
        <v>1469</v>
      </c>
      <c r="I1089" s="25" t="s">
        <v>387</v>
      </c>
      <c r="J1089" s="25" t="s">
        <v>1632</v>
      </c>
      <c r="K1089" s="25">
        <v>2013</v>
      </c>
      <c r="L1089" s="25" t="s">
        <v>544</v>
      </c>
    </row>
    <row r="1090" spans="1:12">
      <c r="A1090" s="25" t="s">
        <v>3377</v>
      </c>
      <c r="B1090" s="26">
        <v>41555</v>
      </c>
      <c r="C1090" s="25">
        <v>2013</v>
      </c>
      <c r="D1090" s="25" t="s">
        <v>2946</v>
      </c>
      <c r="E1090" s="25" t="str">
        <f>VLOOKUP(D1090, 'TechIndex Startups'!$A$1:$E$797,2,FALSE)</f>
        <v>FIRM0727</v>
      </c>
      <c r="F1090" s="27">
        <f>4000000*1.25</f>
        <v>5000000</v>
      </c>
      <c r="G1090" s="25" t="s">
        <v>3378</v>
      </c>
      <c r="H1090" s="25" t="s">
        <v>1469</v>
      </c>
      <c r="I1090" s="25" t="s">
        <v>387</v>
      </c>
      <c r="J1090" s="25" t="s">
        <v>1632</v>
      </c>
      <c r="K1090" s="25">
        <v>2009</v>
      </c>
      <c r="L1090" s="25" t="s">
        <v>544</v>
      </c>
    </row>
    <row r="1091" spans="1:12">
      <c r="A1091" s="25" t="s">
        <v>3377</v>
      </c>
      <c r="B1091" s="26">
        <v>41555</v>
      </c>
      <c r="C1091" s="25">
        <v>2013</v>
      </c>
      <c r="D1091" s="25" t="s">
        <v>2946</v>
      </c>
      <c r="E1091" s="25" t="str">
        <f>VLOOKUP(D1091, 'TechIndex Startups'!$A$1:$E$797,2,FALSE)</f>
        <v>FIRM0727</v>
      </c>
      <c r="F1091" s="31" t="s">
        <v>1544</v>
      </c>
      <c r="G1091" s="25" t="s">
        <v>3379</v>
      </c>
      <c r="H1091" s="25" t="s">
        <v>1469</v>
      </c>
      <c r="I1091" s="25" t="s">
        <v>387</v>
      </c>
      <c r="J1091" s="25" t="s">
        <v>1632</v>
      </c>
      <c r="K1091" s="25">
        <v>2009</v>
      </c>
      <c r="L1091" s="25" t="s">
        <v>544</v>
      </c>
    </row>
    <row r="1092" spans="1:12">
      <c r="A1092" s="25" t="s">
        <v>3380</v>
      </c>
      <c r="B1092" s="26">
        <v>42199</v>
      </c>
      <c r="C1092" s="25">
        <v>2015</v>
      </c>
      <c r="D1092" s="25" t="s">
        <v>2946</v>
      </c>
      <c r="E1092" s="25" t="str">
        <f>VLOOKUP(D1092, 'TechIndex Startups'!$A$1:$E$797,2,FALSE)</f>
        <v>FIRM0727</v>
      </c>
      <c r="F1092" s="27">
        <v>75000000</v>
      </c>
      <c r="G1092" s="25" t="s">
        <v>1610</v>
      </c>
      <c r="H1092" s="25" t="s">
        <v>1469</v>
      </c>
      <c r="I1092" s="25" t="s">
        <v>387</v>
      </c>
      <c r="J1092" s="25" t="s">
        <v>1632</v>
      </c>
      <c r="K1092" s="25">
        <v>2009</v>
      </c>
      <c r="L1092" s="25" t="s">
        <v>544</v>
      </c>
    </row>
    <row r="1093" spans="1:12">
      <c r="A1093" s="25" t="s">
        <v>3380</v>
      </c>
      <c r="B1093" s="26">
        <v>42199</v>
      </c>
      <c r="C1093" s="25">
        <v>2015</v>
      </c>
      <c r="D1093" s="25" t="s">
        <v>2946</v>
      </c>
      <c r="E1093" s="25" t="str">
        <f>VLOOKUP(D1093, 'TechIndex Startups'!$A$1:$E$797,2,FALSE)</f>
        <v>FIRM0727</v>
      </c>
      <c r="F1093" s="31" t="s">
        <v>1544</v>
      </c>
      <c r="G1093" s="25" t="s">
        <v>3381</v>
      </c>
      <c r="H1093" s="25" t="s">
        <v>1469</v>
      </c>
      <c r="I1093" s="25" t="s">
        <v>387</v>
      </c>
      <c r="J1093" s="25" t="s">
        <v>1632</v>
      </c>
      <c r="K1093" s="25">
        <v>2009</v>
      </c>
      <c r="L1093" s="25" t="s">
        <v>544</v>
      </c>
    </row>
    <row r="1094" spans="1:12">
      <c r="A1094" s="25" t="s">
        <v>3384</v>
      </c>
      <c r="B1094" s="26">
        <v>43117</v>
      </c>
      <c r="C1094" s="25">
        <v>2018</v>
      </c>
      <c r="D1094" s="25" t="s">
        <v>2947</v>
      </c>
      <c r="E1094" s="25" t="str">
        <f>VLOOKUP(D1094, 'TechIndex Startups'!$A$1:$E$797,2,FALSE)</f>
        <v>FIRM0728</v>
      </c>
      <c r="F1094" s="27">
        <v>1000000</v>
      </c>
      <c r="G1094" s="25" t="s">
        <v>3385</v>
      </c>
      <c r="H1094" s="25" t="s">
        <v>1596</v>
      </c>
      <c r="I1094" s="25" t="s">
        <v>387</v>
      </c>
      <c r="J1094" s="25" t="s">
        <v>1632</v>
      </c>
      <c r="K1094" s="25">
        <v>2015</v>
      </c>
      <c r="L1094" s="25" t="s">
        <v>544</v>
      </c>
    </row>
    <row r="1095" spans="1:12">
      <c r="A1095" s="25" t="s">
        <v>3387</v>
      </c>
      <c r="B1095" s="26">
        <v>42229</v>
      </c>
      <c r="C1095" s="25">
        <v>2015</v>
      </c>
      <c r="D1095" s="25" t="s">
        <v>2951</v>
      </c>
      <c r="E1095" s="25" t="str">
        <f>VLOOKUP(D1095, 'TechIndex Startups'!$A$1:$E$797,2,FALSE)</f>
        <v>FIRM0732</v>
      </c>
      <c r="F1095" s="27">
        <f>405000*1.25</f>
        <v>506250</v>
      </c>
      <c r="G1095" s="25" t="s">
        <v>1479</v>
      </c>
      <c r="H1095" s="25" t="s">
        <v>1497</v>
      </c>
      <c r="I1095" s="25" t="s">
        <v>2953</v>
      </c>
      <c r="J1095" s="25" t="s">
        <v>2953</v>
      </c>
      <c r="K1095" s="25">
        <v>2011</v>
      </c>
      <c r="L1095" s="25" t="s">
        <v>544</v>
      </c>
    </row>
    <row r="1096" spans="1:12">
      <c r="A1096" s="25" t="s">
        <v>3388</v>
      </c>
      <c r="B1096" s="26">
        <v>42727</v>
      </c>
      <c r="C1096" s="25">
        <v>2016</v>
      </c>
      <c r="D1096" s="25" t="s">
        <v>2951</v>
      </c>
      <c r="E1096" s="25" t="str">
        <f>VLOOKUP(D1096, 'TechIndex Startups'!$A$1:$E$797,2,FALSE)</f>
        <v>FIRM0732</v>
      </c>
      <c r="F1096" s="27">
        <f>2000000*1.25</f>
        <v>2500000</v>
      </c>
      <c r="G1096" s="25" t="s">
        <v>3389</v>
      </c>
      <c r="H1096" s="25" t="s">
        <v>1469</v>
      </c>
      <c r="I1096" s="25" t="s">
        <v>2953</v>
      </c>
      <c r="J1096" s="25" t="s">
        <v>2953</v>
      </c>
      <c r="K1096" s="25">
        <v>2011</v>
      </c>
      <c r="L1096" s="25" t="s">
        <v>544</v>
      </c>
    </row>
    <row r="1097" spans="1:12">
      <c r="A1097" s="25" t="s">
        <v>3390</v>
      </c>
      <c r="B1097" s="26">
        <v>43216</v>
      </c>
      <c r="C1097" s="25">
        <v>2018</v>
      </c>
      <c r="D1097" s="25" t="s">
        <v>2951</v>
      </c>
      <c r="E1097" s="25" t="str">
        <f>VLOOKUP(D1097, 'TechIndex Startups'!$A$1:$E$797,2,FALSE)</f>
        <v>FIRM0732</v>
      </c>
      <c r="F1097" s="27" t="s">
        <v>1479</v>
      </c>
      <c r="G1097" s="25" t="s">
        <v>1479</v>
      </c>
      <c r="H1097" s="25" t="s">
        <v>1588</v>
      </c>
      <c r="I1097" s="25" t="s">
        <v>2953</v>
      </c>
      <c r="J1097" s="25" t="s">
        <v>2953</v>
      </c>
      <c r="K1097" s="25">
        <v>2011</v>
      </c>
      <c r="L1097" s="25" t="s">
        <v>544</v>
      </c>
    </row>
    <row r="1098" spans="1:12">
      <c r="A1098" s="25" t="s">
        <v>3400</v>
      </c>
      <c r="B1098" s="26">
        <v>42360</v>
      </c>
      <c r="C1098" s="25">
        <v>2015</v>
      </c>
      <c r="D1098" s="30" t="s">
        <v>2956</v>
      </c>
      <c r="E1098" s="25" t="str">
        <f>VLOOKUP(D1098, 'TechIndex Startups'!$A$1:$E$797,2,FALSE)</f>
        <v>FIRM0736</v>
      </c>
      <c r="F1098" s="27">
        <f>13500000*0.11</f>
        <v>1485000</v>
      </c>
      <c r="G1098" s="25" t="s">
        <v>1479</v>
      </c>
      <c r="H1098" s="25" t="s">
        <v>1596</v>
      </c>
      <c r="I1098" s="25" t="s">
        <v>200</v>
      </c>
      <c r="J1098" s="25" t="s">
        <v>1932</v>
      </c>
      <c r="K1098" s="25">
        <v>2014</v>
      </c>
      <c r="L1098" s="25" t="s">
        <v>544</v>
      </c>
    </row>
    <row r="1099" spans="1:12">
      <c r="A1099" s="25" t="s">
        <v>3401</v>
      </c>
      <c r="B1099" s="26">
        <v>42976</v>
      </c>
      <c r="C1099" s="25">
        <v>2017</v>
      </c>
      <c r="D1099" s="30" t="s">
        <v>2956</v>
      </c>
      <c r="E1099" s="25" t="str">
        <f>VLOOKUP(D1099, 'TechIndex Startups'!$A$1:$E$797,2,FALSE)</f>
        <v>FIRM0736</v>
      </c>
      <c r="F1099" s="27">
        <f>2000000*0.11</f>
        <v>220000</v>
      </c>
      <c r="G1099" s="25" t="s">
        <v>1479</v>
      </c>
      <c r="H1099" s="25" t="s">
        <v>1513</v>
      </c>
      <c r="I1099" s="25" t="s">
        <v>200</v>
      </c>
      <c r="J1099" s="25" t="s">
        <v>1932</v>
      </c>
      <c r="K1099" s="25">
        <v>2014</v>
      </c>
      <c r="L1099" s="25" t="s">
        <v>544</v>
      </c>
    </row>
    <row r="1100" spans="1:12">
      <c r="A1100" s="25" t="s">
        <v>3423</v>
      </c>
      <c r="B1100" s="26">
        <v>40712</v>
      </c>
      <c r="C1100" s="25">
        <v>2011</v>
      </c>
      <c r="D1100" s="30" t="s">
        <v>2959</v>
      </c>
      <c r="E1100" s="25" t="str">
        <f>VLOOKUP(D1100, 'TechIndex Startups'!$A$1:$E$797,2,FALSE)</f>
        <v>FIRM0739</v>
      </c>
      <c r="F1100" s="27" t="s">
        <v>1479</v>
      </c>
      <c r="G1100" s="25" t="s">
        <v>3425</v>
      </c>
      <c r="H1100" s="25" t="s">
        <v>1596</v>
      </c>
      <c r="I1100" s="25" t="s">
        <v>39</v>
      </c>
      <c r="J1100" s="25" t="s">
        <v>1695</v>
      </c>
      <c r="K1100" s="25">
        <v>1999</v>
      </c>
      <c r="L1100" s="25" t="s">
        <v>544</v>
      </c>
    </row>
    <row r="1101" spans="1:12">
      <c r="A1101" s="25" t="s">
        <v>3424</v>
      </c>
      <c r="B1101" s="26">
        <v>42136</v>
      </c>
      <c r="C1101" s="25">
        <v>2015</v>
      </c>
      <c r="D1101" s="30" t="s">
        <v>2959</v>
      </c>
      <c r="E1101" s="25" t="str">
        <f>VLOOKUP(D1101, 'TechIndex Startups'!$A$1:$E$797,2,FALSE)</f>
        <v>FIRM0739</v>
      </c>
      <c r="F1101" s="27">
        <f>16000000*1.4</f>
        <v>22400000</v>
      </c>
      <c r="G1101" s="25" t="s">
        <v>3426</v>
      </c>
      <c r="H1101" s="25" t="s">
        <v>1517</v>
      </c>
      <c r="I1101" s="25" t="s">
        <v>39</v>
      </c>
      <c r="J1101" s="25" t="s">
        <v>1695</v>
      </c>
      <c r="K1101" s="25">
        <v>1999</v>
      </c>
      <c r="L1101" s="25" t="s">
        <v>544</v>
      </c>
    </row>
    <row r="1102" spans="1:12">
      <c r="A1102" s="25" t="s">
        <v>3424</v>
      </c>
      <c r="B1102" s="26">
        <v>42136</v>
      </c>
      <c r="C1102" s="25">
        <v>2015</v>
      </c>
      <c r="D1102" s="30" t="s">
        <v>2959</v>
      </c>
      <c r="E1102" s="25" t="str">
        <f>VLOOKUP(D1102, 'TechIndex Startups'!$A$1:$E$797,2,FALSE)</f>
        <v>FIRM0739</v>
      </c>
      <c r="F1102" s="31" t="s">
        <v>1544</v>
      </c>
      <c r="G1102" s="25" t="s">
        <v>3427</v>
      </c>
      <c r="H1102" s="25" t="s">
        <v>1517</v>
      </c>
      <c r="I1102" s="25" t="s">
        <v>39</v>
      </c>
      <c r="J1102" s="25" t="s">
        <v>1695</v>
      </c>
      <c r="K1102" s="25">
        <v>1999</v>
      </c>
      <c r="L1102" s="25" t="s">
        <v>544</v>
      </c>
    </row>
    <row r="1103" spans="1:12">
      <c r="A1103" s="25" t="s">
        <v>3424</v>
      </c>
      <c r="B1103" s="26">
        <v>42136</v>
      </c>
      <c r="C1103" s="25">
        <v>2015</v>
      </c>
      <c r="D1103" s="30" t="s">
        <v>2959</v>
      </c>
      <c r="E1103" s="25" t="str">
        <f>VLOOKUP(D1103, 'TechIndex Startups'!$A$1:$E$797,2,FALSE)</f>
        <v>FIRM0739</v>
      </c>
      <c r="F1103" s="31" t="s">
        <v>1544</v>
      </c>
      <c r="G1103" s="25" t="s">
        <v>3428</v>
      </c>
      <c r="H1103" s="25" t="s">
        <v>1517</v>
      </c>
      <c r="I1103" s="25" t="s">
        <v>39</v>
      </c>
      <c r="J1103" s="25" t="s">
        <v>1695</v>
      </c>
      <c r="K1103" s="25">
        <v>1999</v>
      </c>
      <c r="L1103" s="25" t="s">
        <v>544</v>
      </c>
    </row>
    <row r="1104" spans="1:12">
      <c r="A1104" s="25" t="s">
        <v>3424</v>
      </c>
      <c r="B1104" s="26">
        <v>42136</v>
      </c>
      <c r="C1104" s="25">
        <v>2015</v>
      </c>
      <c r="D1104" s="30" t="s">
        <v>2959</v>
      </c>
      <c r="E1104" s="25" t="str">
        <f>VLOOKUP(D1104, 'TechIndex Startups'!$A$1:$E$797,2,FALSE)</f>
        <v>FIRM0739</v>
      </c>
      <c r="F1104" s="31" t="s">
        <v>1544</v>
      </c>
      <c r="G1104" s="25" t="s">
        <v>3429</v>
      </c>
      <c r="H1104" s="25" t="s">
        <v>1517</v>
      </c>
      <c r="I1104" s="25" t="s">
        <v>39</v>
      </c>
      <c r="J1104" s="25" t="s">
        <v>1695</v>
      </c>
      <c r="K1104" s="25">
        <v>1999</v>
      </c>
      <c r="L1104" s="25" t="s">
        <v>544</v>
      </c>
    </row>
    <row r="1105" spans="1:12">
      <c r="A1105" s="25" t="s">
        <v>3424</v>
      </c>
      <c r="B1105" s="26">
        <v>42136</v>
      </c>
      <c r="C1105" s="25">
        <v>2015</v>
      </c>
      <c r="D1105" s="30" t="s">
        <v>2959</v>
      </c>
      <c r="E1105" s="25" t="str">
        <f>VLOOKUP(D1105, 'TechIndex Startups'!$A$1:$E$797,2,FALSE)</f>
        <v>FIRM0739</v>
      </c>
      <c r="F1105" s="31" t="s">
        <v>1544</v>
      </c>
      <c r="G1105" s="25" t="s">
        <v>3430</v>
      </c>
      <c r="H1105" s="25" t="s">
        <v>1517</v>
      </c>
      <c r="I1105" s="25" t="s">
        <v>39</v>
      </c>
      <c r="J1105" s="25" t="s">
        <v>1695</v>
      </c>
      <c r="K1105" s="25">
        <v>1999</v>
      </c>
      <c r="L1105" s="25" t="s">
        <v>544</v>
      </c>
    </row>
    <row r="1106" spans="1:12">
      <c r="A1106" s="25" t="s">
        <v>3424</v>
      </c>
      <c r="B1106" s="26">
        <v>42136</v>
      </c>
      <c r="C1106" s="25">
        <v>2015</v>
      </c>
      <c r="D1106" s="30" t="s">
        <v>2959</v>
      </c>
      <c r="E1106" s="25" t="str">
        <f>VLOOKUP(D1106, 'TechIndex Startups'!$A$1:$E$797,2,FALSE)</f>
        <v>FIRM0739</v>
      </c>
      <c r="F1106" s="31" t="s">
        <v>1544</v>
      </c>
      <c r="G1106" s="25" t="s">
        <v>3431</v>
      </c>
      <c r="H1106" s="25" t="s">
        <v>1517</v>
      </c>
      <c r="I1106" s="25" t="s">
        <v>39</v>
      </c>
      <c r="J1106" s="25" t="s">
        <v>1695</v>
      </c>
      <c r="K1106" s="25">
        <v>1999</v>
      </c>
      <c r="L1106" s="25" t="s">
        <v>544</v>
      </c>
    </row>
    <row r="1107" spans="1:12">
      <c r="A1107" s="25" t="s">
        <v>3434</v>
      </c>
      <c r="B1107" s="26">
        <v>41394</v>
      </c>
      <c r="C1107" s="25">
        <v>2013</v>
      </c>
      <c r="D1107" s="30" t="s">
        <v>2960</v>
      </c>
      <c r="E1107" s="25" t="str">
        <f>VLOOKUP(D1107, 'TechIndex Startups'!$A$1:$E$797,2,FALSE)</f>
        <v>FIRM0740</v>
      </c>
      <c r="F1107" s="27">
        <f>6000000*1.25</f>
        <v>7500000</v>
      </c>
      <c r="G1107" s="25" t="s">
        <v>3435</v>
      </c>
      <c r="H1107" s="25" t="s">
        <v>1477</v>
      </c>
      <c r="I1107" s="25" t="s">
        <v>30</v>
      </c>
      <c r="J1107" s="25" t="s">
        <v>1487</v>
      </c>
      <c r="K1107" s="25">
        <v>2001</v>
      </c>
      <c r="L1107" s="30" t="s">
        <v>44</v>
      </c>
    </row>
    <row r="1108" spans="1:12">
      <c r="A1108" s="25" t="s">
        <v>3434</v>
      </c>
      <c r="B1108" s="26">
        <v>41394</v>
      </c>
      <c r="C1108" s="25">
        <v>2013</v>
      </c>
      <c r="D1108" s="30" t="s">
        <v>2960</v>
      </c>
      <c r="E1108" s="25" t="str">
        <f>VLOOKUP(D1108, 'TechIndex Startups'!$A$1:$E$797,2,FALSE)</f>
        <v>FIRM0740</v>
      </c>
      <c r="F1108" s="31" t="s">
        <v>1544</v>
      </c>
      <c r="G1108" s="25" t="s">
        <v>3436</v>
      </c>
      <c r="H1108" s="25" t="s">
        <v>1477</v>
      </c>
      <c r="I1108" s="25" t="s">
        <v>30</v>
      </c>
      <c r="J1108" s="25" t="s">
        <v>1487</v>
      </c>
      <c r="K1108" s="25">
        <v>2001</v>
      </c>
      <c r="L1108" s="30" t="s">
        <v>44</v>
      </c>
    </row>
    <row r="1109" spans="1:12">
      <c r="A1109" s="25" t="s">
        <v>3437</v>
      </c>
      <c r="B1109" s="26">
        <v>42446</v>
      </c>
      <c r="C1109" s="25">
        <v>2016</v>
      </c>
      <c r="D1109" s="30" t="s">
        <v>2960</v>
      </c>
      <c r="E1109" s="25" t="str">
        <f>VLOOKUP(D1109, 'TechIndex Startups'!$A$1:$E$797,2,FALSE)</f>
        <v>FIRM0740</v>
      </c>
      <c r="F1109" s="27">
        <f>33000000*1.25</f>
        <v>41250000</v>
      </c>
      <c r="G1109" s="25" t="s">
        <v>1894</v>
      </c>
      <c r="H1109" s="25" t="s">
        <v>1494</v>
      </c>
      <c r="I1109" s="25" t="s">
        <v>30</v>
      </c>
      <c r="J1109" s="25" t="s">
        <v>1487</v>
      </c>
      <c r="K1109" s="25">
        <v>2001</v>
      </c>
      <c r="L1109" s="30" t="s">
        <v>44</v>
      </c>
    </row>
    <row r="1110" spans="1:12">
      <c r="A1110" s="25" t="s">
        <v>3437</v>
      </c>
      <c r="B1110" s="26">
        <v>42446</v>
      </c>
      <c r="C1110" s="25">
        <v>2016</v>
      </c>
      <c r="D1110" s="30" t="s">
        <v>2960</v>
      </c>
      <c r="E1110" s="25" t="str">
        <f>VLOOKUP(D1110, 'TechIndex Startups'!$A$1:$E$797,2,FALSE)</f>
        <v>FIRM0740</v>
      </c>
      <c r="F1110" s="31" t="s">
        <v>1544</v>
      </c>
      <c r="G1110" s="25" t="s">
        <v>3436</v>
      </c>
      <c r="H1110" s="25" t="s">
        <v>1494</v>
      </c>
      <c r="I1110" s="25" t="s">
        <v>30</v>
      </c>
      <c r="J1110" s="25" t="s">
        <v>1487</v>
      </c>
      <c r="K1110" s="25">
        <v>2001</v>
      </c>
      <c r="L1110" s="30" t="s">
        <v>44</v>
      </c>
    </row>
    <row r="1111" spans="1:12">
      <c r="A1111" s="25" t="s">
        <v>3437</v>
      </c>
      <c r="B1111" s="26">
        <v>42446</v>
      </c>
      <c r="C1111" s="25">
        <v>2016</v>
      </c>
      <c r="D1111" s="30" t="s">
        <v>2960</v>
      </c>
      <c r="E1111" s="25" t="str">
        <f>VLOOKUP(D1111, 'TechIndex Startups'!$A$1:$E$797,2,FALSE)</f>
        <v>FIRM0740</v>
      </c>
      <c r="F1111" s="31" t="s">
        <v>1544</v>
      </c>
      <c r="G1111" s="25" t="s">
        <v>3435</v>
      </c>
      <c r="H1111" s="25" t="s">
        <v>1494</v>
      </c>
      <c r="I1111" s="25" t="s">
        <v>30</v>
      </c>
      <c r="J1111" s="25" t="s">
        <v>1487</v>
      </c>
      <c r="K1111" s="25">
        <v>2001</v>
      </c>
      <c r="L1111" s="30" t="s">
        <v>44</v>
      </c>
    </row>
    <row r="1112" spans="1:12">
      <c r="A1112" s="25" t="s">
        <v>3440</v>
      </c>
      <c r="B1112" s="26">
        <v>42983</v>
      </c>
      <c r="C1112" s="25">
        <v>2017</v>
      </c>
      <c r="D1112" s="25" t="s">
        <v>2961</v>
      </c>
      <c r="E1112" s="25" t="str">
        <f>VLOOKUP(D1112, 'TechIndex Startups'!$A$1:$E$797,2,FALSE)</f>
        <v>FIRM0741</v>
      </c>
      <c r="F1112" s="27">
        <f>2500000*1.25</f>
        <v>3125000</v>
      </c>
      <c r="G1112" s="46" t="s">
        <v>3441</v>
      </c>
      <c r="H1112" s="25" t="s">
        <v>1477</v>
      </c>
      <c r="I1112" s="25" t="s">
        <v>681</v>
      </c>
      <c r="J1112" s="25" t="s">
        <v>3438</v>
      </c>
      <c r="K1112" s="25">
        <v>2005</v>
      </c>
      <c r="L1112" s="30" t="s">
        <v>544</v>
      </c>
    </row>
    <row r="1113" spans="1:12">
      <c r="A1113" s="25" t="s">
        <v>3444</v>
      </c>
      <c r="B1113" s="26">
        <v>41087</v>
      </c>
      <c r="C1113" s="25">
        <v>2012</v>
      </c>
      <c r="D1113" s="25" t="s">
        <v>2962</v>
      </c>
      <c r="E1113" s="25" t="str">
        <f>VLOOKUP(D1113, 'TechIndex Startups'!$A$1:$E$797,2,FALSE)</f>
        <v>FIRM0742</v>
      </c>
      <c r="F1113" s="27">
        <v>1000000</v>
      </c>
      <c r="G1113" s="25" t="s">
        <v>3445</v>
      </c>
      <c r="H1113" s="25" t="s">
        <v>1497</v>
      </c>
      <c r="I1113" s="25" t="s">
        <v>681</v>
      </c>
      <c r="J1113" s="25" t="s">
        <v>3438</v>
      </c>
      <c r="K1113" s="25">
        <v>2012</v>
      </c>
      <c r="L1113" s="30" t="s">
        <v>544</v>
      </c>
    </row>
    <row r="1114" spans="1:12">
      <c r="A1114" s="25" t="s">
        <v>3446</v>
      </c>
      <c r="B1114" s="26">
        <v>41244</v>
      </c>
      <c r="C1114" s="25">
        <v>2012</v>
      </c>
      <c r="D1114" s="25" t="s">
        <v>2962</v>
      </c>
      <c r="E1114" s="25" t="str">
        <f>VLOOKUP(D1114, 'TechIndex Startups'!$A$1:$E$797,2,FALSE)</f>
        <v>FIRM0742</v>
      </c>
      <c r="F1114" s="27">
        <v>250000</v>
      </c>
      <c r="G1114" s="25" t="s">
        <v>3447</v>
      </c>
      <c r="H1114" s="25" t="s">
        <v>1492</v>
      </c>
      <c r="I1114" s="25" t="s">
        <v>681</v>
      </c>
      <c r="J1114" s="25" t="s">
        <v>3438</v>
      </c>
      <c r="K1114" s="25">
        <v>2012</v>
      </c>
      <c r="L1114" s="30" t="s">
        <v>544</v>
      </c>
    </row>
    <row r="1115" spans="1:12">
      <c r="A1115" s="25" t="s">
        <v>3449</v>
      </c>
      <c r="B1115" s="26">
        <v>41365</v>
      </c>
      <c r="C1115" s="25">
        <v>2013</v>
      </c>
      <c r="D1115" s="25" t="s">
        <v>2962</v>
      </c>
      <c r="E1115" s="25" t="str">
        <f>VLOOKUP(D1115, 'TechIndex Startups'!$A$1:$E$797,2,FALSE)</f>
        <v>FIRM0742</v>
      </c>
      <c r="F1115" s="27">
        <v>500000</v>
      </c>
      <c r="G1115" s="25" t="s">
        <v>3448</v>
      </c>
      <c r="H1115" s="25" t="s">
        <v>1497</v>
      </c>
      <c r="I1115" s="25" t="s">
        <v>681</v>
      </c>
      <c r="J1115" s="25" t="s">
        <v>3438</v>
      </c>
      <c r="K1115" s="25">
        <v>2012</v>
      </c>
      <c r="L1115" s="30" t="s">
        <v>544</v>
      </c>
    </row>
    <row r="1116" spans="1:12">
      <c r="A1116" s="25" t="s">
        <v>3450</v>
      </c>
      <c r="B1116" s="26">
        <v>41726</v>
      </c>
      <c r="C1116" s="25">
        <v>2014</v>
      </c>
      <c r="D1116" s="25" t="s">
        <v>2962</v>
      </c>
      <c r="E1116" s="25" t="str">
        <f>VLOOKUP(D1116, 'TechIndex Startups'!$A$1:$E$797,2,FALSE)</f>
        <v>FIRM0742</v>
      </c>
      <c r="F1116" s="27">
        <v>2500000</v>
      </c>
      <c r="G1116" s="25" t="s">
        <v>3448</v>
      </c>
      <c r="H1116" s="25" t="s">
        <v>1497</v>
      </c>
      <c r="I1116" s="25" t="s">
        <v>681</v>
      </c>
      <c r="J1116" s="25" t="s">
        <v>3438</v>
      </c>
      <c r="K1116" s="25">
        <v>2012</v>
      </c>
      <c r="L1116" s="30" t="s">
        <v>544</v>
      </c>
    </row>
    <row r="1117" spans="1:12">
      <c r="A1117" s="25" t="s">
        <v>3450</v>
      </c>
      <c r="B1117" s="26">
        <v>41726</v>
      </c>
      <c r="C1117" s="25">
        <v>2014</v>
      </c>
      <c r="D1117" s="25" t="s">
        <v>2962</v>
      </c>
      <c r="E1117" s="25" t="str">
        <f>VLOOKUP(D1117, 'TechIndex Startups'!$A$1:$E$797,2,FALSE)</f>
        <v>FIRM0742</v>
      </c>
      <c r="F1117" s="31" t="s">
        <v>1544</v>
      </c>
      <c r="G1117" s="25" t="s">
        <v>3451</v>
      </c>
      <c r="H1117" s="25" t="s">
        <v>1497</v>
      </c>
      <c r="I1117" s="25" t="s">
        <v>681</v>
      </c>
      <c r="J1117" s="25" t="s">
        <v>3438</v>
      </c>
      <c r="K1117" s="25">
        <v>2012</v>
      </c>
      <c r="L1117" s="30" t="s">
        <v>544</v>
      </c>
    </row>
    <row r="1118" spans="1:12">
      <c r="A1118" s="25" t="s">
        <v>3452</v>
      </c>
      <c r="B1118" s="26">
        <v>42005</v>
      </c>
      <c r="C1118" s="25">
        <v>2015</v>
      </c>
      <c r="D1118" s="25" t="s">
        <v>2962</v>
      </c>
      <c r="E1118" s="25" t="str">
        <f>VLOOKUP(D1118, 'TechIndex Startups'!$A$1:$E$797,2,FALSE)</f>
        <v>FIRM0742</v>
      </c>
      <c r="F1118" s="27">
        <v>585000</v>
      </c>
      <c r="G1118" s="25" t="s">
        <v>3451</v>
      </c>
      <c r="H1118" s="25" t="s">
        <v>1497</v>
      </c>
      <c r="I1118" s="25" t="s">
        <v>681</v>
      </c>
      <c r="J1118" s="25" t="s">
        <v>3438</v>
      </c>
      <c r="K1118" s="25">
        <v>2012</v>
      </c>
      <c r="L1118" s="30" t="s">
        <v>544</v>
      </c>
    </row>
    <row r="1119" spans="1:12">
      <c r="A1119" s="25" t="s">
        <v>3452</v>
      </c>
      <c r="B1119" s="26">
        <v>42005</v>
      </c>
      <c r="C1119" s="25">
        <v>2015</v>
      </c>
      <c r="D1119" s="25" t="s">
        <v>2962</v>
      </c>
      <c r="E1119" s="25" t="str">
        <f>VLOOKUP(D1119, 'TechIndex Startups'!$A$1:$E$797,2,FALSE)</f>
        <v>FIRM0742</v>
      </c>
      <c r="F1119" s="31" t="s">
        <v>1544</v>
      </c>
      <c r="G1119" s="25" t="s">
        <v>3445</v>
      </c>
      <c r="H1119" s="25" t="s">
        <v>1497</v>
      </c>
      <c r="I1119" s="25" t="s">
        <v>681</v>
      </c>
      <c r="J1119" s="25" t="s">
        <v>3438</v>
      </c>
      <c r="K1119" s="25">
        <v>2012</v>
      </c>
      <c r="L1119" s="30" t="s">
        <v>544</v>
      </c>
    </row>
    <row r="1120" spans="1:12">
      <c r="A1120" s="25" t="s">
        <v>3452</v>
      </c>
      <c r="B1120" s="26">
        <v>42005</v>
      </c>
      <c r="C1120" s="25">
        <v>2015</v>
      </c>
      <c r="D1120" s="25" t="s">
        <v>2962</v>
      </c>
      <c r="E1120" s="25" t="str">
        <f>VLOOKUP(D1120, 'TechIndex Startups'!$A$1:$E$797,2,FALSE)</f>
        <v>FIRM0742</v>
      </c>
      <c r="F1120" s="31" t="s">
        <v>1544</v>
      </c>
      <c r="G1120" s="25" t="s">
        <v>3448</v>
      </c>
      <c r="H1120" s="25" t="s">
        <v>1497</v>
      </c>
      <c r="I1120" s="25" t="s">
        <v>681</v>
      </c>
      <c r="J1120" s="25" t="s">
        <v>3438</v>
      </c>
      <c r="K1120" s="25">
        <v>2012</v>
      </c>
      <c r="L1120" s="30" t="s">
        <v>544</v>
      </c>
    </row>
    <row r="1121" spans="1:12">
      <c r="A1121" s="25" t="s">
        <v>3452</v>
      </c>
      <c r="B1121" s="26">
        <v>42005</v>
      </c>
      <c r="C1121" s="25">
        <v>2015</v>
      </c>
      <c r="D1121" s="25" t="s">
        <v>2962</v>
      </c>
      <c r="E1121" s="25" t="str">
        <f>VLOOKUP(D1121, 'TechIndex Startups'!$A$1:$E$797,2,FALSE)</f>
        <v>FIRM0742</v>
      </c>
      <c r="F1121" s="31" t="s">
        <v>1544</v>
      </c>
      <c r="G1121" s="25" t="s">
        <v>3453</v>
      </c>
      <c r="H1121" s="25" t="s">
        <v>1497</v>
      </c>
      <c r="I1121" s="25" t="s">
        <v>681</v>
      </c>
      <c r="J1121" s="25" t="s">
        <v>3438</v>
      </c>
      <c r="K1121" s="25">
        <v>2012</v>
      </c>
      <c r="L1121" s="30" t="s">
        <v>544</v>
      </c>
    </row>
    <row r="1122" spans="1:12">
      <c r="A1122" s="25" t="s">
        <v>3452</v>
      </c>
      <c r="B1122" s="26">
        <v>42005</v>
      </c>
      <c r="C1122" s="25">
        <v>2015</v>
      </c>
      <c r="D1122" s="25" t="s">
        <v>2962</v>
      </c>
      <c r="E1122" s="25" t="str">
        <f>VLOOKUP(D1122, 'TechIndex Startups'!$A$1:$E$797,2,FALSE)</f>
        <v>FIRM0742</v>
      </c>
      <c r="F1122" s="31" t="s">
        <v>1544</v>
      </c>
      <c r="G1122" s="25" t="s">
        <v>3454</v>
      </c>
      <c r="H1122" s="25" t="s">
        <v>1497</v>
      </c>
      <c r="I1122" s="25" t="s">
        <v>681</v>
      </c>
      <c r="J1122" s="25" t="s">
        <v>3438</v>
      </c>
      <c r="K1122" s="25">
        <v>2012</v>
      </c>
      <c r="L1122" s="30" t="s">
        <v>544</v>
      </c>
    </row>
    <row r="1123" spans="1:12">
      <c r="A1123" s="25" t="s">
        <v>3455</v>
      </c>
      <c r="B1123" s="26">
        <v>42480</v>
      </c>
      <c r="C1123" s="25">
        <v>2016</v>
      </c>
      <c r="D1123" s="25" t="s">
        <v>2962</v>
      </c>
      <c r="E1123" s="25" t="str">
        <f>VLOOKUP(D1123, 'TechIndex Startups'!$A$1:$E$797,2,FALSE)</f>
        <v>FIRM0742</v>
      </c>
      <c r="F1123" s="27">
        <v>520000</v>
      </c>
      <c r="G1123" s="25" t="s">
        <v>1479</v>
      </c>
      <c r="H1123" s="25" t="s">
        <v>1497</v>
      </c>
      <c r="I1123" s="25" t="s">
        <v>681</v>
      </c>
      <c r="J1123" s="25" t="s">
        <v>3438</v>
      </c>
      <c r="K1123" s="25">
        <v>2012</v>
      </c>
      <c r="L1123" s="30" t="s">
        <v>544</v>
      </c>
    </row>
    <row r="1124" spans="1:12">
      <c r="A1124" s="25" t="s">
        <v>3456</v>
      </c>
      <c r="B1124" s="26">
        <v>42871</v>
      </c>
      <c r="C1124" s="25">
        <v>2017</v>
      </c>
      <c r="D1124" s="25" t="s">
        <v>2962</v>
      </c>
      <c r="E1124" s="25" t="str">
        <f>VLOOKUP(D1124, 'TechIndex Startups'!$A$1:$E$797,2,FALSE)</f>
        <v>FIRM0742</v>
      </c>
      <c r="F1124" s="27" t="s">
        <v>1479</v>
      </c>
      <c r="G1124" s="25" t="s">
        <v>1479</v>
      </c>
      <c r="H1124" s="25" t="s">
        <v>1497</v>
      </c>
      <c r="I1124" s="25" t="s">
        <v>681</v>
      </c>
      <c r="J1124" s="25" t="s">
        <v>3438</v>
      </c>
      <c r="K1124" s="25">
        <v>2012</v>
      </c>
      <c r="L1124" s="30" t="s">
        <v>544</v>
      </c>
    </row>
    <row r="1125" spans="1:12">
      <c r="A1125" s="25" t="s">
        <v>3460</v>
      </c>
      <c r="B1125" s="26">
        <v>42104</v>
      </c>
      <c r="C1125" s="25">
        <v>2015</v>
      </c>
      <c r="D1125" s="25" t="s">
        <v>2963</v>
      </c>
      <c r="E1125" s="25" t="str">
        <f>VLOOKUP(D1125, 'TechIndex Startups'!$A$1:$E$797,2,FALSE)</f>
        <v>FIRM0743</v>
      </c>
      <c r="F1125" s="27">
        <v>500000</v>
      </c>
      <c r="G1125" s="25" t="s">
        <v>1479</v>
      </c>
      <c r="H1125" s="25" t="s">
        <v>1481</v>
      </c>
      <c r="I1125" s="25" t="s">
        <v>200</v>
      </c>
      <c r="J1125" s="25" t="s">
        <v>3457</v>
      </c>
      <c r="K1125" s="25">
        <v>2011</v>
      </c>
      <c r="L1125" s="30" t="s">
        <v>544</v>
      </c>
    </row>
    <row r="1126" spans="1:12">
      <c r="A1126" s="25" t="s">
        <v>3461</v>
      </c>
      <c r="B1126" s="26">
        <v>42450</v>
      </c>
      <c r="C1126" s="25">
        <v>2016</v>
      </c>
      <c r="D1126" s="25" t="s">
        <v>2963</v>
      </c>
      <c r="E1126" s="25" t="str">
        <f>VLOOKUP(D1126, 'TechIndex Startups'!$A$1:$E$797,2,FALSE)</f>
        <v>FIRM0743</v>
      </c>
      <c r="F1126" s="27">
        <v>2400000</v>
      </c>
      <c r="G1126" s="25" t="s">
        <v>3462</v>
      </c>
      <c r="H1126" s="25" t="s">
        <v>1469</v>
      </c>
      <c r="I1126" s="25" t="s">
        <v>200</v>
      </c>
      <c r="J1126" s="25" t="s">
        <v>3457</v>
      </c>
      <c r="K1126" s="25">
        <v>2011</v>
      </c>
      <c r="L1126" s="30" t="s">
        <v>544</v>
      </c>
    </row>
    <row r="1127" spans="1:12">
      <c r="A1127" s="25" t="s">
        <v>3461</v>
      </c>
      <c r="B1127" s="26">
        <v>42450</v>
      </c>
      <c r="C1127" s="25">
        <v>2016</v>
      </c>
      <c r="D1127" s="25" t="s">
        <v>2963</v>
      </c>
      <c r="E1127" s="25" t="str">
        <f>VLOOKUP(D1127, 'TechIndex Startups'!$A$1:$E$797,2,FALSE)</f>
        <v>FIRM0743</v>
      </c>
      <c r="F1127" s="31" t="s">
        <v>1544</v>
      </c>
      <c r="G1127" s="25" t="s">
        <v>3463</v>
      </c>
      <c r="H1127" s="25" t="s">
        <v>1469</v>
      </c>
      <c r="I1127" s="25" t="s">
        <v>200</v>
      </c>
      <c r="J1127" s="25" t="s">
        <v>3457</v>
      </c>
      <c r="K1127" s="25">
        <v>2011</v>
      </c>
      <c r="L1127" s="30" t="s">
        <v>544</v>
      </c>
    </row>
    <row r="1128" spans="1:12">
      <c r="A1128" s="25" t="s">
        <v>3461</v>
      </c>
      <c r="B1128" s="26">
        <v>42450</v>
      </c>
      <c r="C1128" s="25">
        <v>2016</v>
      </c>
      <c r="D1128" s="25" t="s">
        <v>2963</v>
      </c>
      <c r="E1128" s="25" t="str">
        <f>VLOOKUP(D1128, 'TechIndex Startups'!$A$1:$E$797,2,FALSE)</f>
        <v>FIRM0743</v>
      </c>
      <c r="F1128" s="31" t="s">
        <v>1544</v>
      </c>
      <c r="G1128" s="25" t="s">
        <v>3464</v>
      </c>
      <c r="H1128" s="25" t="s">
        <v>1469</v>
      </c>
      <c r="I1128" s="25" t="s">
        <v>200</v>
      </c>
      <c r="J1128" s="25" t="s">
        <v>3457</v>
      </c>
      <c r="K1128" s="25">
        <v>2011</v>
      </c>
      <c r="L1128" s="30" t="s">
        <v>544</v>
      </c>
    </row>
    <row r="1129" spans="1:12">
      <c r="A1129" s="25" t="s">
        <v>3465</v>
      </c>
      <c r="B1129" s="26">
        <v>42716</v>
      </c>
      <c r="C1129" s="25">
        <v>2016</v>
      </c>
      <c r="D1129" s="25" t="s">
        <v>2963</v>
      </c>
      <c r="E1129" s="25" t="str">
        <f>VLOOKUP(D1129, 'TechIndex Startups'!$A$1:$E$797,2,FALSE)</f>
        <v>FIRM0743</v>
      </c>
      <c r="F1129" s="27">
        <v>1700000</v>
      </c>
      <c r="G1129" s="25" t="s">
        <v>3466</v>
      </c>
      <c r="H1129" s="25" t="s">
        <v>1497</v>
      </c>
      <c r="I1129" s="25" t="s">
        <v>200</v>
      </c>
      <c r="J1129" s="25" t="s">
        <v>3457</v>
      </c>
      <c r="K1129" s="25">
        <v>2011</v>
      </c>
      <c r="L1129" s="30" t="s">
        <v>544</v>
      </c>
    </row>
    <row r="1130" spans="1:12">
      <c r="A1130" s="25" t="s">
        <v>3467</v>
      </c>
      <c r="B1130" s="26">
        <v>42787</v>
      </c>
      <c r="C1130" s="25">
        <v>2017</v>
      </c>
      <c r="D1130" s="25" t="s">
        <v>2963</v>
      </c>
      <c r="E1130" s="25" t="str">
        <f>VLOOKUP(D1130, 'TechIndex Startups'!$A$1:$E$797,2,FALSE)</f>
        <v>FIRM0743</v>
      </c>
      <c r="F1130" s="27">
        <v>1500000</v>
      </c>
      <c r="G1130" s="25" t="s">
        <v>3466</v>
      </c>
      <c r="H1130" s="25" t="s">
        <v>1469</v>
      </c>
      <c r="I1130" s="25" t="s">
        <v>200</v>
      </c>
      <c r="J1130" s="25" t="s">
        <v>3457</v>
      </c>
      <c r="K1130" s="25">
        <v>2011</v>
      </c>
      <c r="L1130" s="30" t="s">
        <v>544</v>
      </c>
    </row>
    <row r="1131" spans="1:12">
      <c r="A1131" s="25" t="s">
        <v>3475</v>
      </c>
      <c r="B1131" s="26">
        <v>42758</v>
      </c>
      <c r="C1131" s="25">
        <v>2017</v>
      </c>
      <c r="D1131" s="25" t="s">
        <v>2968</v>
      </c>
      <c r="E1131" s="25" t="str">
        <f>VLOOKUP(D1131, 'TechIndex Startups'!$A$1:$E$797,2,FALSE)</f>
        <v>FIRM0748</v>
      </c>
      <c r="F1131" s="31" t="s">
        <v>1479</v>
      </c>
      <c r="G1131" s="25" t="s">
        <v>1753</v>
      </c>
      <c r="H1131" s="25" t="s">
        <v>1469</v>
      </c>
      <c r="I1131" s="25" t="s">
        <v>73</v>
      </c>
      <c r="J1131" s="25" t="s">
        <v>3473</v>
      </c>
      <c r="K1131" s="25">
        <v>2015</v>
      </c>
      <c r="L1131" s="30" t="s">
        <v>544</v>
      </c>
    </row>
    <row r="1132" spans="1:12">
      <c r="A1132" s="25" t="s">
        <v>3475</v>
      </c>
      <c r="B1132" s="26">
        <v>42758</v>
      </c>
      <c r="C1132" s="25">
        <v>2017</v>
      </c>
      <c r="D1132" s="25" t="s">
        <v>2968</v>
      </c>
      <c r="E1132" s="25" t="str">
        <f>VLOOKUP(D1132, 'TechIndex Startups'!$A$1:$E$797,2,FALSE)</f>
        <v>FIRM0748</v>
      </c>
      <c r="F1132" s="31" t="s">
        <v>1479</v>
      </c>
      <c r="G1132" s="25" t="s">
        <v>3476</v>
      </c>
      <c r="H1132" s="25" t="s">
        <v>1469</v>
      </c>
      <c r="I1132" s="25" t="s">
        <v>73</v>
      </c>
      <c r="J1132" s="25" t="s">
        <v>3473</v>
      </c>
      <c r="K1132" s="25">
        <v>2015</v>
      </c>
      <c r="L1132" s="30" t="s">
        <v>544</v>
      </c>
    </row>
    <row r="1133" spans="1:12">
      <c r="A1133" s="25" t="s">
        <v>3489</v>
      </c>
      <c r="B1133" s="26">
        <v>42712</v>
      </c>
      <c r="C1133" s="25">
        <v>2016</v>
      </c>
      <c r="D1133" s="25" t="s">
        <v>3490</v>
      </c>
      <c r="E1133" s="25" t="str">
        <f>VLOOKUP(D1133, 'TechIndex Startups'!$A$1:$E$797,2,FALSE)</f>
        <v>FIRM0756</v>
      </c>
      <c r="F1133" s="31" t="s">
        <v>1479</v>
      </c>
      <c r="G1133" s="25" t="s">
        <v>1479</v>
      </c>
      <c r="H1133" s="25" t="s">
        <v>1760</v>
      </c>
      <c r="I1133" s="25" t="s">
        <v>80</v>
      </c>
      <c r="J1133" s="25" t="s">
        <v>1811</v>
      </c>
      <c r="K1133" s="25">
        <v>2014</v>
      </c>
      <c r="L1133" s="30" t="s">
        <v>44</v>
      </c>
    </row>
    <row r="1134" spans="1:12">
      <c r="A1134" s="25" t="s">
        <v>3493</v>
      </c>
      <c r="B1134" s="26">
        <v>41671</v>
      </c>
      <c r="C1134" s="25">
        <v>2014</v>
      </c>
      <c r="D1134" s="25" t="s">
        <v>3181</v>
      </c>
      <c r="E1134" s="25" t="str">
        <f>VLOOKUP(D1134, 'TechIndex Startups'!$A$1:$E$797,2,FALSE)</f>
        <v>FIRM0757</v>
      </c>
      <c r="F1134" s="31" t="s">
        <v>1479</v>
      </c>
      <c r="G1134" s="25" t="s">
        <v>1631</v>
      </c>
      <c r="H1134" s="25" t="s">
        <v>1481</v>
      </c>
      <c r="I1134" s="25" t="s">
        <v>387</v>
      </c>
      <c r="J1134" s="25" t="s">
        <v>1632</v>
      </c>
      <c r="K1134" s="25">
        <v>2014</v>
      </c>
      <c r="L1134" s="30" t="s">
        <v>44</v>
      </c>
    </row>
    <row r="1135" spans="1:12">
      <c r="A1135" s="25" t="s">
        <v>3494</v>
      </c>
      <c r="B1135" s="26">
        <v>41944</v>
      </c>
      <c r="C1135" s="25">
        <v>2014</v>
      </c>
      <c r="D1135" s="25" t="s">
        <v>3181</v>
      </c>
      <c r="E1135" s="25" t="str">
        <f>VLOOKUP(D1135, 'TechIndex Startups'!$A$1:$E$797,2,FALSE)</f>
        <v>FIRM0757</v>
      </c>
      <c r="F1135" s="27">
        <f>250000*1.25</f>
        <v>312500</v>
      </c>
      <c r="G1135" s="25" t="s">
        <v>1580</v>
      </c>
      <c r="H1135" s="25" t="s">
        <v>1481</v>
      </c>
      <c r="I1135" s="25" t="s">
        <v>387</v>
      </c>
      <c r="J1135" s="25" t="s">
        <v>1632</v>
      </c>
      <c r="K1135" s="25">
        <v>2014</v>
      </c>
      <c r="L1135" s="30" t="s">
        <v>44</v>
      </c>
    </row>
    <row r="1136" spans="1:12">
      <c r="A1136" s="25" t="s">
        <v>3495</v>
      </c>
      <c r="B1136" s="26">
        <v>42064</v>
      </c>
      <c r="C1136" s="25">
        <v>2015</v>
      </c>
      <c r="D1136" s="25" t="s">
        <v>3181</v>
      </c>
      <c r="E1136" s="25" t="str">
        <f>VLOOKUP(D1136, 'TechIndex Startups'!$A$1:$E$797,2,FALSE)</f>
        <v>FIRM0757</v>
      </c>
      <c r="F1136" s="27">
        <f>50000*1.25</f>
        <v>62500</v>
      </c>
      <c r="G1136" s="25" t="s">
        <v>1580</v>
      </c>
      <c r="H1136" s="25" t="s">
        <v>1481</v>
      </c>
      <c r="I1136" s="25" t="s">
        <v>387</v>
      </c>
      <c r="J1136" s="25" t="s">
        <v>1632</v>
      </c>
      <c r="K1136" s="25">
        <v>2014</v>
      </c>
      <c r="L1136" s="30" t="s">
        <v>44</v>
      </c>
    </row>
    <row r="1137" spans="1:12">
      <c r="A1137" s="25" t="s">
        <v>3497</v>
      </c>
      <c r="B1137" s="26">
        <v>42491</v>
      </c>
      <c r="C1137" s="25">
        <v>2016</v>
      </c>
      <c r="D1137" s="25" t="s">
        <v>3181</v>
      </c>
      <c r="E1137" s="25" t="str">
        <f>VLOOKUP(D1137, 'TechIndex Startups'!$A$1:$E$797,2,FALSE)</f>
        <v>FIRM0757</v>
      </c>
      <c r="F1137" s="27">
        <v>1100000</v>
      </c>
      <c r="G1137" s="25" t="s">
        <v>3496</v>
      </c>
      <c r="H1137" s="25" t="s">
        <v>1469</v>
      </c>
      <c r="I1137" s="25" t="s">
        <v>387</v>
      </c>
      <c r="J1137" s="25" t="s">
        <v>1632</v>
      </c>
      <c r="K1137" s="25">
        <v>2014</v>
      </c>
      <c r="L1137" s="30" t="s">
        <v>44</v>
      </c>
    </row>
    <row r="1138" spans="1:12">
      <c r="A1138" s="25" t="s">
        <v>3497</v>
      </c>
      <c r="B1138" s="26">
        <v>42491</v>
      </c>
      <c r="C1138" s="25">
        <v>2016</v>
      </c>
      <c r="D1138" s="25" t="s">
        <v>3181</v>
      </c>
      <c r="E1138" s="25" t="str">
        <f>VLOOKUP(D1138, 'TechIndex Startups'!$A$1:$E$797,2,FALSE)</f>
        <v>FIRM0757</v>
      </c>
      <c r="F1138" s="31" t="s">
        <v>1544</v>
      </c>
      <c r="G1138" s="25" t="s">
        <v>1975</v>
      </c>
      <c r="H1138" s="25" t="s">
        <v>1469</v>
      </c>
      <c r="I1138" s="25" t="s">
        <v>387</v>
      </c>
      <c r="J1138" s="25" t="s">
        <v>1632</v>
      </c>
      <c r="K1138" s="25">
        <v>2014</v>
      </c>
      <c r="L1138" s="30" t="s">
        <v>44</v>
      </c>
    </row>
    <row r="1139" spans="1:12">
      <c r="A1139" s="25" t="s">
        <v>3497</v>
      </c>
      <c r="B1139" s="26">
        <v>42491</v>
      </c>
      <c r="C1139" s="25">
        <v>2016</v>
      </c>
      <c r="D1139" s="25" t="s">
        <v>3181</v>
      </c>
      <c r="E1139" s="25" t="str">
        <f>VLOOKUP(D1139, 'TechIndex Startups'!$A$1:$E$797,2,FALSE)</f>
        <v>FIRM0757</v>
      </c>
      <c r="F1139" s="31" t="s">
        <v>1544</v>
      </c>
      <c r="G1139" s="25" t="s">
        <v>1735</v>
      </c>
      <c r="H1139" s="25" t="s">
        <v>1469</v>
      </c>
      <c r="I1139" s="25" t="s">
        <v>387</v>
      </c>
      <c r="J1139" s="25" t="s">
        <v>1632</v>
      </c>
      <c r="K1139" s="25">
        <v>2014</v>
      </c>
      <c r="L1139" s="30" t="s">
        <v>44</v>
      </c>
    </row>
    <row r="1140" spans="1:12">
      <c r="A1140" s="25" t="s">
        <v>3500</v>
      </c>
      <c r="B1140" s="26">
        <v>42460</v>
      </c>
      <c r="C1140" s="25">
        <v>2016</v>
      </c>
      <c r="D1140" s="25" t="s">
        <v>3184</v>
      </c>
      <c r="E1140" s="25" t="str">
        <f>VLOOKUP(D1140, 'TechIndex Startups'!$A$1:$E$797,2,FALSE)</f>
        <v>FIRM0762</v>
      </c>
      <c r="F1140" s="27">
        <v>2500000</v>
      </c>
      <c r="G1140" s="25" t="s">
        <v>1479</v>
      </c>
      <c r="H1140" s="25" t="s">
        <v>1481</v>
      </c>
      <c r="I1140" s="25" t="s">
        <v>30</v>
      </c>
      <c r="J1140" s="25" t="s">
        <v>1612</v>
      </c>
      <c r="K1140" s="25">
        <v>2016</v>
      </c>
      <c r="L1140" s="30" t="s">
        <v>69</v>
      </c>
    </row>
    <row r="1141" spans="1:12">
      <c r="A1141" s="25" t="s">
        <v>3501</v>
      </c>
      <c r="B1141" s="26">
        <v>43159</v>
      </c>
      <c r="C1141" s="25">
        <v>2018</v>
      </c>
      <c r="D1141" s="25" t="s">
        <v>3184</v>
      </c>
      <c r="E1141" s="25" t="str">
        <f>VLOOKUP(D1141, 'TechIndex Startups'!$A$1:$E$797,2,FALSE)</f>
        <v>FIRM0762</v>
      </c>
      <c r="F1141" s="27">
        <v>3200000</v>
      </c>
      <c r="G1141" s="25" t="s">
        <v>1479</v>
      </c>
      <c r="H1141" s="25" t="s">
        <v>1481</v>
      </c>
      <c r="I1141" s="25" t="s">
        <v>30</v>
      </c>
      <c r="J1141" s="25" t="s">
        <v>1612</v>
      </c>
      <c r="K1141" s="25">
        <v>2016</v>
      </c>
      <c r="L1141" s="30" t="s">
        <v>69</v>
      </c>
    </row>
    <row r="1142" spans="1:12">
      <c r="A1142" s="25" t="s">
        <v>3505</v>
      </c>
      <c r="B1142" s="26">
        <v>43239</v>
      </c>
      <c r="C1142" s="25">
        <v>2018</v>
      </c>
      <c r="D1142" s="25" t="s">
        <v>3502</v>
      </c>
      <c r="E1142" s="25" t="str">
        <f>VLOOKUP(D1142, 'TechIndex Startups'!$A$1:$E$797,2,FALSE)</f>
        <v>FIRM0765</v>
      </c>
      <c r="F1142" s="31" t="s">
        <v>1479</v>
      </c>
      <c r="G1142" s="25" t="s">
        <v>142</v>
      </c>
      <c r="H1142" s="25" t="s">
        <v>1481</v>
      </c>
      <c r="I1142" s="25" t="s">
        <v>30</v>
      </c>
      <c r="J1142" s="25" t="s">
        <v>1470</v>
      </c>
      <c r="K1142" s="25">
        <v>2016</v>
      </c>
      <c r="L1142" s="25" t="s">
        <v>29</v>
      </c>
    </row>
    <row r="1143" spans="1:12">
      <c r="A1143" s="25" t="s">
        <v>3510</v>
      </c>
      <c r="B1143" s="26">
        <v>41858</v>
      </c>
      <c r="C1143" s="25">
        <v>2014</v>
      </c>
      <c r="D1143" s="25" t="s">
        <v>3186</v>
      </c>
      <c r="E1143" s="25" t="str">
        <f>VLOOKUP(D1143, 'TechIndex Startups'!$A$1:$E$797,2,FALSE)</f>
        <v>FIRM0767</v>
      </c>
      <c r="F1143" s="31" t="s">
        <v>1479</v>
      </c>
      <c r="G1143" s="25" t="s">
        <v>3511</v>
      </c>
      <c r="H1143" s="25" t="s">
        <v>1469</v>
      </c>
      <c r="I1143" s="25" t="s">
        <v>30</v>
      </c>
      <c r="J1143" s="25" t="s">
        <v>1770</v>
      </c>
      <c r="K1143" s="25">
        <v>2005</v>
      </c>
      <c r="L1143" s="25" t="s">
        <v>58</v>
      </c>
    </row>
    <row r="1144" spans="1:12">
      <c r="A1144" s="25" t="s">
        <v>3514</v>
      </c>
      <c r="B1144" s="26">
        <v>41883</v>
      </c>
      <c r="C1144" s="25">
        <v>2014</v>
      </c>
      <c r="D1144" s="25" t="s">
        <v>3187</v>
      </c>
      <c r="E1144" s="25" t="str">
        <f>VLOOKUP(D1144, 'TechIndex Startups'!$A$1:$E$797,2,FALSE)</f>
        <v>FIRM0768</v>
      </c>
      <c r="F1144" s="27">
        <v>2000000</v>
      </c>
      <c r="G1144" s="25" t="s">
        <v>1753</v>
      </c>
      <c r="H1144" s="25" t="s">
        <v>1481</v>
      </c>
      <c r="I1144" s="25" t="s">
        <v>30</v>
      </c>
      <c r="J1144" s="25" t="s">
        <v>1543</v>
      </c>
      <c r="K1144" s="25">
        <v>2014</v>
      </c>
      <c r="L1144" s="25" t="s">
        <v>58</v>
      </c>
    </row>
    <row r="1145" spans="1:12">
      <c r="A1145" s="25" t="s">
        <v>3514</v>
      </c>
      <c r="B1145" s="26">
        <v>41883</v>
      </c>
      <c r="C1145" s="25">
        <v>2014</v>
      </c>
      <c r="D1145" s="25" t="s">
        <v>3187</v>
      </c>
      <c r="E1145" s="25" t="str">
        <f>VLOOKUP(D1145, 'TechIndex Startups'!$A$1:$E$797,2,FALSE)</f>
        <v>FIRM0768</v>
      </c>
      <c r="F1145" s="31" t="s">
        <v>1544</v>
      </c>
      <c r="G1145" s="25" t="s">
        <v>1847</v>
      </c>
      <c r="H1145" s="25" t="s">
        <v>1481</v>
      </c>
      <c r="I1145" s="25" t="s">
        <v>30</v>
      </c>
      <c r="J1145" s="25" t="s">
        <v>1543</v>
      </c>
      <c r="K1145" s="25">
        <v>2014</v>
      </c>
      <c r="L1145" s="25" t="s">
        <v>58</v>
      </c>
    </row>
    <row r="1146" spans="1:12">
      <c r="A1146" s="25" t="s">
        <v>3504</v>
      </c>
      <c r="B1146" s="26">
        <v>43031</v>
      </c>
      <c r="C1146" s="25">
        <v>2017</v>
      </c>
      <c r="D1146" s="25" t="s">
        <v>3187</v>
      </c>
      <c r="E1146" s="25" t="str">
        <f>VLOOKUP(D1146, 'TechIndex Startups'!$A$1:$E$797,2,FALSE)</f>
        <v>FIRM0768</v>
      </c>
      <c r="F1146" s="27">
        <v>3000000</v>
      </c>
      <c r="G1146" s="25" t="s">
        <v>3515</v>
      </c>
      <c r="H1146" s="25" t="s">
        <v>1477</v>
      </c>
      <c r="I1146" s="25" t="s">
        <v>30</v>
      </c>
      <c r="J1146" s="25" t="s">
        <v>1543</v>
      </c>
      <c r="K1146" s="25">
        <v>2014</v>
      </c>
      <c r="L1146" s="25" t="s">
        <v>58</v>
      </c>
    </row>
    <row r="1147" spans="1:12">
      <c r="A1147" s="25" t="s">
        <v>3504</v>
      </c>
      <c r="B1147" s="26">
        <v>43031</v>
      </c>
      <c r="C1147" s="25">
        <v>2017</v>
      </c>
      <c r="D1147" s="25" t="s">
        <v>3187</v>
      </c>
      <c r="E1147" s="25" t="str">
        <f>VLOOKUP(D1147, 'TechIndex Startups'!$A$1:$E$797,2,FALSE)</f>
        <v>FIRM0768</v>
      </c>
      <c r="F1147" s="31" t="s">
        <v>1544</v>
      </c>
      <c r="G1147" s="25" t="s">
        <v>3516</v>
      </c>
      <c r="H1147" s="25" t="s">
        <v>1477</v>
      </c>
      <c r="I1147" s="25" t="s">
        <v>30</v>
      </c>
      <c r="J1147" s="25" t="s">
        <v>1543</v>
      </c>
      <c r="K1147" s="25">
        <v>2014</v>
      </c>
      <c r="L1147" s="25" t="s">
        <v>58</v>
      </c>
    </row>
    <row r="1148" spans="1:12">
      <c r="A1148" s="25" t="s">
        <v>3520</v>
      </c>
      <c r="B1148" s="26">
        <v>35004</v>
      </c>
      <c r="C1148" s="25">
        <v>1995</v>
      </c>
      <c r="D1148" s="25" t="s">
        <v>3188</v>
      </c>
      <c r="E1148" s="25" t="str">
        <f>VLOOKUP(D1148, 'TechIndex Startups'!$A$1:$E$797,2,FALSE)</f>
        <v>FIRM0769</v>
      </c>
      <c r="F1148" s="31" t="s">
        <v>1479</v>
      </c>
      <c r="G1148" s="25" t="s">
        <v>3521</v>
      </c>
      <c r="H1148" s="25" t="s">
        <v>1469</v>
      </c>
      <c r="I1148" s="25" t="s">
        <v>41</v>
      </c>
      <c r="J1148" s="25" t="s">
        <v>3517</v>
      </c>
      <c r="K1148" s="25">
        <v>1991</v>
      </c>
      <c r="L1148" s="25" t="s">
        <v>58</v>
      </c>
    </row>
    <row r="1149" spans="1:12">
      <c r="A1149" s="25" t="s">
        <v>3522</v>
      </c>
      <c r="B1149" s="26">
        <v>41655</v>
      </c>
      <c r="C1149" s="25">
        <v>2014</v>
      </c>
      <c r="D1149" s="25" t="s">
        <v>3188</v>
      </c>
      <c r="E1149" s="25" t="str">
        <f>VLOOKUP(D1149, 'TechIndex Startups'!$A$1:$E$797,2,FALSE)</f>
        <v>FIRM0769</v>
      </c>
      <c r="F1149" s="27">
        <v>100000000</v>
      </c>
      <c r="G1149" s="25" t="s">
        <v>1479</v>
      </c>
      <c r="H1149" s="25" t="s">
        <v>2033</v>
      </c>
      <c r="I1149" s="25" t="s">
        <v>41</v>
      </c>
      <c r="J1149" s="25" t="s">
        <v>3517</v>
      </c>
      <c r="K1149" s="25">
        <v>1991</v>
      </c>
      <c r="L1149" s="25" t="s">
        <v>58</v>
      </c>
    </row>
    <row r="1150" spans="1:12">
      <c r="A1150" s="25" t="s">
        <v>3525</v>
      </c>
      <c r="B1150" s="26">
        <v>42145</v>
      </c>
      <c r="C1150" s="25">
        <v>2015</v>
      </c>
      <c r="D1150" s="25" t="s">
        <v>3189</v>
      </c>
      <c r="E1150" s="25" t="str">
        <f>VLOOKUP(D1150, 'TechIndex Startups'!$A$1:$E$797,2,FALSE)</f>
        <v>FIRM0770</v>
      </c>
      <c r="F1150" s="31" t="s">
        <v>1479</v>
      </c>
      <c r="G1150" s="25" t="s">
        <v>1479</v>
      </c>
      <c r="H1150" s="25" t="s">
        <v>1513</v>
      </c>
      <c r="I1150" s="25" t="s">
        <v>30</v>
      </c>
      <c r="J1150" s="25" t="s">
        <v>1470</v>
      </c>
      <c r="K1150" s="25">
        <v>2014</v>
      </c>
      <c r="L1150" s="25" t="s">
        <v>544</v>
      </c>
    </row>
    <row r="1151" spans="1:12">
      <c r="A1151" s="25" t="s">
        <v>3526</v>
      </c>
      <c r="B1151" s="26">
        <v>42633</v>
      </c>
      <c r="C1151" s="25">
        <v>2016</v>
      </c>
      <c r="D1151" s="25" t="s">
        <v>3189</v>
      </c>
      <c r="E1151" s="25" t="str">
        <f>VLOOKUP(D1151, 'TechIndex Startups'!$A$1:$E$797,2,FALSE)</f>
        <v>FIRM0770</v>
      </c>
      <c r="F1151" s="27">
        <v>3000000</v>
      </c>
      <c r="G1151" s="25" t="s">
        <v>3527</v>
      </c>
      <c r="H1151" s="25" t="s">
        <v>1477</v>
      </c>
      <c r="I1151" s="25" t="s">
        <v>30</v>
      </c>
      <c r="J1151" s="25" t="s">
        <v>1470</v>
      </c>
      <c r="K1151" s="25">
        <v>2014</v>
      </c>
      <c r="L1151" s="25" t="s">
        <v>544</v>
      </c>
    </row>
    <row r="1152" spans="1:12">
      <c r="A1152" s="25" t="s">
        <v>3530</v>
      </c>
      <c r="B1152" s="26">
        <v>41835</v>
      </c>
      <c r="C1152" s="25">
        <v>2014</v>
      </c>
      <c r="D1152" s="25" t="s">
        <v>3190</v>
      </c>
      <c r="E1152" s="25" t="str">
        <f>VLOOKUP(D1152, 'TechIndex Startups'!$A$1:$E$797,2,FALSE)</f>
        <v>FIRM0771</v>
      </c>
      <c r="F1152" s="27">
        <v>15000000</v>
      </c>
      <c r="G1152" s="25" t="s">
        <v>3531</v>
      </c>
      <c r="H1152" s="25" t="s">
        <v>1469</v>
      </c>
      <c r="I1152" s="25" t="s">
        <v>30</v>
      </c>
      <c r="J1152" s="25" t="s">
        <v>1498</v>
      </c>
      <c r="K1152" s="25">
        <v>2014</v>
      </c>
      <c r="L1152" s="25" t="s">
        <v>58</v>
      </c>
    </row>
    <row r="1153" spans="1:12">
      <c r="A1153" s="25" t="s">
        <v>3530</v>
      </c>
      <c r="B1153" s="26">
        <v>41835</v>
      </c>
      <c r="C1153" s="25">
        <v>2014</v>
      </c>
      <c r="D1153" s="25" t="s">
        <v>3190</v>
      </c>
      <c r="E1153" s="25" t="str">
        <f>VLOOKUP(D1153, 'TechIndex Startups'!$A$1:$E$797,2,FALSE)</f>
        <v>FIRM0771</v>
      </c>
      <c r="F1153" s="31" t="s">
        <v>1544</v>
      </c>
      <c r="G1153" s="25" t="s">
        <v>3532</v>
      </c>
      <c r="H1153" s="25" t="s">
        <v>1469</v>
      </c>
      <c r="I1153" s="25" t="s">
        <v>30</v>
      </c>
      <c r="J1153" s="25" t="s">
        <v>1498</v>
      </c>
      <c r="K1153" s="25">
        <v>2014</v>
      </c>
      <c r="L1153" s="25" t="s">
        <v>58</v>
      </c>
    </row>
    <row r="1154" spans="1:12">
      <c r="A1154" s="25" t="s">
        <v>3533</v>
      </c>
      <c r="B1154" s="26">
        <v>42605</v>
      </c>
      <c r="C1154" s="25">
        <v>2016</v>
      </c>
      <c r="D1154" s="25" t="s">
        <v>3190</v>
      </c>
      <c r="E1154" s="25" t="str">
        <f>VLOOKUP(D1154, 'TechIndex Startups'!$A$1:$E$797,2,FALSE)</f>
        <v>FIRM0771</v>
      </c>
      <c r="F1154" s="27">
        <v>50000000</v>
      </c>
      <c r="G1154" s="25" t="s">
        <v>3534</v>
      </c>
      <c r="H1154" s="25" t="s">
        <v>1469</v>
      </c>
      <c r="I1154" s="25" t="s">
        <v>30</v>
      </c>
      <c r="J1154" s="25" t="s">
        <v>1498</v>
      </c>
      <c r="K1154" s="25">
        <v>2014</v>
      </c>
      <c r="L1154" s="25" t="s">
        <v>58</v>
      </c>
    </row>
    <row r="1155" spans="1:12">
      <c r="A1155" s="25" t="s">
        <v>3542</v>
      </c>
      <c r="B1155" s="26">
        <v>43262</v>
      </c>
      <c r="C1155" s="25">
        <v>2018</v>
      </c>
      <c r="D1155" s="25" t="s">
        <v>3195</v>
      </c>
      <c r="E1155" s="25" t="str">
        <f>VLOOKUP(D1155, 'TechIndex Startups'!$A$1:$E$797,2,FALSE)</f>
        <v>FIRM0778</v>
      </c>
      <c r="F1155" s="27">
        <f>13000000*1.4</f>
        <v>18200000</v>
      </c>
      <c r="G1155" s="25" t="s">
        <v>3543</v>
      </c>
      <c r="H1155" s="25" t="s">
        <v>1477</v>
      </c>
      <c r="I1155" s="25" t="s">
        <v>50</v>
      </c>
      <c r="J1155" s="25" t="s">
        <v>1478</v>
      </c>
      <c r="K1155" s="25">
        <v>2014</v>
      </c>
      <c r="L1155" s="25" t="s">
        <v>69</v>
      </c>
    </row>
    <row r="1156" spans="1:12">
      <c r="A1156" s="25" t="s">
        <v>3542</v>
      </c>
      <c r="B1156" s="26">
        <v>43262</v>
      </c>
      <c r="C1156" s="25">
        <v>2018</v>
      </c>
      <c r="D1156" s="25" t="s">
        <v>3195</v>
      </c>
      <c r="E1156" s="25" t="str">
        <f>VLOOKUP(D1156, 'TechIndex Startups'!$A$1:$E$797,2,FALSE)</f>
        <v>FIRM0778</v>
      </c>
      <c r="F1156" s="31" t="s">
        <v>1544</v>
      </c>
      <c r="G1156" s="25" t="s">
        <v>1908</v>
      </c>
      <c r="H1156" s="25" t="s">
        <v>1477</v>
      </c>
      <c r="I1156" s="25" t="s">
        <v>50</v>
      </c>
      <c r="J1156" s="25" t="s">
        <v>1478</v>
      </c>
      <c r="K1156" s="25">
        <v>2014</v>
      </c>
      <c r="L1156" s="25" t="s">
        <v>69</v>
      </c>
    </row>
    <row r="1157" spans="1:12">
      <c r="A1157" s="25" t="s">
        <v>3546</v>
      </c>
      <c r="B1157" s="26">
        <v>43235</v>
      </c>
      <c r="C1157" s="25">
        <v>2018</v>
      </c>
      <c r="D1157" s="25" t="s">
        <v>3196</v>
      </c>
      <c r="E1157" s="25" t="str">
        <f>VLOOKUP(D1157, 'TechIndex Startups'!$A$1:$E$797,2,FALSE)</f>
        <v>FIRM0779</v>
      </c>
      <c r="F1157" s="27">
        <v>2200000</v>
      </c>
      <c r="G1157" s="25" t="s">
        <v>1479</v>
      </c>
      <c r="H1157" s="25" t="s">
        <v>1596</v>
      </c>
      <c r="I1157" s="25" t="s">
        <v>30</v>
      </c>
      <c r="J1157" s="25" t="s">
        <v>1548</v>
      </c>
      <c r="K1157" s="25">
        <v>2015</v>
      </c>
      <c r="L1157" s="25" t="s">
        <v>33</v>
      </c>
    </row>
    <row r="1158" spans="1:12">
      <c r="A1158" s="25" t="s">
        <v>3552</v>
      </c>
      <c r="B1158" s="26">
        <v>43070</v>
      </c>
      <c r="C1158" s="25">
        <v>2017</v>
      </c>
      <c r="D1158" s="25" t="s">
        <v>3551</v>
      </c>
      <c r="E1158" s="25" t="str">
        <f>VLOOKUP(D1158, 'TechIndex Startups'!$A$1:$E$797,2,FALSE)</f>
        <v>FIRM0782</v>
      </c>
      <c r="F1158" s="27">
        <f>50000*1.25</f>
        <v>62500</v>
      </c>
      <c r="G1158" s="46" t="s">
        <v>3350</v>
      </c>
      <c r="H1158" s="25" t="s">
        <v>1492</v>
      </c>
      <c r="I1158" s="25" t="s">
        <v>50</v>
      </c>
      <c r="J1158" s="25" t="s">
        <v>1478</v>
      </c>
      <c r="K1158" s="25">
        <v>2016</v>
      </c>
      <c r="L1158" s="25" t="s">
        <v>44</v>
      </c>
    </row>
    <row r="1159" spans="1:12">
      <c r="A1159" s="25" t="s">
        <v>3555</v>
      </c>
      <c r="B1159" s="26">
        <v>41337</v>
      </c>
      <c r="C1159" s="25">
        <v>2013</v>
      </c>
      <c r="D1159" s="25" t="s">
        <v>3203</v>
      </c>
      <c r="E1159" s="25" t="str">
        <f>VLOOKUP(D1159, 'TechIndex Startups'!$A$1:$E$797,2,FALSE)</f>
        <v>FIRM0786</v>
      </c>
      <c r="F1159" s="27">
        <v>2200000</v>
      </c>
      <c r="G1159" s="25" t="s">
        <v>1479</v>
      </c>
      <c r="H1159" s="25" t="s">
        <v>1469</v>
      </c>
      <c r="I1159" s="25" t="s">
        <v>30</v>
      </c>
      <c r="J1159" s="25" t="s">
        <v>1543</v>
      </c>
      <c r="K1159" s="25">
        <v>2005</v>
      </c>
      <c r="L1159" s="25" t="s">
        <v>33</v>
      </c>
    </row>
    <row r="1160" spans="1:12">
      <c r="A1160" s="25" t="s">
        <v>3556</v>
      </c>
      <c r="B1160" s="26">
        <v>41607</v>
      </c>
      <c r="C1160" s="25">
        <v>2013</v>
      </c>
      <c r="D1160" s="25" t="s">
        <v>3203</v>
      </c>
      <c r="E1160" s="25" t="str">
        <f>VLOOKUP(D1160, 'TechIndex Startups'!$A$1:$E$797,2,FALSE)</f>
        <v>FIRM0786</v>
      </c>
      <c r="F1160" s="27">
        <v>6000000</v>
      </c>
      <c r="G1160" s="25" t="s">
        <v>1479</v>
      </c>
      <c r="H1160" s="25" t="s">
        <v>1469</v>
      </c>
      <c r="I1160" s="25" t="s">
        <v>30</v>
      </c>
      <c r="J1160" s="25" t="s">
        <v>1543</v>
      </c>
      <c r="K1160" s="25">
        <v>2005</v>
      </c>
      <c r="L1160" s="25" t="s">
        <v>33</v>
      </c>
    </row>
    <row r="1161" spans="1:12">
      <c r="A1161" s="25" t="s">
        <v>3557</v>
      </c>
      <c r="B1161" s="26">
        <v>41746</v>
      </c>
      <c r="C1161" s="25">
        <v>2014</v>
      </c>
      <c r="D1161" s="25" t="s">
        <v>3203</v>
      </c>
      <c r="E1161" s="25" t="str">
        <f>VLOOKUP(D1161, 'TechIndex Startups'!$A$1:$E$797,2,FALSE)</f>
        <v>FIRM0786</v>
      </c>
      <c r="F1161" s="27">
        <v>18000000</v>
      </c>
      <c r="G1161" s="25" t="s">
        <v>3558</v>
      </c>
      <c r="H1161" s="25" t="s">
        <v>1469</v>
      </c>
      <c r="I1161" s="25" t="s">
        <v>30</v>
      </c>
      <c r="J1161" s="25" t="s">
        <v>1543</v>
      </c>
      <c r="K1161" s="25">
        <v>2005</v>
      </c>
      <c r="L1161" s="25" t="s">
        <v>33</v>
      </c>
    </row>
    <row r="1162" spans="1:12">
      <c r="A1162" s="25" t="s">
        <v>3557</v>
      </c>
      <c r="B1162" s="26">
        <v>41746</v>
      </c>
      <c r="C1162" s="25">
        <v>2014</v>
      </c>
      <c r="D1162" s="25" t="s">
        <v>3203</v>
      </c>
      <c r="E1162" s="25" t="str">
        <f>VLOOKUP(D1162, 'TechIndex Startups'!$A$1:$E$797,2,FALSE)</f>
        <v>FIRM0786</v>
      </c>
      <c r="F1162" s="31" t="s">
        <v>1544</v>
      </c>
      <c r="G1162" s="25" t="s">
        <v>3559</v>
      </c>
      <c r="H1162" s="25" t="s">
        <v>1469</v>
      </c>
      <c r="I1162" s="25" t="s">
        <v>30</v>
      </c>
      <c r="J1162" s="25" t="s">
        <v>1543</v>
      </c>
      <c r="K1162" s="25">
        <v>2005</v>
      </c>
      <c r="L1162" s="25" t="s">
        <v>33</v>
      </c>
    </row>
    <row r="1163" spans="1:12">
      <c r="A1163" s="25" t="s">
        <v>3557</v>
      </c>
      <c r="B1163" s="26">
        <v>41746</v>
      </c>
      <c r="C1163" s="25">
        <v>2014</v>
      </c>
      <c r="D1163" s="25" t="s">
        <v>3203</v>
      </c>
      <c r="E1163" s="25" t="str">
        <f>VLOOKUP(D1163, 'TechIndex Startups'!$A$1:$E$797,2,FALSE)</f>
        <v>FIRM0786</v>
      </c>
      <c r="F1163" s="31" t="s">
        <v>1544</v>
      </c>
      <c r="G1163" s="25" t="s">
        <v>1701</v>
      </c>
      <c r="H1163" s="25" t="s">
        <v>1469</v>
      </c>
      <c r="I1163" s="25" t="s">
        <v>30</v>
      </c>
      <c r="J1163" s="25" t="s">
        <v>1543</v>
      </c>
      <c r="K1163" s="25">
        <v>2005</v>
      </c>
      <c r="L1163" s="25" t="s">
        <v>33</v>
      </c>
    </row>
    <row r="1164" spans="1:12">
      <c r="A1164" s="25" t="s">
        <v>3560</v>
      </c>
      <c r="B1164" s="26">
        <v>41829</v>
      </c>
      <c r="C1164" s="25">
        <v>2014</v>
      </c>
      <c r="D1164" s="25" t="s">
        <v>3203</v>
      </c>
      <c r="E1164" s="25" t="str">
        <f>VLOOKUP(D1164, 'TechIndex Startups'!$A$1:$E$797,2,FALSE)</f>
        <v>FIRM0786</v>
      </c>
      <c r="F1164" s="27">
        <v>6000000</v>
      </c>
      <c r="G1164" s="25" t="s">
        <v>3561</v>
      </c>
      <c r="H1164" s="25" t="s">
        <v>1513</v>
      </c>
      <c r="I1164" s="25" t="s">
        <v>30</v>
      </c>
      <c r="J1164" s="25" t="s">
        <v>1543</v>
      </c>
      <c r="K1164" s="25">
        <v>2005</v>
      </c>
      <c r="L1164" s="25" t="s">
        <v>33</v>
      </c>
    </row>
    <row r="1165" spans="1:12">
      <c r="A1165" s="25" t="s">
        <v>3562</v>
      </c>
      <c r="B1165" s="26">
        <v>41922</v>
      </c>
      <c r="C1165" s="25">
        <v>2014</v>
      </c>
      <c r="D1165" s="25" t="s">
        <v>3203</v>
      </c>
      <c r="E1165" s="25" t="str">
        <f>VLOOKUP(D1165, 'TechIndex Startups'!$A$1:$E$797,2,FALSE)</f>
        <v>FIRM0786</v>
      </c>
      <c r="F1165" s="27">
        <v>2300000</v>
      </c>
      <c r="G1165" s="25" t="s">
        <v>1479</v>
      </c>
      <c r="H1165" s="25" t="s">
        <v>1492</v>
      </c>
      <c r="I1165" s="25" t="s">
        <v>30</v>
      </c>
      <c r="J1165" s="25" t="s">
        <v>1543</v>
      </c>
      <c r="K1165" s="25">
        <v>2005</v>
      </c>
      <c r="L1165" s="25" t="s">
        <v>33</v>
      </c>
    </row>
    <row r="1166" spans="1:12">
      <c r="A1166" s="25" t="s">
        <v>3563</v>
      </c>
      <c r="B1166" s="26">
        <v>42055</v>
      </c>
      <c r="C1166" s="25">
        <v>2015</v>
      </c>
      <c r="D1166" s="25" t="s">
        <v>3203</v>
      </c>
      <c r="E1166" s="25" t="str">
        <f>VLOOKUP(D1166, 'TechIndex Startups'!$A$1:$E$797,2,FALSE)</f>
        <v>FIRM0786</v>
      </c>
      <c r="F1166" s="27">
        <v>2700000</v>
      </c>
      <c r="G1166" s="25" t="s">
        <v>1701</v>
      </c>
      <c r="H1166" s="25" t="s">
        <v>1522</v>
      </c>
      <c r="I1166" s="25" t="s">
        <v>30</v>
      </c>
      <c r="J1166" s="25" t="s">
        <v>1543</v>
      </c>
      <c r="K1166" s="25">
        <v>2005</v>
      </c>
      <c r="L1166" s="25" t="s">
        <v>33</v>
      </c>
    </row>
    <row r="1167" spans="1:12">
      <c r="A1167" s="25" t="s">
        <v>3564</v>
      </c>
      <c r="B1167" s="26">
        <v>42061</v>
      </c>
      <c r="C1167" s="25">
        <v>2015</v>
      </c>
      <c r="D1167" s="25" t="s">
        <v>3203</v>
      </c>
      <c r="E1167" s="25" t="str">
        <f>VLOOKUP(D1167, 'TechIndex Startups'!$A$1:$E$797,2,FALSE)</f>
        <v>FIRM0786</v>
      </c>
      <c r="F1167" s="27">
        <v>4600000</v>
      </c>
      <c r="G1167" s="25" t="s">
        <v>1479</v>
      </c>
      <c r="H1167" s="25" t="s">
        <v>1469</v>
      </c>
      <c r="I1167" s="25" t="s">
        <v>30</v>
      </c>
      <c r="J1167" s="25" t="s">
        <v>1543</v>
      </c>
      <c r="K1167" s="25">
        <v>2005</v>
      </c>
      <c r="L1167" s="25" t="s">
        <v>33</v>
      </c>
    </row>
    <row r="1168" spans="1:12">
      <c r="A1168" s="25" t="s">
        <v>3565</v>
      </c>
      <c r="B1168" s="26">
        <v>42446</v>
      </c>
      <c r="C1168" s="25">
        <v>2016</v>
      </c>
      <c r="D1168" s="25" t="s">
        <v>3203</v>
      </c>
      <c r="E1168" s="25" t="str">
        <f>VLOOKUP(D1168, 'TechIndex Startups'!$A$1:$E$797,2,FALSE)</f>
        <v>FIRM0786</v>
      </c>
      <c r="F1168" s="27">
        <v>4300000</v>
      </c>
      <c r="G1168" s="25" t="s">
        <v>3566</v>
      </c>
      <c r="H1168" s="25" t="s">
        <v>1469</v>
      </c>
      <c r="I1168" s="25" t="s">
        <v>30</v>
      </c>
      <c r="J1168" s="25" t="s">
        <v>1543</v>
      </c>
      <c r="K1168" s="25">
        <v>2005</v>
      </c>
      <c r="L1168" s="25" t="s">
        <v>33</v>
      </c>
    </row>
    <row r="1169" spans="1:12">
      <c r="A1169" s="25" t="s">
        <v>3568</v>
      </c>
      <c r="B1169" s="26">
        <v>42548</v>
      </c>
      <c r="C1169" s="25">
        <v>2016</v>
      </c>
      <c r="D1169" s="25" t="s">
        <v>3203</v>
      </c>
      <c r="E1169" s="25" t="str">
        <f>VLOOKUP(D1169, 'TechIndex Startups'!$A$1:$E$797,2,FALSE)</f>
        <v>FIRM0786</v>
      </c>
      <c r="F1169" s="27">
        <v>17500000</v>
      </c>
      <c r="G1169" s="25" t="s">
        <v>1987</v>
      </c>
      <c r="H1169" s="25" t="s">
        <v>1469</v>
      </c>
      <c r="I1169" s="25" t="s">
        <v>30</v>
      </c>
      <c r="J1169" s="25" t="s">
        <v>1543</v>
      </c>
      <c r="K1169" s="25">
        <v>2005</v>
      </c>
      <c r="L1169" s="25" t="s">
        <v>33</v>
      </c>
    </row>
    <row r="1170" spans="1:12">
      <c r="A1170" s="25" t="s">
        <v>3568</v>
      </c>
      <c r="B1170" s="26">
        <v>42548</v>
      </c>
      <c r="C1170" s="25">
        <v>2016</v>
      </c>
      <c r="D1170" s="25" t="s">
        <v>3203</v>
      </c>
      <c r="E1170" s="25" t="str">
        <f>VLOOKUP(D1170, 'TechIndex Startups'!$A$1:$E$797,2,FALSE)</f>
        <v>FIRM0786</v>
      </c>
      <c r="F1170" s="31" t="s">
        <v>1544</v>
      </c>
      <c r="G1170" s="25" t="s">
        <v>3558</v>
      </c>
      <c r="H1170" s="25" t="s">
        <v>1469</v>
      </c>
      <c r="I1170" s="25" t="s">
        <v>30</v>
      </c>
      <c r="J1170" s="25" t="s">
        <v>1543</v>
      </c>
      <c r="K1170" s="25">
        <v>2005</v>
      </c>
      <c r="L1170" s="25" t="s">
        <v>33</v>
      </c>
    </row>
    <row r="1171" spans="1:12">
      <c r="A1171" s="25" t="s">
        <v>3568</v>
      </c>
      <c r="B1171" s="26">
        <v>42548</v>
      </c>
      <c r="C1171" s="25">
        <v>2016</v>
      </c>
      <c r="D1171" s="25" t="s">
        <v>3203</v>
      </c>
      <c r="E1171" s="25" t="str">
        <f>VLOOKUP(D1171, 'TechIndex Startups'!$A$1:$E$797,2,FALSE)</f>
        <v>FIRM0786</v>
      </c>
      <c r="F1171" s="31" t="s">
        <v>1544</v>
      </c>
      <c r="G1171" s="25" t="s">
        <v>3566</v>
      </c>
      <c r="H1171" s="25" t="s">
        <v>1469</v>
      </c>
      <c r="I1171" s="25" t="s">
        <v>30</v>
      </c>
      <c r="J1171" s="25" t="s">
        <v>1543</v>
      </c>
      <c r="K1171" s="25">
        <v>2005</v>
      </c>
      <c r="L1171" s="25" t="s">
        <v>33</v>
      </c>
    </row>
    <row r="1172" spans="1:12">
      <c r="A1172" s="25" t="s">
        <v>3568</v>
      </c>
      <c r="B1172" s="26">
        <v>42548</v>
      </c>
      <c r="C1172" s="25">
        <v>2016</v>
      </c>
      <c r="D1172" s="25" t="s">
        <v>3203</v>
      </c>
      <c r="E1172" s="25" t="str">
        <f>VLOOKUP(D1172, 'TechIndex Startups'!$A$1:$E$797,2,FALSE)</f>
        <v>FIRM0786</v>
      </c>
      <c r="F1172" s="31" t="s">
        <v>1544</v>
      </c>
      <c r="G1172" s="25" t="s">
        <v>1594</v>
      </c>
      <c r="H1172" s="25" t="s">
        <v>1469</v>
      </c>
      <c r="I1172" s="25" t="s">
        <v>30</v>
      </c>
      <c r="J1172" s="25" t="s">
        <v>1543</v>
      </c>
      <c r="K1172" s="25">
        <v>2005</v>
      </c>
      <c r="L1172" s="25" t="s">
        <v>33</v>
      </c>
    </row>
    <row r="1173" spans="1:12">
      <c r="A1173" s="25" t="s">
        <v>3568</v>
      </c>
      <c r="B1173" s="26">
        <v>42548</v>
      </c>
      <c r="C1173" s="25">
        <v>2016</v>
      </c>
      <c r="D1173" s="25" t="s">
        <v>3203</v>
      </c>
      <c r="E1173" s="25" t="str">
        <f>VLOOKUP(D1173, 'TechIndex Startups'!$A$1:$E$797,2,FALSE)</f>
        <v>FIRM0786</v>
      </c>
      <c r="F1173" s="31" t="s">
        <v>1544</v>
      </c>
      <c r="G1173" s="25" t="s">
        <v>1701</v>
      </c>
      <c r="H1173" s="25" t="s">
        <v>1469</v>
      </c>
      <c r="I1173" s="25" t="s">
        <v>30</v>
      </c>
      <c r="J1173" s="25" t="s">
        <v>1543</v>
      </c>
      <c r="K1173" s="25">
        <v>2005</v>
      </c>
      <c r="L1173" s="25" t="s">
        <v>33</v>
      </c>
    </row>
    <row r="1174" spans="1:12">
      <c r="A1174" s="25" t="s">
        <v>3568</v>
      </c>
      <c r="B1174" s="26">
        <v>42548</v>
      </c>
      <c r="C1174" s="25">
        <v>2016</v>
      </c>
      <c r="D1174" s="25" t="s">
        <v>3203</v>
      </c>
      <c r="E1174" s="25" t="str">
        <f>VLOOKUP(D1174, 'TechIndex Startups'!$A$1:$E$797,2,FALSE)</f>
        <v>FIRM0786</v>
      </c>
      <c r="F1174" s="31" t="s">
        <v>1544</v>
      </c>
      <c r="G1174" s="25" t="s">
        <v>3567</v>
      </c>
      <c r="H1174" s="25" t="s">
        <v>1469</v>
      </c>
      <c r="I1174" s="25" t="s">
        <v>30</v>
      </c>
      <c r="J1174" s="25" t="s">
        <v>1543</v>
      </c>
      <c r="K1174" s="25">
        <v>2005</v>
      </c>
      <c r="L1174" s="25" t="s">
        <v>33</v>
      </c>
    </row>
    <row r="1175" spans="1:12">
      <c r="A1175" s="25" t="s">
        <v>3569</v>
      </c>
      <c r="B1175" s="26">
        <v>42773</v>
      </c>
      <c r="C1175" s="25">
        <v>2017</v>
      </c>
      <c r="D1175" s="25" t="s">
        <v>3203</v>
      </c>
      <c r="E1175" s="25" t="str">
        <f>VLOOKUP(D1175, 'TechIndex Startups'!$A$1:$E$797,2,FALSE)</f>
        <v>FIRM0786</v>
      </c>
      <c r="F1175" s="27">
        <v>25000000</v>
      </c>
      <c r="G1175" s="25" t="s">
        <v>3570</v>
      </c>
      <c r="H1175" s="25" t="s">
        <v>1469</v>
      </c>
      <c r="I1175" s="25" t="s">
        <v>30</v>
      </c>
      <c r="J1175" s="25" t="s">
        <v>1543</v>
      </c>
      <c r="K1175" s="25">
        <v>2005</v>
      </c>
      <c r="L1175" s="25" t="s">
        <v>33</v>
      </c>
    </row>
    <row r="1176" spans="1:12">
      <c r="A1176" s="25" t="s">
        <v>3574</v>
      </c>
      <c r="B1176" s="26">
        <v>42122</v>
      </c>
      <c r="C1176" s="25">
        <v>2015</v>
      </c>
      <c r="D1176" s="25" t="s">
        <v>3571</v>
      </c>
      <c r="E1176" s="25" t="str">
        <f>VLOOKUP(D1176, 'TechIndex Startups'!$A$1:$E$797,2,FALSE)</f>
        <v>FIRM0787</v>
      </c>
      <c r="F1176" s="27">
        <v>6000000</v>
      </c>
      <c r="G1176" s="25" t="s">
        <v>1969</v>
      </c>
      <c r="H1176" s="25" t="s">
        <v>1477</v>
      </c>
      <c r="I1176" s="25" t="s">
        <v>30</v>
      </c>
      <c r="J1176" s="25" t="s">
        <v>1545</v>
      </c>
      <c r="K1176" s="25">
        <v>2009</v>
      </c>
      <c r="L1176" s="25" t="s">
        <v>33</v>
      </c>
    </row>
    <row r="1177" spans="1:12">
      <c r="A1177" s="25" t="s">
        <v>3574</v>
      </c>
      <c r="B1177" s="26">
        <v>42122</v>
      </c>
      <c r="C1177" s="25">
        <v>2015</v>
      </c>
      <c r="D1177" s="25" t="s">
        <v>3571</v>
      </c>
      <c r="E1177" s="25" t="str">
        <f>VLOOKUP(D1177, 'TechIndex Startups'!$A$1:$E$797,2,FALSE)</f>
        <v>FIRM0787</v>
      </c>
      <c r="F1177" s="31" t="s">
        <v>1544</v>
      </c>
      <c r="G1177" s="25" t="s">
        <v>3575</v>
      </c>
      <c r="H1177" s="25" t="s">
        <v>1477</v>
      </c>
      <c r="I1177" s="25" t="s">
        <v>30</v>
      </c>
      <c r="J1177" s="25" t="s">
        <v>1545</v>
      </c>
      <c r="K1177" s="25">
        <v>2009</v>
      </c>
      <c r="L1177" s="25" t="s">
        <v>33</v>
      </c>
    </row>
    <row r="1178" spans="1:12">
      <c r="A1178" s="25" t="s">
        <v>3576</v>
      </c>
      <c r="B1178" s="26">
        <v>42439</v>
      </c>
      <c r="C1178" s="25">
        <v>2016</v>
      </c>
      <c r="D1178" s="25" t="s">
        <v>3571</v>
      </c>
      <c r="E1178" s="25" t="str">
        <f>VLOOKUP(D1178, 'TechIndex Startups'!$A$1:$E$797,2,FALSE)</f>
        <v>FIRM0787</v>
      </c>
      <c r="F1178" s="27">
        <v>15000000</v>
      </c>
      <c r="G1178" s="25" t="s">
        <v>1486</v>
      </c>
      <c r="H1178" s="25" t="s">
        <v>1494</v>
      </c>
      <c r="I1178" s="25" t="s">
        <v>30</v>
      </c>
      <c r="J1178" s="25" t="s">
        <v>1545</v>
      </c>
      <c r="K1178" s="25">
        <v>2009</v>
      </c>
      <c r="L1178" s="25" t="s">
        <v>33</v>
      </c>
    </row>
    <row r="1179" spans="1:12">
      <c r="A1179" s="25" t="s">
        <v>3576</v>
      </c>
      <c r="B1179" s="26">
        <v>42439</v>
      </c>
      <c r="C1179" s="25">
        <v>2016</v>
      </c>
      <c r="D1179" s="25" t="s">
        <v>3571</v>
      </c>
      <c r="E1179" s="25" t="str">
        <f>VLOOKUP(D1179, 'TechIndex Startups'!$A$1:$E$797,2,FALSE)</f>
        <v>FIRM0787</v>
      </c>
      <c r="F1179" s="31" t="s">
        <v>1544</v>
      </c>
      <c r="G1179" s="25" t="s">
        <v>1969</v>
      </c>
      <c r="H1179" s="25" t="s">
        <v>1494</v>
      </c>
      <c r="I1179" s="25" t="s">
        <v>30</v>
      </c>
      <c r="J1179" s="25" t="s">
        <v>1545</v>
      </c>
      <c r="K1179" s="25">
        <v>2009</v>
      </c>
      <c r="L1179" s="25" t="s">
        <v>33</v>
      </c>
    </row>
    <row r="1180" spans="1:12">
      <c r="A1180" s="25" t="s">
        <v>3576</v>
      </c>
      <c r="B1180" s="26">
        <v>42439</v>
      </c>
      <c r="C1180" s="25">
        <v>2016</v>
      </c>
      <c r="D1180" s="25" t="s">
        <v>3571</v>
      </c>
      <c r="E1180" s="25" t="str">
        <f>VLOOKUP(D1180, 'TechIndex Startups'!$A$1:$E$797,2,FALSE)</f>
        <v>FIRM0787</v>
      </c>
      <c r="F1180" s="31" t="s">
        <v>1544</v>
      </c>
      <c r="G1180" s="25" t="s">
        <v>3575</v>
      </c>
      <c r="H1180" s="25" t="s">
        <v>1494</v>
      </c>
      <c r="I1180" s="25" t="s">
        <v>30</v>
      </c>
      <c r="J1180" s="25" t="s">
        <v>1545</v>
      </c>
      <c r="K1180" s="25">
        <v>2009</v>
      </c>
      <c r="L1180" s="25" t="s">
        <v>33</v>
      </c>
    </row>
    <row r="1181" spans="1:12">
      <c r="A1181" s="25" t="s">
        <v>3577</v>
      </c>
      <c r="B1181" s="26">
        <v>42823</v>
      </c>
      <c r="C1181" s="25">
        <v>2017</v>
      </c>
      <c r="D1181" s="25" t="s">
        <v>3571</v>
      </c>
      <c r="E1181" s="25" t="str">
        <f>VLOOKUP(D1181, 'TechIndex Startups'!$A$1:$E$797,2,FALSE)</f>
        <v>FIRM0787</v>
      </c>
      <c r="F1181" s="27">
        <v>25000000</v>
      </c>
      <c r="G1181" s="25" t="s">
        <v>3578</v>
      </c>
      <c r="H1181" s="25" t="s">
        <v>1546</v>
      </c>
      <c r="I1181" s="25" t="s">
        <v>30</v>
      </c>
      <c r="J1181" s="25" t="s">
        <v>1545</v>
      </c>
      <c r="K1181" s="25">
        <v>2009</v>
      </c>
      <c r="L1181" s="25" t="s">
        <v>33</v>
      </c>
    </row>
    <row r="1182" spans="1:12">
      <c r="A1182" s="25" t="s">
        <v>3577</v>
      </c>
      <c r="B1182" s="26">
        <v>42823</v>
      </c>
      <c r="C1182" s="25">
        <v>2017</v>
      </c>
      <c r="D1182" s="25" t="s">
        <v>3571</v>
      </c>
      <c r="E1182" s="25" t="str">
        <f>VLOOKUP(D1182, 'TechIndex Startups'!$A$1:$E$797,2,FALSE)</f>
        <v>FIRM0787</v>
      </c>
      <c r="F1182" s="31" t="s">
        <v>1544</v>
      </c>
      <c r="G1182" s="25" t="s">
        <v>3579</v>
      </c>
      <c r="H1182" s="25" t="s">
        <v>1546</v>
      </c>
      <c r="I1182" s="25" t="s">
        <v>30</v>
      </c>
      <c r="J1182" s="25" t="s">
        <v>1545</v>
      </c>
      <c r="K1182" s="25">
        <v>2009</v>
      </c>
      <c r="L1182" s="25" t="s">
        <v>33</v>
      </c>
    </row>
    <row r="1183" spans="1:12">
      <c r="A1183" s="25" t="s">
        <v>3577</v>
      </c>
      <c r="B1183" s="26">
        <v>42823</v>
      </c>
      <c r="C1183" s="25">
        <v>2017</v>
      </c>
      <c r="D1183" s="25" t="s">
        <v>3571</v>
      </c>
      <c r="E1183" s="25" t="str">
        <f>VLOOKUP(D1183, 'TechIndex Startups'!$A$1:$E$797,2,FALSE)</f>
        <v>FIRM0787</v>
      </c>
      <c r="F1183" s="31" t="s">
        <v>1544</v>
      </c>
      <c r="G1183" s="25" t="s">
        <v>1486</v>
      </c>
      <c r="H1183" s="25" t="s">
        <v>1546</v>
      </c>
      <c r="I1183" s="25" t="s">
        <v>30</v>
      </c>
      <c r="J1183" s="25" t="s">
        <v>1545</v>
      </c>
      <c r="K1183" s="25">
        <v>2009</v>
      </c>
      <c r="L1183" s="25" t="s">
        <v>33</v>
      </c>
    </row>
    <row r="1184" spans="1:12">
      <c r="A1184" s="25" t="s">
        <v>3577</v>
      </c>
      <c r="B1184" s="26">
        <v>42823</v>
      </c>
      <c r="C1184" s="25">
        <v>2017</v>
      </c>
      <c r="D1184" s="25" t="s">
        <v>3571</v>
      </c>
      <c r="E1184" s="25" t="str">
        <f>VLOOKUP(D1184, 'TechIndex Startups'!$A$1:$E$797,2,FALSE)</f>
        <v>FIRM0787</v>
      </c>
      <c r="F1184" s="31" t="s">
        <v>1544</v>
      </c>
      <c r="G1184" s="25" t="s">
        <v>1969</v>
      </c>
      <c r="H1184" s="25" t="s">
        <v>1546</v>
      </c>
      <c r="I1184" s="25" t="s">
        <v>30</v>
      </c>
      <c r="J1184" s="25" t="s">
        <v>1545</v>
      </c>
      <c r="K1184" s="25">
        <v>2009</v>
      </c>
      <c r="L1184" s="25" t="s">
        <v>33</v>
      </c>
    </row>
    <row r="1185" spans="1:12">
      <c r="A1185" s="25" t="s">
        <v>3577</v>
      </c>
      <c r="B1185" s="26">
        <v>42823</v>
      </c>
      <c r="C1185" s="25">
        <v>2017</v>
      </c>
      <c r="D1185" s="25" t="s">
        <v>3571</v>
      </c>
      <c r="E1185" s="25" t="str">
        <f>VLOOKUP(D1185, 'TechIndex Startups'!$A$1:$E$797,2,FALSE)</f>
        <v>FIRM0787</v>
      </c>
      <c r="F1185" s="31" t="s">
        <v>1544</v>
      </c>
      <c r="G1185" s="25" t="s">
        <v>3575</v>
      </c>
      <c r="H1185" s="25" t="s">
        <v>1546</v>
      </c>
      <c r="I1185" s="25" t="s">
        <v>30</v>
      </c>
      <c r="J1185" s="25" t="s">
        <v>1545</v>
      </c>
      <c r="K1185" s="25">
        <v>2009</v>
      </c>
      <c r="L1185" s="25" t="s">
        <v>33</v>
      </c>
    </row>
    <row r="1186" spans="1:12">
      <c r="A1186" s="25" t="s">
        <v>3580</v>
      </c>
      <c r="B1186" s="26">
        <v>43314</v>
      </c>
      <c r="C1186" s="25">
        <v>2018</v>
      </c>
      <c r="D1186" s="25" t="s">
        <v>3571</v>
      </c>
      <c r="E1186" s="25" t="str">
        <f>VLOOKUP(D1186, 'TechIndex Startups'!$A$1:$E$797,2,FALSE)</f>
        <v>FIRM0787</v>
      </c>
      <c r="F1186" s="27">
        <v>50000000</v>
      </c>
      <c r="G1186" s="25" t="s">
        <v>3581</v>
      </c>
      <c r="H1186" s="25" t="s">
        <v>1522</v>
      </c>
      <c r="I1186" s="25" t="s">
        <v>30</v>
      </c>
      <c r="J1186" s="25" t="s">
        <v>1545</v>
      </c>
      <c r="K1186" s="25">
        <v>2009</v>
      </c>
      <c r="L1186" s="25" t="s">
        <v>33</v>
      </c>
    </row>
    <row r="1187" spans="1:12">
      <c r="A1187" s="25" t="s">
        <v>3580</v>
      </c>
      <c r="B1187" s="26">
        <v>43314</v>
      </c>
      <c r="C1187" s="25">
        <v>2018</v>
      </c>
      <c r="D1187" s="25" t="s">
        <v>3571</v>
      </c>
      <c r="E1187" s="25" t="str">
        <f>VLOOKUP(D1187, 'TechIndex Startups'!$A$1:$E$797,2,FALSE)</f>
        <v>FIRM0787</v>
      </c>
      <c r="F1187" s="31" t="s">
        <v>1544</v>
      </c>
      <c r="G1187" s="25" t="s">
        <v>3579</v>
      </c>
      <c r="H1187" s="25" t="s">
        <v>1522</v>
      </c>
      <c r="I1187" s="25" t="s">
        <v>30</v>
      </c>
      <c r="J1187" s="25" t="s">
        <v>1545</v>
      </c>
      <c r="K1187" s="25">
        <v>2009</v>
      </c>
      <c r="L1187" s="25" t="s">
        <v>33</v>
      </c>
    </row>
    <row r="1188" spans="1:12">
      <c r="A1188" s="25" t="s">
        <v>3580</v>
      </c>
      <c r="B1188" s="26">
        <v>43314</v>
      </c>
      <c r="C1188" s="25">
        <v>2018</v>
      </c>
      <c r="D1188" s="25" t="s">
        <v>3571</v>
      </c>
      <c r="E1188" s="25" t="str">
        <f>VLOOKUP(D1188, 'TechIndex Startups'!$A$1:$E$797,2,FALSE)</f>
        <v>FIRM0787</v>
      </c>
      <c r="F1188" s="31" t="s">
        <v>1544</v>
      </c>
      <c r="G1188" s="25" t="s">
        <v>3582</v>
      </c>
      <c r="H1188" s="25" t="s">
        <v>1522</v>
      </c>
      <c r="I1188" s="25" t="s">
        <v>30</v>
      </c>
      <c r="J1188" s="25" t="s">
        <v>1545</v>
      </c>
      <c r="K1188" s="25">
        <v>2009</v>
      </c>
      <c r="L1188" s="25" t="s">
        <v>33</v>
      </c>
    </row>
    <row r="1189" spans="1:12">
      <c r="A1189" s="25" t="s">
        <v>3580</v>
      </c>
      <c r="B1189" s="26">
        <v>43314</v>
      </c>
      <c r="C1189" s="25">
        <v>2018</v>
      </c>
      <c r="D1189" s="25" t="s">
        <v>3571</v>
      </c>
      <c r="E1189" s="25" t="str">
        <f>VLOOKUP(D1189, 'TechIndex Startups'!$A$1:$E$797,2,FALSE)</f>
        <v>FIRM0787</v>
      </c>
      <c r="F1189" s="31" t="s">
        <v>1544</v>
      </c>
      <c r="G1189" s="25" t="s">
        <v>1486</v>
      </c>
      <c r="H1189" s="25" t="s">
        <v>1522</v>
      </c>
      <c r="I1189" s="25" t="s">
        <v>30</v>
      </c>
      <c r="J1189" s="25" t="s">
        <v>1545</v>
      </c>
      <c r="K1189" s="25">
        <v>2009</v>
      </c>
      <c r="L1189" s="25" t="s">
        <v>33</v>
      </c>
    </row>
    <row r="1190" spans="1:12">
      <c r="A1190" s="25" t="s">
        <v>3580</v>
      </c>
      <c r="B1190" s="26">
        <v>43314</v>
      </c>
      <c r="C1190" s="25">
        <v>2018</v>
      </c>
      <c r="D1190" s="25" t="s">
        <v>3571</v>
      </c>
      <c r="E1190" s="25" t="str">
        <f>VLOOKUP(D1190, 'TechIndex Startups'!$A$1:$E$797,2,FALSE)</f>
        <v>FIRM0787</v>
      </c>
      <c r="F1190" s="31" t="s">
        <v>1544</v>
      </c>
      <c r="G1190" s="25" t="s">
        <v>1969</v>
      </c>
      <c r="H1190" s="25" t="s">
        <v>1522</v>
      </c>
      <c r="I1190" s="25" t="s">
        <v>30</v>
      </c>
      <c r="J1190" s="25" t="s">
        <v>1545</v>
      </c>
      <c r="K1190" s="25">
        <v>2009</v>
      </c>
      <c r="L1190" s="25" t="s">
        <v>33</v>
      </c>
    </row>
    <row r="1191" spans="1:12">
      <c r="A1191" s="25" t="s">
        <v>3580</v>
      </c>
      <c r="B1191" s="26">
        <v>43314</v>
      </c>
      <c r="C1191" s="25">
        <v>2018</v>
      </c>
      <c r="D1191" s="25" t="s">
        <v>3571</v>
      </c>
      <c r="E1191" s="25" t="str">
        <f>VLOOKUP(D1191, 'TechIndex Startups'!$A$1:$E$797,2,FALSE)</f>
        <v>FIRM0787</v>
      </c>
      <c r="F1191" s="31" t="s">
        <v>1544</v>
      </c>
      <c r="G1191" s="25" t="s">
        <v>3575</v>
      </c>
      <c r="H1191" s="25" t="s">
        <v>1522</v>
      </c>
      <c r="I1191" s="25" t="s">
        <v>30</v>
      </c>
      <c r="J1191" s="25" t="s">
        <v>1545</v>
      </c>
      <c r="K1191" s="25">
        <v>2009</v>
      </c>
      <c r="L1191" s="25" t="s">
        <v>33</v>
      </c>
    </row>
    <row r="1192" spans="1:12">
      <c r="A1192" s="25" t="s">
        <v>3580</v>
      </c>
      <c r="B1192" s="26">
        <v>43314</v>
      </c>
      <c r="C1192" s="25">
        <v>2018</v>
      </c>
      <c r="D1192" s="25" t="s">
        <v>3571</v>
      </c>
      <c r="E1192" s="25" t="str">
        <f>VLOOKUP(D1192, 'TechIndex Startups'!$A$1:$E$797,2,FALSE)</f>
        <v>FIRM0787</v>
      </c>
      <c r="F1192" s="31" t="s">
        <v>1544</v>
      </c>
      <c r="G1192" s="25" t="s">
        <v>1726</v>
      </c>
      <c r="H1192" s="25" t="s">
        <v>1522</v>
      </c>
      <c r="I1192" s="25" t="s">
        <v>30</v>
      </c>
      <c r="J1192" s="25" t="s">
        <v>1545</v>
      </c>
      <c r="K1192" s="25">
        <v>2009</v>
      </c>
      <c r="L1192" s="25" t="s">
        <v>33</v>
      </c>
    </row>
    <row r="1193" spans="1:12">
      <c r="A1193" s="25" t="s">
        <v>3580</v>
      </c>
      <c r="B1193" s="26">
        <v>43314</v>
      </c>
      <c r="C1193" s="25">
        <v>2018</v>
      </c>
      <c r="D1193" s="25" t="s">
        <v>3571</v>
      </c>
      <c r="E1193" s="25" t="str">
        <f>VLOOKUP(D1193, 'TechIndex Startups'!$A$1:$E$797,2,FALSE)</f>
        <v>FIRM0787</v>
      </c>
      <c r="F1193" s="31" t="s">
        <v>1544</v>
      </c>
      <c r="G1193" s="25" t="s">
        <v>3578</v>
      </c>
      <c r="H1193" s="25" t="s">
        <v>1522</v>
      </c>
      <c r="I1193" s="25" t="s">
        <v>30</v>
      </c>
      <c r="J1193" s="25" t="s">
        <v>1545</v>
      </c>
      <c r="K1193" s="25">
        <v>2009</v>
      </c>
      <c r="L1193" s="25" t="s">
        <v>33</v>
      </c>
    </row>
    <row r="1194" spans="1:12">
      <c r="A1194" s="25" t="s">
        <v>3587</v>
      </c>
      <c r="B1194" s="26">
        <v>39940</v>
      </c>
      <c r="C1194" s="25">
        <v>2009</v>
      </c>
      <c r="D1194" s="25" t="s">
        <v>3204</v>
      </c>
      <c r="E1194" s="25" t="str">
        <f>VLOOKUP(D1194, 'TechIndex Startups'!$A$1:$E$797,2,FALSE)</f>
        <v>FIRM0788</v>
      </c>
      <c r="F1194" s="27">
        <v>1600000</v>
      </c>
      <c r="G1194" s="25" t="s">
        <v>1479</v>
      </c>
      <c r="H1194" s="25" t="s">
        <v>1469</v>
      </c>
      <c r="I1194" s="25" t="s">
        <v>30</v>
      </c>
      <c r="J1194" s="25" t="s">
        <v>1498</v>
      </c>
      <c r="K1194" s="25">
        <v>2003</v>
      </c>
      <c r="L1194" s="25" t="s">
        <v>29</v>
      </c>
    </row>
    <row r="1195" spans="1:12">
      <c r="A1195" s="25" t="s">
        <v>3588</v>
      </c>
      <c r="B1195" s="26">
        <v>41469</v>
      </c>
      <c r="C1195" s="25">
        <v>2013</v>
      </c>
      <c r="D1195" s="25" t="s">
        <v>3204</v>
      </c>
      <c r="E1195" s="25" t="str">
        <f>VLOOKUP(D1195, 'TechIndex Startups'!$A$1:$E$797,2,FALSE)</f>
        <v>FIRM0788</v>
      </c>
      <c r="F1195" s="27">
        <v>365000</v>
      </c>
      <c r="G1195" s="25" t="s">
        <v>1479</v>
      </c>
      <c r="H1195" s="25" t="s">
        <v>1513</v>
      </c>
      <c r="I1195" s="25" t="s">
        <v>30</v>
      </c>
      <c r="J1195" s="25" t="s">
        <v>1498</v>
      </c>
      <c r="K1195" s="25">
        <v>2003</v>
      </c>
      <c r="L1195" s="25" t="s">
        <v>29</v>
      </c>
    </row>
    <row r="1196" spans="1:12">
      <c r="A1196" s="25" t="s">
        <v>3589</v>
      </c>
      <c r="B1196" s="26">
        <v>42248</v>
      </c>
      <c r="C1196" s="25">
        <v>2015</v>
      </c>
      <c r="D1196" s="25" t="s">
        <v>3204</v>
      </c>
      <c r="E1196" s="25" t="str">
        <f>VLOOKUP(D1196, 'TechIndex Startups'!$A$1:$E$797,2,FALSE)</f>
        <v>FIRM0788</v>
      </c>
      <c r="F1196" s="31" t="s">
        <v>1479</v>
      </c>
      <c r="G1196" s="25" t="s">
        <v>3590</v>
      </c>
      <c r="H1196" s="25" t="s">
        <v>1469</v>
      </c>
      <c r="I1196" s="25" t="s">
        <v>30</v>
      </c>
      <c r="J1196" s="25" t="s">
        <v>1498</v>
      </c>
      <c r="K1196" s="25">
        <v>2003</v>
      </c>
      <c r="L1196" s="25" t="s">
        <v>29</v>
      </c>
    </row>
    <row r="1197" spans="1:12">
      <c r="A1197" s="25" t="s">
        <v>3591</v>
      </c>
      <c r="B1197" s="26">
        <v>43010</v>
      </c>
      <c r="C1197" s="25">
        <v>2017</v>
      </c>
      <c r="D1197" s="25" t="s">
        <v>3204</v>
      </c>
      <c r="E1197" s="25" t="str">
        <f>VLOOKUP(D1197, 'TechIndex Startups'!$A$1:$E$797,2,FALSE)</f>
        <v>FIRM0788</v>
      </c>
      <c r="F1197" s="27">
        <v>20000000</v>
      </c>
      <c r="G1197" s="25" t="s">
        <v>3592</v>
      </c>
      <c r="H1197" s="25" t="s">
        <v>1469</v>
      </c>
      <c r="I1197" s="25" t="s">
        <v>30</v>
      </c>
      <c r="J1197" s="25" t="s">
        <v>1498</v>
      </c>
      <c r="K1197" s="25">
        <v>2003</v>
      </c>
      <c r="L1197" s="25" t="s">
        <v>29</v>
      </c>
    </row>
    <row r="1198" spans="1:12">
      <c r="A1198" s="25" t="s">
        <v>3596</v>
      </c>
      <c r="B1198" s="26">
        <v>43087</v>
      </c>
      <c r="C1198" s="25">
        <v>2017</v>
      </c>
      <c r="D1198" s="25" t="s">
        <v>3593</v>
      </c>
      <c r="E1198" s="25" t="str">
        <f>VLOOKUP(D1198, 'TechIndex Startups'!$A$1:$E$797,2,FALSE)</f>
        <v>FIRM0789</v>
      </c>
      <c r="F1198" s="27">
        <v>2400000</v>
      </c>
      <c r="G1198" s="25" t="s">
        <v>3597</v>
      </c>
      <c r="H1198" s="25" t="s">
        <v>1596</v>
      </c>
      <c r="I1198" s="25" t="s">
        <v>30</v>
      </c>
      <c r="J1198" s="25" t="s">
        <v>1543</v>
      </c>
      <c r="K1198" s="25">
        <v>2017</v>
      </c>
      <c r="L1198" s="25" t="s">
        <v>58</v>
      </c>
    </row>
    <row r="1199" spans="1:12">
      <c r="A1199" s="25" t="s">
        <v>3596</v>
      </c>
      <c r="B1199" s="26">
        <v>43087</v>
      </c>
      <c r="C1199" s="25">
        <v>2017</v>
      </c>
      <c r="D1199" s="25" t="s">
        <v>3593</v>
      </c>
      <c r="E1199" s="25" t="str">
        <f>VLOOKUP(D1199, 'TechIndex Startups'!$A$1:$E$797,2,FALSE)</f>
        <v>FIRM0789</v>
      </c>
      <c r="F1199" s="31" t="s">
        <v>1544</v>
      </c>
      <c r="G1199" s="25" t="s">
        <v>3598</v>
      </c>
      <c r="H1199" s="25" t="s">
        <v>1596</v>
      </c>
      <c r="I1199" s="25" t="s">
        <v>30</v>
      </c>
      <c r="J1199" s="25" t="s">
        <v>1543</v>
      </c>
      <c r="K1199" s="25">
        <v>2017</v>
      </c>
      <c r="L1199" s="25" t="s">
        <v>58</v>
      </c>
    </row>
    <row r="1200" spans="1:12">
      <c r="A1200" s="25" t="s">
        <v>3596</v>
      </c>
      <c r="B1200" s="26">
        <v>43087</v>
      </c>
      <c r="C1200" s="25">
        <v>2017</v>
      </c>
      <c r="D1200" s="25" t="s">
        <v>3593</v>
      </c>
      <c r="E1200" s="25" t="str">
        <f>VLOOKUP(D1200, 'TechIndex Startups'!$A$1:$E$797,2,FALSE)</f>
        <v>FIRM0789</v>
      </c>
      <c r="F1200" s="31" t="s">
        <v>1544</v>
      </c>
      <c r="G1200" s="25" t="s">
        <v>3599</v>
      </c>
      <c r="H1200" s="25" t="s">
        <v>1596</v>
      </c>
      <c r="I1200" s="25" t="s">
        <v>30</v>
      </c>
      <c r="J1200" s="25" t="s">
        <v>1543</v>
      </c>
      <c r="K1200" s="25">
        <v>2017</v>
      </c>
      <c r="L1200" s="25" t="s">
        <v>58</v>
      </c>
    </row>
    <row r="1201" spans="1:12">
      <c r="A1201" s="25" t="s">
        <v>3596</v>
      </c>
      <c r="B1201" s="26">
        <v>43087</v>
      </c>
      <c r="C1201" s="25">
        <v>2017</v>
      </c>
      <c r="D1201" s="25" t="s">
        <v>3593</v>
      </c>
      <c r="E1201" s="25" t="str">
        <f>VLOOKUP(D1201, 'TechIndex Startups'!$A$1:$E$797,2,FALSE)</f>
        <v>FIRM0789</v>
      </c>
      <c r="F1201" s="31" t="s">
        <v>1544</v>
      </c>
      <c r="G1201" s="25" t="s">
        <v>1800</v>
      </c>
      <c r="H1201" s="25" t="s">
        <v>1596</v>
      </c>
      <c r="I1201" s="25" t="s">
        <v>30</v>
      </c>
      <c r="J1201" s="25" t="s">
        <v>1543</v>
      </c>
      <c r="K1201" s="25">
        <v>2017</v>
      </c>
      <c r="L1201" s="25" t="s">
        <v>58</v>
      </c>
    </row>
    <row r="1202" spans="1:12">
      <c r="A1202" s="25" t="s">
        <v>3619</v>
      </c>
      <c r="B1202" s="26">
        <v>42985</v>
      </c>
      <c r="C1202" s="25">
        <v>2017</v>
      </c>
      <c r="D1202" s="25" t="s">
        <v>3620</v>
      </c>
      <c r="E1202" s="25" t="str">
        <f>VLOOKUP(D1202, 'TechIndex Startups'!$A$1:$E$797,2,FALSE)</f>
        <v>FIRM0791</v>
      </c>
      <c r="F1202" s="27">
        <f>8000000*0.11</f>
        <v>880000</v>
      </c>
      <c r="G1202" s="25" t="s">
        <v>3625</v>
      </c>
      <c r="H1202" s="25" t="s">
        <v>1469</v>
      </c>
      <c r="I1202" s="25" t="s">
        <v>200</v>
      </c>
      <c r="J1202" s="25" t="s">
        <v>1932</v>
      </c>
      <c r="K1202" s="25">
        <v>2013</v>
      </c>
      <c r="L1202" s="25" t="s">
        <v>29</v>
      </c>
    </row>
    <row r="1203" spans="1:12">
      <c r="A1203" s="25" t="s">
        <v>3628</v>
      </c>
      <c r="B1203" s="26">
        <v>42913</v>
      </c>
      <c r="C1203" s="25">
        <v>2017</v>
      </c>
      <c r="D1203" s="25" t="s">
        <v>3629</v>
      </c>
      <c r="E1203" s="25" t="str">
        <f>VLOOKUP(D1203, 'TechIndex Startups'!$A$1:$E$797,2,FALSE)</f>
        <v>FIRM0792</v>
      </c>
      <c r="F1203" s="27">
        <f>2500000*1.34</f>
        <v>3350000</v>
      </c>
      <c r="G1203" s="25" t="s">
        <v>3630</v>
      </c>
      <c r="H1203" s="25" t="s">
        <v>1477</v>
      </c>
      <c r="I1203" s="25" t="s">
        <v>50</v>
      </c>
      <c r="J1203" s="25" t="s">
        <v>1478</v>
      </c>
      <c r="K1203" s="25">
        <v>2009</v>
      </c>
      <c r="L1203" s="25" t="s">
        <v>58</v>
      </c>
    </row>
    <row r="1204" spans="1:12">
      <c r="A1204" s="25" t="s">
        <v>3633</v>
      </c>
      <c r="B1204" s="26">
        <v>41481</v>
      </c>
      <c r="C1204" s="25">
        <v>2013</v>
      </c>
      <c r="D1204" s="25" t="s">
        <v>3206</v>
      </c>
      <c r="E1204" s="25" t="str">
        <f>VLOOKUP(D1204, 'TechIndex Startups'!$A$1:$E$797,2,FALSE)</f>
        <v>FIRM0793</v>
      </c>
      <c r="F1204" s="31" t="s">
        <v>1479</v>
      </c>
      <c r="G1204" s="25" t="s">
        <v>1860</v>
      </c>
      <c r="H1204" s="25" t="s">
        <v>1477</v>
      </c>
      <c r="I1204" s="25" t="s">
        <v>30</v>
      </c>
      <c r="J1204" s="25" t="s">
        <v>1482</v>
      </c>
      <c r="K1204" s="25">
        <v>2011</v>
      </c>
      <c r="L1204" s="25" t="s">
        <v>33</v>
      </c>
    </row>
    <row r="1205" spans="1:12">
      <c r="A1205" s="25" t="s">
        <v>3634</v>
      </c>
      <c r="B1205" s="26">
        <v>42898</v>
      </c>
      <c r="C1205" s="25">
        <v>2017</v>
      </c>
      <c r="D1205" s="25" t="s">
        <v>3206</v>
      </c>
      <c r="E1205" s="25" t="str">
        <f>VLOOKUP(D1205, 'TechIndex Startups'!$A$1:$E$797,2,FALSE)</f>
        <v>FIRM0793</v>
      </c>
      <c r="F1205" s="27">
        <v>16000000</v>
      </c>
      <c r="G1205" s="25" t="s">
        <v>11</v>
      </c>
      <c r="H1205" s="25" t="s">
        <v>1494</v>
      </c>
      <c r="I1205" s="25" t="s">
        <v>30</v>
      </c>
      <c r="J1205" s="25" t="s">
        <v>1482</v>
      </c>
      <c r="K1205" s="25">
        <v>2011</v>
      </c>
      <c r="L1205" s="25" t="s">
        <v>33</v>
      </c>
    </row>
    <row r="1206" spans="1:12">
      <c r="A1206" s="25" t="s">
        <v>3634</v>
      </c>
      <c r="B1206" s="26">
        <v>42898</v>
      </c>
      <c r="C1206" s="25">
        <v>2017</v>
      </c>
      <c r="D1206" s="25" t="s">
        <v>3206</v>
      </c>
      <c r="E1206" s="25" t="str">
        <f>VLOOKUP(D1206, 'TechIndex Startups'!$A$1:$E$797,2,FALSE)</f>
        <v>FIRM0793</v>
      </c>
      <c r="F1206" s="31" t="s">
        <v>1544</v>
      </c>
      <c r="G1206" s="25" t="s">
        <v>1860</v>
      </c>
      <c r="H1206" s="25" t="s">
        <v>1494</v>
      </c>
      <c r="I1206" s="25" t="s">
        <v>30</v>
      </c>
      <c r="J1206" s="25" t="s">
        <v>1482</v>
      </c>
      <c r="K1206" s="25">
        <v>2011</v>
      </c>
      <c r="L1206" s="25" t="s">
        <v>33</v>
      </c>
    </row>
    <row r="1207" spans="1:12">
      <c r="A1207" s="25" t="s">
        <v>3634</v>
      </c>
      <c r="B1207" s="26">
        <v>42898</v>
      </c>
      <c r="C1207" s="25">
        <v>2017</v>
      </c>
      <c r="D1207" s="25" t="s">
        <v>3206</v>
      </c>
      <c r="E1207" s="25" t="str">
        <f>VLOOKUP(D1207, 'TechIndex Startups'!$A$1:$E$797,2,FALSE)</f>
        <v>FIRM0793</v>
      </c>
      <c r="F1207" s="31" t="s">
        <v>1544</v>
      </c>
      <c r="G1207" s="25" t="s">
        <v>3635</v>
      </c>
      <c r="H1207" s="25" t="s">
        <v>1494</v>
      </c>
      <c r="I1207" s="25" t="s">
        <v>30</v>
      </c>
      <c r="J1207" s="25" t="s">
        <v>1482</v>
      </c>
      <c r="K1207" s="25">
        <v>2011</v>
      </c>
      <c r="L1207" s="25" t="s">
        <v>33</v>
      </c>
    </row>
    <row r="1208" spans="1:12">
      <c r="A1208" s="25" t="s">
        <v>3634</v>
      </c>
      <c r="B1208" s="26">
        <v>42898</v>
      </c>
      <c r="C1208" s="25">
        <v>2017</v>
      </c>
      <c r="D1208" s="25" t="s">
        <v>3206</v>
      </c>
      <c r="E1208" s="25" t="str">
        <f>VLOOKUP(D1208, 'TechIndex Startups'!$A$1:$E$797,2,FALSE)</f>
        <v>FIRM0793</v>
      </c>
      <c r="F1208" s="31" t="s">
        <v>1544</v>
      </c>
      <c r="G1208" s="25" t="s">
        <v>7</v>
      </c>
      <c r="H1208" s="25" t="s">
        <v>1494</v>
      </c>
      <c r="I1208" s="25" t="s">
        <v>30</v>
      </c>
      <c r="J1208" s="25" t="s">
        <v>1482</v>
      </c>
      <c r="K1208" s="25">
        <v>2011</v>
      </c>
      <c r="L1208" s="25" t="s">
        <v>33</v>
      </c>
    </row>
    <row r="1209" spans="1:12">
      <c r="A1209" s="25" t="s">
        <v>3634</v>
      </c>
      <c r="B1209" s="26">
        <v>42898</v>
      </c>
      <c r="C1209" s="25">
        <v>2017</v>
      </c>
      <c r="D1209" s="25" t="s">
        <v>3206</v>
      </c>
      <c r="E1209" s="25" t="str">
        <f>VLOOKUP(D1209, 'TechIndex Startups'!$A$1:$E$797,2,FALSE)</f>
        <v>FIRM0793</v>
      </c>
      <c r="F1209" s="31" t="s">
        <v>1544</v>
      </c>
      <c r="G1209" s="25" t="s">
        <v>1969</v>
      </c>
      <c r="H1209" s="25" t="s">
        <v>1494</v>
      </c>
      <c r="I1209" s="25" t="s">
        <v>30</v>
      </c>
      <c r="J1209" s="25" t="s">
        <v>1482</v>
      </c>
      <c r="K1209" s="25">
        <v>2011</v>
      </c>
      <c r="L1209" s="25" t="s">
        <v>33</v>
      </c>
    </row>
    <row r="1210" spans="1:12">
      <c r="A1210" s="25" t="s">
        <v>3639</v>
      </c>
      <c r="B1210" s="26">
        <v>42635</v>
      </c>
      <c r="C1210" s="25">
        <v>2016</v>
      </c>
      <c r="D1210" s="25" t="s">
        <v>3207</v>
      </c>
      <c r="E1210" s="25" t="str">
        <f>VLOOKUP(D1210, 'TechIndex Startups'!$A$1:$E$797,2,FALSE)</f>
        <v>FIRM0794</v>
      </c>
      <c r="F1210" s="27">
        <f>200000*1.24</f>
        <v>248000</v>
      </c>
      <c r="G1210" s="25" t="s">
        <v>3640</v>
      </c>
      <c r="H1210" s="25" t="s">
        <v>1481</v>
      </c>
      <c r="I1210" s="25" t="s">
        <v>681</v>
      </c>
      <c r="J1210" s="25" t="s">
        <v>3636</v>
      </c>
      <c r="K1210" s="25">
        <v>2016</v>
      </c>
      <c r="L1210" s="25" t="s">
        <v>44</v>
      </c>
    </row>
    <row r="1211" spans="1:12">
      <c r="A1211" s="25" t="s">
        <v>3639</v>
      </c>
      <c r="B1211" s="26">
        <v>42635</v>
      </c>
      <c r="C1211" s="25">
        <v>2016</v>
      </c>
      <c r="D1211" s="25" t="s">
        <v>3207</v>
      </c>
      <c r="E1211" s="25" t="str">
        <f>VLOOKUP(D1211, 'TechIndex Startups'!$A$1:$E$797,2,FALSE)</f>
        <v>FIRM0794</v>
      </c>
      <c r="F1211" s="31" t="s">
        <v>1544</v>
      </c>
      <c r="G1211" s="25" t="s">
        <v>3641</v>
      </c>
      <c r="H1211" s="25" t="s">
        <v>1481</v>
      </c>
      <c r="I1211" s="25" t="s">
        <v>681</v>
      </c>
      <c r="J1211" s="25" t="s">
        <v>3636</v>
      </c>
      <c r="K1211" s="25">
        <v>2016</v>
      </c>
      <c r="L1211" s="25" t="s">
        <v>44</v>
      </c>
    </row>
    <row r="1212" spans="1:12">
      <c r="A1212" s="25" t="s">
        <v>3642</v>
      </c>
      <c r="B1212" s="26">
        <v>42898</v>
      </c>
      <c r="C1212" s="25">
        <v>2017</v>
      </c>
      <c r="D1212" s="25" t="s">
        <v>3207</v>
      </c>
      <c r="E1212" s="25" t="str">
        <f>VLOOKUP(D1212, 'TechIndex Startups'!$A$1:$E$797,2,FALSE)</f>
        <v>FIRM0794</v>
      </c>
      <c r="F1212" s="27">
        <f>1000000*1.24</f>
        <v>1240000</v>
      </c>
      <c r="G1212" s="25" t="s">
        <v>2003</v>
      </c>
      <c r="H1212" s="25" t="s">
        <v>1481</v>
      </c>
      <c r="I1212" s="25" t="s">
        <v>681</v>
      </c>
      <c r="J1212" s="25" t="s">
        <v>3636</v>
      </c>
      <c r="K1212" s="25">
        <v>2016</v>
      </c>
      <c r="L1212" s="25" t="s">
        <v>44</v>
      </c>
    </row>
    <row r="1213" spans="1:12">
      <c r="A1213" s="25" t="s">
        <v>3645</v>
      </c>
      <c r="B1213" s="26">
        <v>42856</v>
      </c>
      <c r="C1213" s="25">
        <v>2017</v>
      </c>
      <c r="D1213" s="25" t="s">
        <v>3208</v>
      </c>
      <c r="E1213" s="25" t="str">
        <f>VLOOKUP(D1213, 'TechIndex Startups'!$A$1:$E$797,2,FALSE)</f>
        <v>FIRM0795</v>
      </c>
      <c r="F1213" s="27">
        <v>800000</v>
      </c>
      <c r="G1213" s="25" t="s">
        <v>3646</v>
      </c>
      <c r="H1213" s="25" t="s">
        <v>1481</v>
      </c>
      <c r="I1213" s="25" t="s">
        <v>30</v>
      </c>
      <c r="J1213" s="25" t="s">
        <v>1770</v>
      </c>
      <c r="K1213" s="25">
        <v>2016</v>
      </c>
      <c r="L1213" s="25" t="s">
        <v>44</v>
      </c>
    </row>
    <row r="1214" spans="1:12">
      <c r="A1214" s="25" t="s">
        <v>3645</v>
      </c>
      <c r="B1214" s="26">
        <v>42856</v>
      </c>
      <c r="C1214" s="25">
        <v>2017</v>
      </c>
      <c r="D1214" s="25" t="s">
        <v>3208</v>
      </c>
      <c r="E1214" s="25" t="str">
        <f>VLOOKUP(D1214, 'TechIndex Startups'!$A$1:$E$797,2,FALSE)</f>
        <v>FIRM0795</v>
      </c>
      <c r="F1214" s="31" t="s">
        <v>1544</v>
      </c>
      <c r="G1214" s="25" t="s">
        <v>3647</v>
      </c>
      <c r="H1214" s="25" t="s">
        <v>1481</v>
      </c>
      <c r="I1214" s="25" t="s">
        <v>30</v>
      </c>
      <c r="J1214" s="25" t="s">
        <v>1770</v>
      </c>
      <c r="K1214" s="25">
        <v>2016</v>
      </c>
      <c r="L1214" s="25" t="s">
        <v>44</v>
      </c>
    </row>
    <row r="1215" spans="1:12">
      <c r="A1215" s="25" t="s">
        <v>3645</v>
      </c>
      <c r="B1215" s="26">
        <v>42856</v>
      </c>
      <c r="C1215" s="25">
        <v>2017</v>
      </c>
      <c r="D1215" s="25" t="s">
        <v>3208</v>
      </c>
      <c r="E1215" s="25" t="str">
        <f>VLOOKUP(D1215, 'TechIndex Startups'!$A$1:$E$797,2,FALSE)</f>
        <v>FIRM0795</v>
      </c>
      <c r="F1215" s="31" t="s">
        <v>1544</v>
      </c>
      <c r="G1215" s="25" t="s">
        <v>1753</v>
      </c>
      <c r="H1215" s="25" t="s">
        <v>1481</v>
      </c>
      <c r="I1215" s="25" t="s">
        <v>30</v>
      </c>
      <c r="J1215" s="25" t="s">
        <v>1770</v>
      </c>
      <c r="K1215" s="25">
        <v>2016</v>
      </c>
      <c r="L1215" s="25" t="s">
        <v>44</v>
      </c>
    </row>
    <row r="1216" spans="1:12">
      <c r="A1216" s="25" t="s">
        <v>3645</v>
      </c>
      <c r="B1216" s="26">
        <v>42856</v>
      </c>
      <c r="C1216" s="25">
        <v>2017</v>
      </c>
      <c r="D1216" s="25" t="s">
        <v>3208</v>
      </c>
      <c r="E1216" s="25" t="str">
        <f>VLOOKUP(D1216, 'TechIndex Startups'!$A$1:$E$797,2,FALSE)</f>
        <v>FIRM0795</v>
      </c>
      <c r="F1216" s="31" t="s">
        <v>1544</v>
      </c>
      <c r="G1216" s="25" t="s">
        <v>1847</v>
      </c>
      <c r="H1216" s="25" t="s">
        <v>1481</v>
      </c>
      <c r="I1216" s="25" t="s">
        <v>30</v>
      </c>
      <c r="J1216" s="25" t="s">
        <v>1770</v>
      </c>
      <c r="K1216" s="25">
        <v>2016</v>
      </c>
      <c r="L1216" s="25" t="s">
        <v>44</v>
      </c>
    </row>
    <row r="1217" spans="1:12">
      <c r="A1217" s="25" t="s">
        <v>3648</v>
      </c>
      <c r="B1217" s="26">
        <v>43021</v>
      </c>
      <c r="C1217" s="25">
        <v>2017</v>
      </c>
      <c r="D1217" s="25" t="s">
        <v>3208</v>
      </c>
      <c r="E1217" s="25" t="str">
        <f>VLOOKUP(D1217, 'TechIndex Startups'!$A$1:$E$797,2,FALSE)</f>
        <v>FIRM0795</v>
      </c>
      <c r="F1217" s="27">
        <v>1100000</v>
      </c>
      <c r="G1217" s="25" t="s">
        <v>1479</v>
      </c>
      <c r="H1217" s="25" t="s">
        <v>1469</v>
      </c>
      <c r="I1217" s="25" t="s">
        <v>30</v>
      </c>
      <c r="J1217" s="25" t="s">
        <v>1770</v>
      </c>
      <c r="K1217" s="25">
        <v>2016</v>
      </c>
      <c r="L1217" s="25" t="s">
        <v>44</v>
      </c>
    </row>
    <row r="1218" spans="1:12">
      <c r="A1218" s="25" t="s">
        <v>3652</v>
      </c>
      <c r="B1218" s="26">
        <v>42415</v>
      </c>
      <c r="C1218" s="25">
        <v>2016</v>
      </c>
      <c r="D1218" s="25" t="s">
        <v>3209</v>
      </c>
      <c r="E1218" s="25" t="str">
        <f>VLOOKUP(D1218, 'TechIndex Startups'!$A$1:$E$797,2,FALSE)</f>
        <v>FIRM0796</v>
      </c>
      <c r="F1218" s="27">
        <v>1000000</v>
      </c>
      <c r="G1218" s="25" t="s">
        <v>1479</v>
      </c>
      <c r="H1218" s="25" t="s">
        <v>1497</v>
      </c>
      <c r="I1218" s="25" t="s">
        <v>80</v>
      </c>
      <c r="J1218" s="25" t="s">
        <v>3649</v>
      </c>
      <c r="K1218" s="25">
        <v>2015</v>
      </c>
      <c r="L1218" s="25" t="s">
        <v>33</v>
      </c>
    </row>
    <row r="1219" spans="1:12">
      <c r="A1219" s="25" t="s">
        <v>3653</v>
      </c>
      <c r="B1219" s="26">
        <v>42866</v>
      </c>
      <c r="C1219" s="25">
        <v>2017</v>
      </c>
      <c r="D1219" s="25" t="s">
        <v>3209</v>
      </c>
      <c r="E1219" s="25" t="str">
        <f>VLOOKUP(D1219, 'TechIndex Startups'!$A$1:$E$797,2,FALSE)</f>
        <v>FIRM0796</v>
      </c>
      <c r="F1219" s="27">
        <v>5000000</v>
      </c>
      <c r="G1219" s="25" t="s">
        <v>3654</v>
      </c>
      <c r="H1219" s="25" t="s">
        <v>1477</v>
      </c>
      <c r="I1219" s="25" t="s">
        <v>80</v>
      </c>
      <c r="J1219" s="25" t="s">
        <v>3649</v>
      </c>
      <c r="K1219" s="25">
        <v>2015</v>
      </c>
      <c r="L1219" s="25" t="s">
        <v>33</v>
      </c>
    </row>
    <row r="1220" spans="1:12">
      <c r="A1220" s="25" t="s">
        <v>3657</v>
      </c>
      <c r="B1220" s="26">
        <v>42660</v>
      </c>
      <c r="C1220" s="25">
        <v>2016</v>
      </c>
      <c r="D1220" s="25" t="s">
        <v>3210</v>
      </c>
      <c r="E1220" s="25" t="str">
        <f>VLOOKUP(D1220, 'TechIndex Startups'!$A$1:$E$927,2,FALSE)</f>
        <v>FIRM0797</v>
      </c>
      <c r="F1220" s="27">
        <v>3700000</v>
      </c>
      <c r="G1220" s="25" t="s">
        <v>3658</v>
      </c>
      <c r="H1220" s="25" t="s">
        <v>1477</v>
      </c>
      <c r="I1220" s="25" t="s">
        <v>30</v>
      </c>
      <c r="J1220" s="25" t="s">
        <v>1470</v>
      </c>
      <c r="K1220" s="25">
        <v>2015</v>
      </c>
      <c r="L1220" s="25" t="s">
        <v>44</v>
      </c>
    </row>
    <row r="1221" spans="1:12">
      <c r="A1221" s="25" t="s">
        <v>3659</v>
      </c>
      <c r="B1221" s="26">
        <v>43109</v>
      </c>
      <c r="C1221" s="25">
        <v>2018</v>
      </c>
      <c r="D1221" s="25" t="s">
        <v>3210</v>
      </c>
      <c r="E1221" s="25" t="str">
        <f>VLOOKUP(D1221, 'TechIndex Startups'!$A$1:$E$927,2,FALSE)</f>
        <v>FIRM0797</v>
      </c>
      <c r="F1221" s="27">
        <v>4000000</v>
      </c>
      <c r="G1221" s="25" t="s">
        <v>3658</v>
      </c>
      <c r="H1221" s="25" t="s">
        <v>1494</v>
      </c>
      <c r="I1221" s="25" t="s">
        <v>30</v>
      </c>
      <c r="J1221" s="25" t="s">
        <v>1470</v>
      </c>
      <c r="K1221" s="25">
        <v>2015</v>
      </c>
      <c r="L1221" s="25" t="s">
        <v>44</v>
      </c>
    </row>
    <row r="1222" spans="1:12">
      <c r="A1222" s="25" t="s">
        <v>3659</v>
      </c>
      <c r="B1222" s="26">
        <v>43109</v>
      </c>
      <c r="C1222" s="25">
        <v>2018</v>
      </c>
      <c r="D1222" s="25" t="s">
        <v>3210</v>
      </c>
      <c r="E1222" s="25" t="str">
        <f>VLOOKUP(D1222, 'TechIndex Startups'!$A$1:$E$927,2,FALSE)</f>
        <v>FIRM0797</v>
      </c>
      <c r="F1222" s="31" t="s">
        <v>1544</v>
      </c>
      <c r="G1222" s="25" t="s">
        <v>3660</v>
      </c>
      <c r="H1222" s="25" t="s">
        <v>1494</v>
      </c>
      <c r="I1222" s="25" t="s">
        <v>30</v>
      </c>
      <c r="J1222" s="25" t="s">
        <v>1470</v>
      </c>
      <c r="K1222" s="25">
        <v>2015</v>
      </c>
      <c r="L1222" s="25" t="s">
        <v>44</v>
      </c>
    </row>
    <row r="1223" spans="1:12">
      <c r="A1223" s="25" t="s">
        <v>3669</v>
      </c>
      <c r="B1223" s="26">
        <v>42045</v>
      </c>
      <c r="C1223" s="25">
        <v>2015</v>
      </c>
      <c r="D1223" s="25" t="s">
        <v>3408</v>
      </c>
      <c r="E1223" s="25" t="str">
        <f>VLOOKUP(D1223, 'TechIndex Startups'!$A$1:$E$927,2,FALSE)</f>
        <v>FIRM0802</v>
      </c>
      <c r="F1223" s="27">
        <v>5900000</v>
      </c>
      <c r="G1223" s="25" t="s">
        <v>1479</v>
      </c>
      <c r="H1223" s="25" t="s">
        <v>2033</v>
      </c>
      <c r="I1223" s="25" t="s">
        <v>30</v>
      </c>
      <c r="J1223" s="25" t="s">
        <v>3665</v>
      </c>
      <c r="K1223" s="25">
        <v>1996</v>
      </c>
      <c r="L1223" s="25" t="s">
        <v>33</v>
      </c>
    </row>
    <row r="1224" spans="1:12">
      <c r="A1224" s="25" t="s">
        <v>3670</v>
      </c>
      <c r="B1224" s="26">
        <v>42352</v>
      </c>
      <c r="C1224" s="25">
        <v>2015</v>
      </c>
      <c r="D1224" s="25" t="s">
        <v>3408</v>
      </c>
      <c r="E1224" s="25" t="str">
        <f>VLOOKUP(D1224, 'TechIndex Startups'!$A$1:$E$927,2,FALSE)</f>
        <v>FIRM0802</v>
      </c>
      <c r="F1224" s="27">
        <v>2500000</v>
      </c>
      <c r="G1224" s="25" t="s">
        <v>1479</v>
      </c>
      <c r="H1224" s="25" t="s">
        <v>1513</v>
      </c>
      <c r="I1224" s="25" t="s">
        <v>30</v>
      </c>
      <c r="J1224" s="25" t="s">
        <v>3665</v>
      </c>
      <c r="K1224" s="25">
        <v>1996</v>
      </c>
      <c r="L1224" s="25" t="s">
        <v>33</v>
      </c>
    </row>
    <row r="1225" spans="1:12">
      <c r="A1225" s="25" t="s">
        <v>3675</v>
      </c>
      <c r="B1225" s="26">
        <v>42829</v>
      </c>
      <c r="C1225" s="25">
        <v>2017</v>
      </c>
      <c r="D1225" s="25" t="s">
        <v>3672</v>
      </c>
      <c r="E1225" s="25" t="str">
        <f>VLOOKUP(D1225, 'TechIndex Startups'!$A$1:$E$927,2,FALSE)</f>
        <v>FIRM0805</v>
      </c>
      <c r="F1225" s="31" t="s">
        <v>1479</v>
      </c>
      <c r="G1225" s="25" t="s">
        <v>3676</v>
      </c>
      <c r="H1225" s="25" t="s">
        <v>1517</v>
      </c>
      <c r="I1225" s="25" t="s">
        <v>30</v>
      </c>
      <c r="J1225" s="25" t="s">
        <v>1487</v>
      </c>
      <c r="K1225" s="25">
        <v>1987</v>
      </c>
      <c r="L1225" s="25" t="s">
        <v>44</v>
      </c>
    </row>
    <row r="1226" spans="1:12">
      <c r="A1226" s="25" t="s">
        <v>3679</v>
      </c>
      <c r="B1226" s="26">
        <v>43243</v>
      </c>
      <c r="C1226" s="25">
        <v>2018</v>
      </c>
      <c r="D1226" s="25" t="s">
        <v>3410</v>
      </c>
      <c r="E1226" s="25" t="str">
        <f>VLOOKUP(D1226, 'TechIndex Startups'!$A$1:$E$927,2,FALSE)</f>
        <v>FIRM0807</v>
      </c>
      <c r="F1226" s="27">
        <v>100000000</v>
      </c>
      <c r="G1226" s="25" t="s">
        <v>3680</v>
      </c>
      <c r="H1226" s="25" t="s">
        <v>1517</v>
      </c>
      <c r="I1226" s="25" t="s">
        <v>30</v>
      </c>
      <c r="J1226" s="25" t="s">
        <v>1535</v>
      </c>
      <c r="K1226" s="25">
        <v>2004</v>
      </c>
      <c r="L1226" s="25" t="s">
        <v>58</v>
      </c>
    </row>
    <row r="1227" spans="1:12">
      <c r="A1227" s="25" t="s">
        <v>3687</v>
      </c>
      <c r="B1227" s="26">
        <v>42034</v>
      </c>
      <c r="C1227" s="25">
        <v>2015</v>
      </c>
      <c r="D1227" s="25" t="s">
        <v>3420</v>
      </c>
      <c r="E1227" s="25" t="str">
        <f>VLOOKUP(D1227, 'TechIndex Startups'!$A$1:$E$927,2,FALSE)</f>
        <v>FIRM0824</v>
      </c>
      <c r="F1227" s="27">
        <v>585000</v>
      </c>
      <c r="G1227" s="25" t="s">
        <v>3688</v>
      </c>
      <c r="H1227" s="25" t="s">
        <v>1513</v>
      </c>
      <c r="I1227" s="25" t="s">
        <v>30</v>
      </c>
      <c r="J1227" s="25" t="s">
        <v>1545</v>
      </c>
      <c r="K1227" s="25">
        <v>2012</v>
      </c>
      <c r="L1227" s="25" t="s">
        <v>47</v>
      </c>
    </row>
    <row r="1228" spans="1:12">
      <c r="A1228" s="25" t="s">
        <v>3687</v>
      </c>
      <c r="B1228" s="26">
        <v>42034</v>
      </c>
      <c r="C1228" s="25">
        <v>2015</v>
      </c>
      <c r="D1228" s="25" t="s">
        <v>3420</v>
      </c>
      <c r="E1228" s="25" t="str">
        <f>VLOOKUP(D1228, 'TechIndex Startups'!$A$1:$E$927,2,FALSE)</f>
        <v>FIRM0824</v>
      </c>
      <c r="F1228" s="31" t="s">
        <v>1544</v>
      </c>
      <c r="G1228" s="25" t="s">
        <v>1541</v>
      </c>
      <c r="H1228" s="25" t="s">
        <v>1513</v>
      </c>
      <c r="I1228" s="25" t="s">
        <v>30</v>
      </c>
      <c r="J1228" s="25" t="s">
        <v>1545</v>
      </c>
      <c r="K1228" s="25">
        <v>2012</v>
      </c>
      <c r="L1228" s="25" t="s">
        <v>47</v>
      </c>
    </row>
    <row r="1229" spans="1:12">
      <c r="A1229" s="25" t="s">
        <v>3702</v>
      </c>
      <c r="B1229" s="26">
        <v>42621</v>
      </c>
      <c r="C1229" s="25">
        <v>2016</v>
      </c>
      <c r="D1229" s="25" t="s">
        <v>3695</v>
      </c>
      <c r="E1229" s="25" t="str">
        <f>VLOOKUP(D1229, 'TechIndex Startups'!$A$1:$E$927,2,FALSE)</f>
        <v>FIRM0826</v>
      </c>
      <c r="F1229" s="27">
        <v>10000</v>
      </c>
      <c r="G1229" s="25" t="s">
        <v>3704</v>
      </c>
      <c r="H1229" s="25" t="s">
        <v>1481</v>
      </c>
      <c r="I1229" s="25" t="s">
        <v>50</v>
      </c>
      <c r="J1229" s="25" t="s">
        <v>1478</v>
      </c>
      <c r="K1229" s="25">
        <v>2015</v>
      </c>
      <c r="L1229" s="25" t="s">
        <v>69</v>
      </c>
    </row>
    <row r="1230" spans="1:12">
      <c r="A1230" s="25" t="s">
        <v>3703</v>
      </c>
      <c r="B1230" s="26">
        <v>42832</v>
      </c>
      <c r="C1230" s="25">
        <v>2017</v>
      </c>
      <c r="D1230" s="25" t="s">
        <v>3695</v>
      </c>
      <c r="E1230" s="25" t="str">
        <f>VLOOKUP(D1230, 'TechIndex Startups'!$A$1:$E$927,2,FALSE)</f>
        <v>FIRM0826</v>
      </c>
      <c r="F1230" s="27">
        <f>1400000*1.4</f>
        <v>1959999.9999999998</v>
      </c>
      <c r="G1230" s="25" t="s">
        <v>1903</v>
      </c>
      <c r="H1230" s="25" t="s">
        <v>1481</v>
      </c>
      <c r="I1230" s="25" t="s">
        <v>50</v>
      </c>
      <c r="J1230" s="25" t="s">
        <v>1478</v>
      </c>
      <c r="K1230" s="25">
        <v>2015</v>
      </c>
      <c r="L1230" s="25" t="s">
        <v>69</v>
      </c>
    </row>
    <row r="1231" spans="1:12">
      <c r="A1231" s="25" t="s">
        <v>3703</v>
      </c>
      <c r="B1231" s="26">
        <v>42832</v>
      </c>
      <c r="C1231" s="25">
        <v>2017</v>
      </c>
      <c r="D1231" s="25" t="s">
        <v>3695</v>
      </c>
      <c r="E1231" s="25" t="str">
        <f>VLOOKUP(D1231, 'TechIndex Startups'!$A$1:$E$927,2,FALSE)</f>
        <v>FIRM0826</v>
      </c>
      <c r="F1231" s="31" t="s">
        <v>1544</v>
      </c>
      <c r="G1231" s="25" t="s">
        <v>3705</v>
      </c>
      <c r="H1231" s="25" t="s">
        <v>1481</v>
      </c>
      <c r="I1231" s="25" t="s">
        <v>50</v>
      </c>
      <c r="J1231" s="25" t="s">
        <v>1478</v>
      </c>
      <c r="K1231" s="25">
        <v>2015</v>
      </c>
      <c r="L1231" s="25" t="s">
        <v>69</v>
      </c>
    </row>
    <row r="1232" spans="1:12">
      <c r="A1232" s="25" t="s">
        <v>3713</v>
      </c>
      <c r="B1232" s="26">
        <v>40038</v>
      </c>
      <c r="C1232" s="25">
        <v>2009</v>
      </c>
      <c r="D1232" s="25" t="s">
        <v>3707</v>
      </c>
      <c r="E1232" s="25" t="str">
        <f>VLOOKUP(D1232, 'TechIndex Startups'!$A$1:$E$927,2,FALSE)</f>
        <v>FIRM0828</v>
      </c>
      <c r="F1232" s="27">
        <v>6100000</v>
      </c>
      <c r="G1232" s="25" t="s">
        <v>1479</v>
      </c>
      <c r="H1232" s="25" t="s">
        <v>1469</v>
      </c>
      <c r="I1232" s="25" t="s">
        <v>30</v>
      </c>
      <c r="J1232" s="25" t="s">
        <v>1487</v>
      </c>
      <c r="K1232" s="25">
        <v>2001</v>
      </c>
      <c r="L1232" s="25" t="s">
        <v>58</v>
      </c>
    </row>
    <row r="1233" spans="1:12">
      <c r="A1233" s="25" t="s">
        <v>3714</v>
      </c>
      <c r="B1233" s="26">
        <v>41121</v>
      </c>
      <c r="C1233" s="25">
        <v>2012</v>
      </c>
      <c r="D1233" s="25" t="s">
        <v>3707</v>
      </c>
      <c r="E1233" s="25" t="str">
        <f>VLOOKUP(D1233, 'TechIndex Startups'!$A$1:$E$927,2,FALSE)</f>
        <v>FIRM0828</v>
      </c>
      <c r="F1233" s="27">
        <v>5300000</v>
      </c>
      <c r="G1233" s="25" t="s">
        <v>1479</v>
      </c>
      <c r="H1233" s="25" t="s">
        <v>1517</v>
      </c>
      <c r="I1233" s="25" t="s">
        <v>30</v>
      </c>
      <c r="J1233" s="25" t="s">
        <v>1487</v>
      </c>
      <c r="K1233" s="25">
        <v>2001</v>
      </c>
      <c r="L1233" s="25" t="s">
        <v>58</v>
      </c>
    </row>
    <row r="1234" spans="1:12">
      <c r="A1234" s="25" t="s">
        <v>3724</v>
      </c>
      <c r="B1234" s="26">
        <v>42184</v>
      </c>
      <c r="C1234" s="25">
        <v>2015</v>
      </c>
      <c r="D1234" s="25" t="s">
        <v>3721</v>
      </c>
      <c r="E1234" s="25" t="str">
        <f>VLOOKUP(D1234, 'TechIndex Startups'!$A$1:$E$927,2,FALSE)</f>
        <v>FIRM0830</v>
      </c>
      <c r="F1234" s="31" t="s">
        <v>1479</v>
      </c>
      <c r="G1234" s="25" t="s">
        <v>2006</v>
      </c>
      <c r="H1234" s="25" t="s">
        <v>1517</v>
      </c>
      <c r="I1234" s="25" t="s">
        <v>30</v>
      </c>
      <c r="J1234" s="25" t="s">
        <v>3684</v>
      </c>
      <c r="K1234" s="25">
        <v>2011</v>
      </c>
      <c r="L1234" s="25" t="s">
        <v>58</v>
      </c>
    </row>
    <row r="1235" spans="1:12">
      <c r="A1235" s="25" t="s">
        <v>3724</v>
      </c>
      <c r="B1235" s="26">
        <v>42184</v>
      </c>
      <c r="C1235" s="25">
        <v>2015</v>
      </c>
      <c r="D1235" s="25" t="s">
        <v>3721</v>
      </c>
      <c r="E1235" s="25" t="str">
        <f>VLOOKUP(D1235, 'TechIndex Startups'!$A$1:$E$927,2,FALSE)</f>
        <v>FIRM0830</v>
      </c>
      <c r="F1235" s="31" t="s">
        <v>1544</v>
      </c>
      <c r="G1235" s="25" t="s">
        <v>3725</v>
      </c>
      <c r="H1235" s="25" t="s">
        <v>1517</v>
      </c>
      <c r="I1235" s="25" t="s">
        <v>30</v>
      </c>
      <c r="J1235" s="25" t="s">
        <v>3684</v>
      </c>
      <c r="K1235" s="25">
        <v>2011</v>
      </c>
      <c r="L1235" s="25" t="s">
        <v>58</v>
      </c>
    </row>
    <row r="1236" spans="1:12">
      <c r="A1236" s="25" t="s">
        <v>3728</v>
      </c>
      <c r="B1236" s="26">
        <v>42283</v>
      </c>
      <c r="C1236" s="25">
        <v>2015</v>
      </c>
      <c r="D1236" s="25" t="s">
        <v>275</v>
      </c>
      <c r="E1236" s="25" t="str">
        <f>VLOOKUP(D1236, 'TechIndex Startups'!$A$1:$E$927,2,FALSE)</f>
        <v>FIRM0221</v>
      </c>
      <c r="F1236" s="27">
        <v>2800000</v>
      </c>
      <c r="G1236" s="25" t="s">
        <v>1479</v>
      </c>
      <c r="H1236" s="25" t="s">
        <v>1469</v>
      </c>
      <c r="I1236" s="25" t="s">
        <v>30</v>
      </c>
      <c r="J1236" s="25" t="s">
        <v>1770</v>
      </c>
      <c r="K1236" s="25">
        <v>2012</v>
      </c>
      <c r="L1236" s="25" t="s">
        <v>58</v>
      </c>
    </row>
    <row r="1237" spans="1:12">
      <c r="A1237" s="25" t="s">
        <v>3733</v>
      </c>
      <c r="B1237" s="26">
        <v>42078</v>
      </c>
      <c r="C1237" s="25">
        <v>2013</v>
      </c>
      <c r="D1237" s="25" t="s">
        <v>3730</v>
      </c>
      <c r="E1237" s="25" t="str">
        <f>VLOOKUP(D1237, 'TechIndex Startups'!$A$1:$E$927,2,FALSE)</f>
        <v>FIRM0831</v>
      </c>
      <c r="F1237" s="27">
        <v>20000000</v>
      </c>
      <c r="G1237" s="25" t="s">
        <v>3735</v>
      </c>
      <c r="H1237" s="25" t="s">
        <v>1517</v>
      </c>
      <c r="I1237" s="25" t="s">
        <v>30</v>
      </c>
      <c r="J1237" s="25" t="s">
        <v>1706</v>
      </c>
      <c r="K1237" s="25">
        <v>1987</v>
      </c>
      <c r="L1237" s="25" t="s">
        <v>58</v>
      </c>
    </row>
    <row r="1238" spans="1:12">
      <c r="A1238" s="25" t="s">
        <v>3733</v>
      </c>
      <c r="B1238" s="26">
        <v>42078</v>
      </c>
      <c r="C1238" s="25">
        <v>2013</v>
      </c>
      <c r="D1238" s="25" t="s">
        <v>3730</v>
      </c>
      <c r="E1238" s="25" t="str">
        <f>VLOOKUP(D1238, 'TechIndex Startups'!$A$1:$E$927,2,FALSE)</f>
        <v>FIRM0831</v>
      </c>
      <c r="F1238" s="31" t="s">
        <v>1544</v>
      </c>
      <c r="G1238" s="25" t="s">
        <v>3736</v>
      </c>
      <c r="H1238" s="25" t="s">
        <v>1517</v>
      </c>
      <c r="I1238" s="25" t="s">
        <v>30</v>
      </c>
      <c r="J1238" s="25" t="s">
        <v>1706</v>
      </c>
      <c r="K1238" s="25">
        <v>1987</v>
      </c>
      <c r="L1238" s="25" t="s">
        <v>58</v>
      </c>
    </row>
    <row r="1239" spans="1:12">
      <c r="A1239" s="25" t="s">
        <v>3734</v>
      </c>
      <c r="B1239" s="26">
        <v>42078</v>
      </c>
      <c r="C1239" s="25">
        <v>2013</v>
      </c>
      <c r="D1239" s="25" t="s">
        <v>3730</v>
      </c>
      <c r="E1239" s="25" t="str">
        <f>VLOOKUP(D1239, 'TechIndex Startups'!$A$1:$E$927,2,FALSE)</f>
        <v>FIRM0831</v>
      </c>
      <c r="F1239" s="27">
        <v>25000000</v>
      </c>
      <c r="G1239" s="25" t="s">
        <v>3736</v>
      </c>
      <c r="H1239" s="25" t="s">
        <v>1513</v>
      </c>
      <c r="I1239" s="25" t="s">
        <v>30</v>
      </c>
      <c r="J1239" s="25" t="s">
        <v>1706</v>
      </c>
      <c r="K1239" s="25">
        <v>1987</v>
      </c>
      <c r="L1239" s="25" t="s">
        <v>58</v>
      </c>
    </row>
    <row r="1240" spans="1:12">
      <c r="A1240" s="25" t="s">
        <v>3741</v>
      </c>
      <c r="B1240" s="26">
        <v>42034</v>
      </c>
      <c r="C1240" s="25">
        <v>2015</v>
      </c>
      <c r="D1240" s="25" t="s">
        <v>3737</v>
      </c>
      <c r="E1240" s="25" t="str">
        <f>VLOOKUP(D1240, 'TechIndex Startups'!$A$1:$E$927,2,FALSE)</f>
        <v>FIRM0832</v>
      </c>
      <c r="F1240" s="27">
        <v>1300000</v>
      </c>
      <c r="G1240" s="25" t="s">
        <v>3742</v>
      </c>
      <c r="H1240" s="25" t="s">
        <v>1481</v>
      </c>
      <c r="I1240" s="25" t="s">
        <v>30</v>
      </c>
      <c r="J1240" s="25" t="s">
        <v>1543</v>
      </c>
      <c r="K1240" s="25">
        <v>2013</v>
      </c>
      <c r="L1240" s="25" t="s">
        <v>44</v>
      </c>
    </row>
    <row r="1241" spans="1:12">
      <c r="A1241" s="25" t="s">
        <v>3741</v>
      </c>
      <c r="B1241" s="26">
        <v>42034</v>
      </c>
      <c r="C1241" s="25">
        <v>2015</v>
      </c>
      <c r="D1241" s="25" t="s">
        <v>3737</v>
      </c>
      <c r="E1241" s="25" t="str">
        <f>VLOOKUP(D1241, 'TechIndex Startups'!$A$1:$E$927,2,FALSE)</f>
        <v>FIRM0832</v>
      </c>
      <c r="F1241" s="31" t="s">
        <v>1544</v>
      </c>
      <c r="G1241" s="25" t="s">
        <v>3743</v>
      </c>
      <c r="H1241" s="25" t="s">
        <v>1481</v>
      </c>
      <c r="I1241" s="25" t="s">
        <v>30</v>
      </c>
      <c r="J1241" s="25" t="s">
        <v>1543</v>
      </c>
      <c r="K1241" s="25">
        <v>2013</v>
      </c>
      <c r="L1241" s="25" t="s">
        <v>44</v>
      </c>
    </row>
    <row r="1242" spans="1:12">
      <c r="A1242" s="25" t="s">
        <v>3741</v>
      </c>
      <c r="B1242" s="26">
        <v>42034</v>
      </c>
      <c r="C1242" s="25">
        <v>2015</v>
      </c>
      <c r="D1242" s="25" t="s">
        <v>3737</v>
      </c>
      <c r="E1242" s="25" t="str">
        <f>VLOOKUP(D1242, 'TechIndex Startups'!$A$1:$E$927,2,FALSE)</f>
        <v>FIRM0832</v>
      </c>
      <c r="F1242" s="31" t="s">
        <v>1544</v>
      </c>
      <c r="G1242" s="25" t="s">
        <v>3744</v>
      </c>
      <c r="H1242" s="25" t="s">
        <v>1481</v>
      </c>
      <c r="I1242" s="25" t="s">
        <v>30</v>
      </c>
      <c r="J1242" s="25" t="s">
        <v>1543</v>
      </c>
      <c r="K1242" s="25">
        <v>2013</v>
      </c>
      <c r="L1242" s="25" t="s">
        <v>44</v>
      </c>
    </row>
    <row r="1243" spans="1:12">
      <c r="A1243" s="25" t="s">
        <v>3741</v>
      </c>
      <c r="B1243" s="26">
        <v>42034</v>
      </c>
      <c r="C1243" s="25">
        <v>2015</v>
      </c>
      <c r="D1243" s="25" t="s">
        <v>3737</v>
      </c>
      <c r="E1243" s="25" t="str">
        <f>VLOOKUP(D1243, 'TechIndex Startups'!$A$1:$E$927,2,FALSE)</f>
        <v>FIRM0832</v>
      </c>
      <c r="F1243" s="31" t="s">
        <v>1544</v>
      </c>
      <c r="G1243" s="25" t="s">
        <v>3745</v>
      </c>
      <c r="H1243" s="25" t="s">
        <v>1481</v>
      </c>
      <c r="I1243" s="25" t="s">
        <v>30</v>
      </c>
      <c r="J1243" s="25" t="s">
        <v>1543</v>
      </c>
      <c r="K1243" s="25">
        <v>2013</v>
      </c>
      <c r="L1243" s="25" t="s">
        <v>44</v>
      </c>
    </row>
    <row r="1244" spans="1:12">
      <c r="A1244" s="25" t="s">
        <v>3741</v>
      </c>
      <c r="B1244" s="26">
        <v>42034</v>
      </c>
      <c r="C1244" s="25">
        <v>2015</v>
      </c>
      <c r="D1244" s="25" t="s">
        <v>3737</v>
      </c>
      <c r="E1244" s="25" t="str">
        <f>VLOOKUP(D1244, 'TechIndex Startups'!$A$1:$E$927,2,FALSE)</f>
        <v>FIRM0832</v>
      </c>
      <c r="F1244" s="31" t="s">
        <v>1544</v>
      </c>
      <c r="G1244" s="25" t="s">
        <v>2007</v>
      </c>
      <c r="H1244" s="25" t="s">
        <v>1481</v>
      </c>
      <c r="I1244" s="25" t="s">
        <v>30</v>
      </c>
      <c r="J1244" s="25" t="s">
        <v>1543</v>
      </c>
      <c r="K1244" s="25">
        <v>2013</v>
      </c>
      <c r="L1244" s="25" t="s">
        <v>44</v>
      </c>
    </row>
    <row r="1245" spans="1:12">
      <c r="A1245" s="25" t="s">
        <v>3741</v>
      </c>
      <c r="B1245" s="26">
        <v>42034</v>
      </c>
      <c r="C1245" s="25">
        <v>2015</v>
      </c>
      <c r="D1245" s="25" t="s">
        <v>3737</v>
      </c>
      <c r="E1245" s="25" t="str">
        <f>VLOOKUP(D1245, 'TechIndex Startups'!$A$1:$E$927,2,FALSE)</f>
        <v>FIRM0832</v>
      </c>
      <c r="F1245" s="31" t="s">
        <v>1544</v>
      </c>
      <c r="G1245" s="25" t="s">
        <v>3746</v>
      </c>
      <c r="H1245" s="25" t="s">
        <v>1481</v>
      </c>
      <c r="I1245" s="25" t="s">
        <v>30</v>
      </c>
      <c r="J1245" s="25" t="s">
        <v>1543</v>
      </c>
      <c r="K1245" s="25">
        <v>2013</v>
      </c>
      <c r="L1245" s="25" t="s">
        <v>44</v>
      </c>
    </row>
    <row r="1246" spans="1:12">
      <c r="A1246" s="25" t="s">
        <v>3747</v>
      </c>
      <c r="B1246" s="26">
        <v>42513</v>
      </c>
      <c r="C1246" s="25">
        <v>2016</v>
      </c>
      <c r="D1246" s="25" t="s">
        <v>3737</v>
      </c>
      <c r="E1246" s="25" t="str">
        <f>VLOOKUP(D1246, 'TechIndex Startups'!$A$1:$E$927,2,FALSE)</f>
        <v>FIRM0832</v>
      </c>
      <c r="F1246" s="27">
        <v>1800000</v>
      </c>
      <c r="G1246" s="25" t="s">
        <v>3744</v>
      </c>
      <c r="H1246" s="25" t="s">
        <v>1477</v>
      </c>
      <c r="I1246" s="25" t="s">
        <v>30</v>
      </c>
      <c r="J1246" s="25" t="s">
        <v>1543</v>
      </c>
      <c r="K1246" s="25">
        <v>2013</v>
      </c>
      <c r="L1246" s="25" t="s">
        <v>44</v>
      </c>
    </row>
    <row r="1247" spans="1:12">
      <c r="A1247" s="25" t="s">
        <v>3747</v>
      </c>
      <c r="B1247" s="26">
        <v>42513</v>
      </c>
      <c r="C1247" s="25">
        <v>2016</v>
      </c>
      <c r="D1247" s="25" t="s">
        <v>3737</v>
      </c>
      <c r="E1247" s="25" t="str">
        <f>VLOOKUP(D1247, 'TechIndex Startups'!$A$1:$E$927,2,FALSE)</f>
        <v>FIRM0832</v>
      </c>
      <c r="F1247" s="31" t="s">
        <v>1544</v>
      </c>
      <c r="G1247" s="25" t="s">
        <v>3748</v>
      </c>
      <c r="H1247" s="25" t="s">
        <v>1477</v>
      </c>
      <c r="I1247" s="25" t="s">
        <v>30</v>
      </c>
      <c r="J1247" s="25" t="s">
        <v>1543</v>
      </c>
      <c r="K1247" s="25">
        <v>2013</v>
      </c>
      <c r="L1247" s="25" t="s">
        <v>44</v>
      </c>
    </row>
    <row r="1248" spans="1:12">
      <c r="A1248" s="25" t="s">
        <v>3747</v>
      </c>
      <c r="B1248" s="26">
        <v>42513</v>
      </c>
      <c r="C1248" s="25">
        <v>2016</v>
      </c>
      <c r="D1248" s="25" t="s">
        <v>3737</v>
      </c>
      <c r="E1248" s="25" t="str">
        <f>VLOOKUP(D1248, 'TechIndex Startups'!$A$1:$E$927,2,FALSE)</f>
        <v>FIRM0832</v>
      </c>
      <c r="F1248" s="31" t="s">
        <v>1544</v>
      </c>
      <c r="G1248" s="25" t="s">
        <v>3742</v>
      </c>
      <c r="H1248" s="25" t="s">
        <v>1477</v>
      </c>
      <c r="I1248" s="25" t="s">
        <v>30</v>
      </c>
      <c r="J1248" s="25" t="s">
        <v>1543</v>
      </c>
      <c r="K1248" s="25">
        <v>2013</v>
      </c>
      <c r="L1248" s="25" t="s">
        <v>44</v>
      </c>
    </row>
    <row r="1249" spans="1:12">
      <c r="A1249" s="25" t="s">
        <v>3747</v>
      </c>
      <c r="B1249" s="26">
        <v>42513</v>
      </c>
      <c r="C1249" s="25">
        <v>2016</v>
      </c>
      <c r="D1249" s="25" t="s">
        <v>3737</v>
      </c>
      <c r="E1249" s="25" t="str">
        <f>VLOOKUP(D1249, 'TechIndex Startups'!$A$1:$E$927,2,FALSE)</f>
        <v>FIRM0832</v>
      </c>
      <c r="F1249" s="31" t="s">
        <v>1544</v>
      </c>
      <c r="G1249" s="25" t="s">
        <v>3749</v>
      </c>
      <c r="H1249" s="25" t="s">
        <v>1477</v>
      </c>
      <c r="I1249" s="25" t="s">
        <v>30</v>
      </c>
      <c r="J1249" s="25" t="s">
        <v>1543</v>
      </c>
      <c r="K1249" s="25">
        <v>2013</v>
      </c>
      <c r="L1249" s="25" t="s">
        <v>44</v>
      </c>
    </row>
    <row r="1250" spans="1:12">
      <c r="A1250" s="25" t="s">
        <v>3747</v>
      </c>
      <c r="B1250" s="26">
        <v>42513</v>
      </c>
      <c r="C1250" s="25">
        <v>2016</v>
      </c>
      <c r="D1250" s="25" t="s">
        <v>3737</v>
      </c>
      <c r="E1250" s="25" t="str">
        <f>VLOOKUP(D1250, 'TechIndex Startups'!$A$1:$E$927,2,FALSE)</f>
        <v>FIRM0832</v>
      </c>
      <c r="F1250" s="31" t="s">
        <v>1544</v>
      </c>
      <c r="G1250" s="25" t="s">
        <v>3743</v>
      </c>
      <c r="H1250" s="25" t="s">
        <v>1477</v>
      </c>
      <c r="I1250" s="25" t="s">
        <v>30</v>
      </c>
      <c r="J1250" s="25" t="s">
        <v>1543</v>
      </c>
      <c r="K1250" s="25">
        <v>2013</v>
      </c>
      <c r="L1250" s="25" t="s">
        <v>44</v>
      </c>
    </row>
    <row r="1251" spans="1:12">
      <c r="A1251" s="25" t="s">
        <v>3747</v>
      </c>
      <c r="B1251" s="26">
        <v>42513</v>
      </c>
      <c r="C1251" s="25">
        <v>2016</v>
      </c>
      <c r="D1251" s="25" t="s">
        <v>3737</v>
      </c>
      <c r="E1251" s="25" t="str">
        <f>VLOOKUP(D1251, 'TechIndex Startups'!$A$1:$E$927,2,FALSE)</f>
        <v>FIRM0832</v>
      </c>
      <c r="F1251" s="31" t="s">
        <v>1544</v>
      </c>
      <c r="G1251" s="25" t="s">
        <v>3750</v>
      </c>
      <c r="H1251" s="25" t="s">
        <v>1477</v>
      </c>
      <c r="I1251" s="25" t="s">
        <v>30</v>
      </c>
      <c r="J1251" s="25" t="s">
        <v>1543</v>
      </c>
      <c r="K1251" s="25">
        <v>2013</v>
      </c>
      <c r="L1251" s="25" t="s">
        <v>44</v>
      </c>
    </row>
    <row r="1252" spans="1:12">
      <c r="A1252" s="25" t="s">
        <v>3747</v>
      </c>
      <c r="B1252" s="26">
        <v>42513</v>
      </c>
      <c r="C1252" s="25">
        <v>2016</v>
      </c>
      <c r="D1252" s="25" t="s">
        <v>3737</v>
      </c>
      <c r="E1252" s="25" t="str">
        <f>VLOOKUP(D1252, 'TechIndex Startups'!$A$1:$E$927,2,FALSE)</f>
        <v>FIRM0832</v>
      </c>
      <c r="F1252" s="31" t="s">
        <v>1544</v>
      </c>
      <c r="G1252" s="25" t="s">
        <v>3751</v>
      </c>
      <c r="H1252" s="25" t="s">
        <v>1477</v>
      </c>
      <c r="I1252" s="25" t="s">
        <v>30</v>
      </c>
      <c r="J1252" s="25" t="s">
        <v>1543</v>
      </c>
      <c r="K1252" s="25">
        <v>2013</v>
      </c>
      <c r="L1252" s="25" t="s">
        <v>44</v>
      </c>
    </row>
    <row r="1253" spans="1:12">
      <c r="A1253" s="25" t="s">
        <v>3747</v>
      </c>
      <c r="B1253" s="26">
        <v>42513</v>
      </c>
      <c r="C1253" s="25">
        <v>2016</v>
      </c>
      <c r="D1253" s="25" t="s">
        <v>3737</v>
      </c>
      <c r="E1253" s="25" t="str">
        <f>VLOOKUP(D1253, 'TechIndex Startups'!$A$1:$E$927,2,FALSE)</f>
        <v>FIRM0832</v>
      </c>
      <c r="F1253" s="31" t="s">
        <v>1544</v>
      </c>
      <c r="G1253" s="25" t="s">
        <v>3752</v>
      </c>
      <c r="H1253" s="25" t="s">
        <v>1477</v>
      </c>
      <c r="I1253" s="25" t="s">
        <v>30</v>
      </c>
      <c r="J1253" s="25" t="s">
        <v>1543</v>
      </c>
      <c r="K1253" s="25">
        <v>2013</v>
      </c>
      <c r="L1253" s="25" t="s">
        <v>44</v>
      </c>
    </row>
    <row r="1254" spans="1:12">
      <c r="A1254" s="25" t="s">
        <v>3747</v>
      </c>
      <c r="B1254" s="26">
        <v>42513</v>
      </c>
      <c r="C1254" s="25">
        <v>2016</v>
      </c>
      <c r="D1254" s="25" t="s">
        <v>3737</v>
      </c>
      <c r="E1254" s="25" t="str">
        <f>VLOOKUP(D1254, 'TechIndex Startups'!$A$1:$E$927,2,FALSE)</f>
        <v>FIRM0832</v>
      </c>
      <c r="F1254" s="31" t="s">
        <v>1544</v>
      </c>
      <c r="G1254" s="46" t="s">
        <v>3753</v>
      </c>
      <c r="H1254" s="25" t="s">
        <v>1477</v>
      </c>
      <c r="I1254" s="25" t="s">
        <v>30</v>
      </c>
      <c r="J1254" s="25" t="s">
        <v>1543</v>
      </c>
      <c r="K1254" s="25">
        <v>2013</v>
      </c>
      <c r="L1254" s="25" t="s">
        <v>44</v>
      </c>
    </row>
    <row r="1255" spans="1:12">
      <c r="A1255" s="25" t="s">
        <v>3747</v>
      </c>
      <c r="B1255" s="26">
        <v>42513</v>
      </c>
      <c r="C1255" s="25">
        <v>2016</v>
      </c>
      <c r="D1255" s="25" t="s">
        <v>3737</v>
      </c>
      <c r="E1255" s="25" t="str">
        <f>VLOOKUP(D1255, 'TechIndex Startups'!$A$1:$E$927,2,FALSE)</f>
        <v>FIRM0832</v>
      </c>
      <c r="F1255" s="31" t="s">
        <v>1544</v>
      </c>
      <c r="G1255" s="25" t="s">
        <v>2007</v>
      </c>
      <c r="H1255" s="25" t="s">
        <v>1477</v>
      </c>
      <c r="I1255" s="25" t="s">
        <v>30</v>
      </c>
      <c r="J1255" s="25" t="s">
        <v>1543</v>
      </c>
      <c r="K1255" s="25">
        <v>2013</v>
      </c>
      <c r="L1255" s="25" t="s">
        <v>44</v>
      </c>
    </row>
    <row r="1256" spans="1:12">
      <c r="A1256" s="25" t="s">
        <v>3759</v>
      </c>
      <c r="B1256" s="26">
        <v>42349</v>
      </c>
      <c r="C1256" s="25">
        <v>2015</v>
      </c>
      <c r="D1256" s="25" t="s">
        <v>3754</v>
      </c>
      <c r="E1256" s="25" t="str">
        <f>VLOOKUP(D1256, 'TechIndex Startups'!$A$1:$E$927,2,FALSE)</f>
        <v>FIRM0833</v>
      </c>
      <c r="F1256" s="27">
        <f>10000000*1.4</f>
        <v>14000000</v>
      </c>
      <c r="G1256" s="25" t="s">
        <v>1607</v>
      </c>
      <c r="H1256" s="25" t="s">
        <v>1469</v>
      </c>
      <c r="I1256" s="25" t="s">
        <v>50</v>
      </c>
      <c r="J1256" s="25" t="s">
        <v>3756</v>
      </c>
      <c r="K1256" s="25">
        <v>2010</v>
      </c>
      <c r="L1256" s="25" t="s">
        <v>44</v>
      </c>
    </row>
    <row r="1257" spans="1:12">
      <c r="A1257" s="25" t="s">
        <v>3764</v>
      </c>
      <c r="B1257" s="26">
        <v>42218</v>
      </c>
      <c r="C1257" s="25">
        <v>2015</v>
      </c>
      <c r="D1257" s="25" t="s">
        <v>3760</v>
      </c>
      <c r="E1257" s="25" t="str">
        <f>VLOOKUP(D1257, 'TechIndex Startups'!$A$1:$E$927,2,FALSE)</f>
        <v>FIRM0834</v>
      </c>
      <c r="F1257" s="27">
        <v>240000</v>
      </c>
      <c r="G1257" s="25" t="s">
        <v>3766</v>
      </c>
      <c r="H1257" s="25" t="s">
        <v>1596</v>
      </c>
      <c r="I1257" s="25" t="s">
        <v>467</v>
      </c>
      <c r="J1257" s="25" t="s">
        <v>467</v>
      </c>
      <c r="K1257" s="25">
        <v>2013</v>
      </c>
      <c r="L1257" s="25" t="s">
        <v>33</v>
      </c>
    </row>
    <row r="1258" spans="1:12">
      <c r="A1258" s="25" t="s">
        <v>3764</v>
      </c>
      <c r="B1258" s="26">
        <v>42218</v>
      </c>
      <c r="C1258" s="25">
        <v>2015</v>
      </c>
      <c r="D1258" s="25" t="s">
        <v>3760</v>
      </c>
      <c r="E1258" s="25" t="str">
        <f>VLOOKUP(D1258, 'TechIndex Startups'!$A$1:$E$927,2,FALSE)</f>
        <v>FIRM0834</v>
      </c>
      <c r="F1258" s="31" t="s">
        <v>1544</v>
      </c>
      <c r="G1258" s="25" t="s">
        <v>3765</v>
      </c>
      <c r="H1258" s="25" t="s">
        <v>1596</v>
      </c>
      <c r="I1258" s="25" t="s">
        <v>467</v>
      </c>
      <c r="J1258" s="25" t="s">
        <v>467</v>
      </c>
      <c r="K1258" s="25">
        <v>2013</v>
      </c>
      <c r="L1258" s="25" t="s">
        <v>33</v>
      </c>
    </row>
    <row r="1259" spans="1:12">
      <c r="A1259" s="25" t="s">
        <v>3770</v>
      </c>
      <c r="B1259" s="26">
        <v>42404</v>
      </c>
      <c r="C1259" s="25">
        <v>2016</v>
      </c>
      <c r="D1259" s="25" t="s">
        <v>3767</v>
      </c>
      <c r="E1259" s="25" t="str">
        <f>VLOOKUP(D1259, 'TechIndex Startups'!$A$1:$E$927,2,FALSE)</f>
        <v>FIRM0835</v>
      </c>
      <c r="F1259" s="27">
        <v>2400000</v>
      </c>
      <c r="G1259" s="25" t="s">
        <v>1514</v>
      </c>
      <c r="H1259" s="25" t="s">
        <v>1596</v>
      </c>
      <c r="I1259" s="25" t="s">
        <v>30</v>
      </c>
      <c r="J1259" s="25" t="s">
        <v>1483</v>
      </c>
      <c r="K1259" s="25">
        <v>2015</v>
      </c>
      <c r="L1259" s="25" t="s">
        <v>47</v>
      </c>
    </row>
    <row r="1260" spans="1:12">
      <c r="A1260" s="25" t="s">
        <v>3770</v>
      </c>
      <c r="B1260" s="26">
        <v>42404</v>
      </c>
      <c r="C1260" s="25">
        <v>2016</v>
      </c>
      <c r="D1260" s="25" t="s">
        <v>3767</v>
      </c>
      <c r="E1260" s="25" t="str">
        <f>VLOOKUP(D1260, 'TechIndex Startups'!$A$1:$E$927,2,FALSE)</f>
        <v>FIRM0835</v>
      </c>
      <c r="F1260" s="27" t="s">
        <v>1544</v>
      </c>
      <c r="G1260" s="25" t="s">
        <v>3771</v>
      </c>
      <c r="H1260" s="25" t="s">
        <v>1596</v>
      </c>
      <c r="I1260" s="25" t="s">
        <v>30</v>
      </c>
      <c r="J1260" s="25" t="s">
        <v>1483</v>
      </c>
      <c r="K1260" s="25">
        <v>2015</v>
      </c>
      <c r="L1260" s="25" t="s">
        <v>47</v>
      </c>
    </row>
    <row r="1261" spans="1:12">
      <c r="A1261" s="25" t="s">
        <v>3772</v>
      </c>
      <c r="B1261" s="26">
        <v>42531</v>
      </c>
      <c r="C1261" s="25">
        <v>2016</v>
      </c>
      <c r="D1261" s="25" t="s">
        <v>3767</v>
      </c>
      <c r="E1261" s="25" t="str">
        <f>VLOOKUP(D1261, 'TechIndex Startups'!$A$1:$E$927,2,FALSE)</f>
        <v>FIRM0835</v>
      </c>
      <c r="F1261" s="27">
        <v>8000000</v>
      </c>
      <c r="G1261" s="25" t="s">
        <v>1857</v>
      </c>
      <c r="H1261" s="25" t="s">
        <v>1477</v>
      </c>
      <c r="I1261" s="25" t="s">
        <v>30</v>
      </c>
      <c r="J1261" s="25" t="s">
        <v>1483</v>
      </c>
      <c r="K1261" s="25">
        <v>2015</v>
      </c>
      <c r="L1261" s="25" t="s">
        <v>47</v>
      </c>
    </row>
    <row r="1262" spans="1:12">
      <c r="A1262" s="25" t="s">
        <v>3772</v>
      </c>
      <c r="B1262" s="26">
        <v>42531</v>
      </c>
      <c r="C1262" s="25">
        <v>2016</v>
      </c>
      <c r="D1262" s="25" t="s">
        <v>3767</v>
      </c>
      <c r="E1262" s="25" t="str">
        <f>VLOOKUP(D1262, 'TechIndex Startups'!$A$1:$E$927,2,FALSE)</f>
        <v>FIRM0835</v>
      </c>
      <c r="F1262" s="27" t="s">
        <v>1544</v>
      </c>
      <c r="G1262" s="25" t="s">
        <v>3773</v>
      </c>
      <c r="H1262" s="25" t="s">
        <v>1477</v>
      </c>
      <c r="I1262" s="25" t="s">
        <v>30</v>
      </c>
      <c r="J1262" s="25" t="s">
        <v>1483</v>
      </c>
      <c r="K1262" s="25">
        <v>2015</v>
      </c>
      <c r="L1262" s="25" t="s">
        <v>47</v>
      </c>
    </row>
    <row r="1263" spans="1:12">
      <c r="A1263" s="25" t="s">
        <v>3774</v>
      </c>
      <c r="B1263" s="26">
        <v>43038</v>
      </c>
      <c r="C1263" s="25">
        <v>2017</v>
      </c>
      <c r="D1263" s="25" t="s">
        <v>3767</v>
      </c>
      <c r="E1263" s="25" t="str">
        <f>VLOOKUP(D1263, 'TechIndex Startups'!$A$1:$E$927,2,FALSE)</f>
        <v>FIRM0835</v>
      </c>
      <c r="F1263" s="27" t="s">
        <v>1479</v>
      </c>
      <c r="G1263" s="25" t="s">
        <v>1541</v>
      </c>
      <c r="H1263" s="25" t="s">
        <v>1469</v>
      </c>
      <c r="I1263" s="25" t="s">
        <v>30</v>
      </c>
      <c r="J1263" s="25" t="s">
        <v>1483</v>
      </c>
      <c r="K1263" s="25">
        <v>2015</v>
      </c>
      <c r="L1263" s="25" t="s">
        <v>47</v>
      </c>
    </row>
    <row r="1264" spans="1:12">
      <c r="A1264" s="25" t="s">
        <v>3775</v>
      </c>
      <c r="B1264" s="26">
        <v>43237</v>
      </c>
      <c r="C1264" s="25">
        <v>2018</v>
      </c>
      <c r="D1264" s="25" t="s">
        <v>3767</v>
      </c>
      <c r="E1264" s="25" t="str">
        <f>VLOOKUP(D1264, 'TechIndex Startups'!$A$1:$E$927,2,FALSE)</f>
        <v>FIRM0835</v>
      </c>
      <c r="F1264" s="27">
        <v>20000000</v>
      </c>
      <c r="G1264" s="25" t="s">
        <v>3776</v>
      </c>
      <c r="H1264" s="25" t="s">
        <v>1494</v>
      </c>
      <c r="I1264" s="25" t="s">
        <v>30</v>
      </c>
      <c r="J1264" s="25" t="s">
        <v>1483</v>
      </c>
      <c r="K1264" s="25">
        <v>2015</v>
      </c>
      <c r="L1264" s="25" t="s">
        <v>47</v>
      </c>
    </row>
    <row r="1265" spans="1:12">
      <c r="A1265" s="25" t="s">
        <v>3775</v>
      </c>
      <c r="B1265" s="26">
        <v>43237</v>
      </c>
      <c r="C1265" s="25">
        <v>2018</v>
      </c>
      <c r="D1265" s="25" t="s">
        <v>3767</v>
      </c>
      <c r="E1265" s="25" t="str">
        <f>VLOOKUP(D1265, 'TechIndex Startups'!$A$1:$E$927,2,FALSE)</f>
        <v>FIRM0835</v>
      </c>
      <c r="F1265" s="27" t="s">
        <v>1544</v>
      </c>
      <c r="G1265" s="25" t="s">
        <v>1514</v>
      </c>
      <c r="H1265" s="25" t="s">
        <v>1494</v>
      </c>
      <c r="I1265" s="25" t="s">
        <v>30</v>
      </c>
      <c r="J1265" s="25" t="s">
        <v>1483</v>
      </c>
      <c r="K1265" s="25">
        <v>2015</v>
      </c>
      <c r="L1265" s="25" t="s">
        <v>47</v>
      </c>
    </row>
    <row r="1266" spans="1:12">
      <c r="A1266" s="25" t="s">
        <v>3775</v>
      </c>
      <c r="B1266" s="26">
        <v>43237</v>
      </c>
      <c r="C1266" s="25">
        <v>2018</v>
      </c>
      <c r="D1266" s="25" t="s">
        <v>3767</v>
      </c>
      <c r="E1266" s="25" t="str">
        <f>VLOOKUP(D1266, 'TechIndex Startups'!$A$1:$E$927,2,FALSE)</f>
        <v>FIRM0835</v>
      </c>
      <c r="F1266" s="27" t="s">
        <v>1544</v>
      </c>
      <c r="G1266" s="25" t="s">
        <v>3777</v>
      </c>
      <c r="H1266" s="25" t="s">
        <v>1494</v>
      </c>
      <c r="I1266" s="25" t="s">
        <v>30</v>
      </c>
      <c r="J1266" s="25" t="s">
        <v>1483</v>
      </c>
      <c r="K1266" s="25">
        <v>2015</v>
      </c>
      <c r="L1266" s="25" t="s">
        <v>47</v>
      </c>
    </row>
    <row r="1267" spans="1:12">
      <c r="A1267" s="25" t="s">
        <v>3782</v>
      </c>
      <c r="B1267" s="26">
        <v>42413</v>
      </c>
      <c r="C1267" s="25">
        <v>2016</v>
      </c>
      <c r="D1267" s="25" t="s">
        <v>3780</v>
      </c>
      <c r="E1267" s="25" t="str">
        <f>VLOOKUP(D1267, 'TechIndex Startups'!$A$1:$E$927,2,FALSE)</f>
        <v>FIRM0837</v>
      </c>
      <c r="F1267" s="27" t="s">
        <v>1479</v>
      </c>
      <c r="G1267" s="25" t="s">
        <v>1479</v>
      </c>
      <c r="H1267" s="25" t="s">
        <v>1596</v>
      </c>
      <c r="I1267" s="25" t="s">
        <v>80</v>
      </c>
      <c r="J1267" s="25" t="s">
        <v>3538</v>
      </c>
      <c r="K1267" s="25">
        <v>2014</v>
      </c>
      <c r="L1267" s="25" t="s">
        <v>47</v>
      </c>
    </row>
    <row r="1268" spans="1:12">
      <c r="A1268" s="25" t="s">
        <v>3788</v>
      </c>
      <c r="B1268" s="26">
        <v>42347</v>
      </c>
      <c r="C1268" s="25">
        <v>2015</v>
      </c>
      <c r="D1268" s="25" t="s">
        <v>3784</v>
      </c>
      <c r="E1268" s="25" t="str">
        <f>VLOOKUP(D1268, 'TechIndex Startups'!$A$1:$E$927,2,FALSE)</f>
        <v>FIRM0838</v>
      </c>
      <c r="F1268" s="27" t="s">
        <v>1479</v>
      </c>
      <c r="G1268" s="25" t="s">
        <v>3789</v>
      </c>
      <c r="H1268" s="25" t="s">
        <v>1760</v>
      </c>
      <c r="I1268" s="25" t="s">
        <v>80</v>
      </c>
      <c r="J1268" s="25" t="s">
        <v>1811</v>
      </c>
      <c r="K1268" s="25">
        <v>2010</v>
      </c>
      <c r="L1268" s="25" t="s">
        <v>33</v>
      </c>
    </row>
    <row r="1269" spans="1:12">
      <c r="A1269" s="25" t="s">
        <v>3794</v>
      </c>
      <c r="B1269" s="26">
        <v>41275</v>
      </c>
      <c r="C1269" s="25">
        <v>2013</v>
      </c>
      <c r="D1269" s="25" t="s">
        <v>3790</v>
      </c>
      <c r="E1269" s="25" t="str">
        <f>VLOOKUP(D1269, 'TechIndex Startups'!$A$1:$E$927,2,FALSE)</f>
        <v>FIRM0839</v>
      </c>
      <c r="F1269" s="27" t="s">
        <v>1479</v>
      </c>
      <c r="G1269" s="25" t="s">
        <v>3795</v>
      </c>
      <c r="H1269" s="25" t="s">
        <v>1596</v>
      </c>
      <c r="I1269" s="25" t="s">
        <v>71</v>
      </c>
      <c r="J1269" s="25" t="s">
        <v>1750</v>
      </c>
      <c r="K1269" s="25">
        <v>2012</v>
      </c>
      <c r="L1269" s="25" t="s">
        <v>33</v>
      </c>
    </row>
    <row r="1270" spans="1:12">
      <c r="A1270" s="25" t="s">
        <v>3796</v>
      </c>
      <c r="B1270" s="26">
        <v>41743</v>
      </c>
      <c r="C1270" s="25">
        <v>2014</v>
      </c>
      <c r="D1270" s="25" t="s">
        <v>3790</v>
      </c>
      <c r="E1270" s="25" t="str">
        <f>VLOOKUP(D1270, 'TechIndex Startups'!$A$1:$E$927,2,FALSE)</f>
        <v>FIRM0839</v>
      </c>
      <c r="F1270" s="27">
        <v>300000</v>
      </c>
      <c r="G1270" s="25" t="s">
        <v>1479</v>
      </c>
      <c r="H1270" s="25" t="s">
        <v>1596</v>
      </c>
      <c r="I1270" s="25" t="s">
        <v>71</v>
      </c>
      <c r="J1270" s="25" t="s">
        <v>1750</v>
      </c>
      <c r="K1270" s="25">
        <v>2012</v>
      </c>
      <c r="L1270" s="25" t="s">
        <v>33</v>
      </c>
    </row>
    <row r="1271" spans="1:12">
      <c r="A1271" s="25" t="s">
        <v>3797</v>
      </c>
      <c r="B1271" s="26">
        <v>42066</v>
      </c>
      <c r="C1271" s="25">
        <v>2015</v>
      </c>
      <c r="D1271" s="25" t="s">
        <v>3790</v>
      </c>
      <c r="E1271" s="25" t="str">
        <f>VLOOKUP(D1271, 'TechIndex Startups'!$A$1:$E$927,2,FALSE)</f>
        <v>FIRM0839</v>
      </c>
      <c r="F1271" s="27">
        <v>1200000</v>
      </c>
      <c r="G1271" s="25" t="s">
        <v>1479</v>
      </c>
      <c r="H1271" s="25" t="s">
        <v>1477</v>
      </c>
      <c r="I1271" s="25" t="s">
        <v>71</v>
      </c>
      <c r="J1271" s="25" t="s">
        <v>1750</v>
      </c>
      <c r="K1271" s="25">
        <v>2012</v>
      </c>
      <c r="L1271" s="25" t="s">
        <v>33</v>
      </c>
    </row>
    <row r="1272" spans="1:12">
      <c r="A1272" s="25" t="s">
        <v>3798</v>
      </c>
      <c r="B1272" s="26">
        <v>42586</v>
      </c>
      <c r="C1272" s="25">
        <v>2016</v>
      </c>
      <c r="D1272" s="25" t="s">
        <v>3790</v>
      </c>
      <c r="E1272" s="25" t="str">
        <f>VLOOKUP(D1272, 'TechIndex Startups'!$A$1:$E$927,2,FALSE)</f>
        <v>FIRM0839</v>
      </c>
      <c r="F1272" s="27">
        <v>4200000</v>
      </c>
      <c r="G1272" s="25" t="s">
        <v>3799</v>
      </c>
      <c r="H1272" s="25" t="s">
        <v>1494</v>
      </c>
      <c r="I1272" s="25" t="s">
        <v>71</v>
      </c>
      <c r="J1272" s="25" t="s">
        <v>1750</v>
      </c>
      <c r="K1272" s="25">
        <v>2012</v>
      </c>
      <c r="L1272" s="25" t="s">
        <v>33</v>
      </c>
    </row>
    <row r="1273" spans="1:12">
      <c r="A1273" s="25" t="s">
        <v>3803</v>
      </c>
      <c r="B1273" s="26">
        <v>41250</v>
      </c>
      <c r="C1273" s="25">
        <v>2012</v>
      </c>
      <c r="D1273" s="25" t="s">
        <v>3800</v>
      </c>
      <c r="E1273" s="25" t="str">
        <f>VLOOKUP(D1273, 'TechIndex Startups'!$A$1:$E$927,2,FALSE)</f>
        <v>FIRM0840</v>
      </c>
      <c r="F1273" s="27">
        <f>10000000*0.11</f>
        <v>1100000</v>
      </c>
      <c r="G1273" s="25" t="s">
        <v>3806</v>
      </c>
      <c r="H1273" s="25" t="s">
        <v>1469</v>
      </c>
      <c r="I1273" s="25" t="s">
        <v>200</v>
      </c>
      <c r="J1273" s="25" t="s">
        <v>1932</v>
      </c>
      <c r="K1273" s="25">
        <v>2004</v>
      </c>
      <c r="L1273" s="25" t="s">
        <v>33</v>
      </c>
    </row>
    <row r="1274" spans="1:12">
      <c r="A1274" s="25" t="s">
        <v>3804</v>
      </c>
      <c r="B1274" s="26">
        <v>42126</v>
      </c>
      <c r="C1274" s="25">
        <v>2015</v>
      </c>
      <c r="D1274" s="25" t="s">
        <v>3800</v>
      </c>
      <c r="E1274" s="25" t="str">
        <f>VLOOKUP(D1274, 'TechIndex Startups'!$A$1:$E$927,2,FALSE)</f>
        <v>FIRM0840</v>
      </c>
      <c r="F1274" s="27">
        <v>360000</v>
      </c>
      <c r="G1274" s="25" t="s">
        <v>3807</v>
      </c>
      <c r="H1274" s="25" t="s">
        <v>1469</v>
      </c>
      <c r="I1274" s="25" t="s">
        <v>200</v>
      </c>
      <c r="J1274" s="25" t="s">
        <v>1932</v>
      </c>
      <c r="K1274" s="25">
        <v>2004</v>
      </c>
      <c r="L1274" s="25" t="s">
        <v>33</v>
      </c>
    </row>
    <row r="1275" spans="1:12">
      <c r="A1275" s="25" t="s">
        <v>3805</v>
      </c>
      <c r="B1275" s="26">
        <v>42613</v>
      </c>
      <c r="C1275" s="25">
        <v>2016</v>
      </c>
      <c r="D1275" s="25" t="s">
        <v>3800</v>
      </c>
      <c r="E1275" s="25" t="str">
        <f>VLOOKUP(D1275, 'TechIndex Startups'!$A$1:$E$927,2,FALSE)</f>
        <v>FIRM0840</v>
      </c>
      <c r="F1275" s="27">
        <f>5000000*0.11</f>
        <v>550000</v>
      </c>
      <c r="G1275" s="25" t="s">
        <v>3807</v>
      </c>
      <c r="H1275" s="25" t="s">
        <v>1469</v>
      </c>
      <c r="I1275" s="25" t="s">
        <v>200</v>
      </c>
      <c r="J1275" s="25" t="s">
        <v>1932</v>
      </c>
      <c r="K1275" s="25">
        <v>2004</v>
      </c>
      <c r="L1275" s="25" t="s">
        <v>33</v>
      </c>
    </row>
    <row r="1276" spans="1:12">
      <c r="A1276" s="25" t="s">
        <v>3814</v>
      </c>
      <c r="B1276" s="26">
        <v>42787</v>
      </c>
      <c r="C1276" s="25">
        <v>2017</v>
      </c>
      <c r="D1276" s="25" t="s">
        <v>3809</v>
      </c>
      <c r="E1276" s="25" t="str">
        <f>VLOOKUP(D1276, 'TechIndex Startups'!$A$1:$E$927,2,FALSE)</f>
        <v>FIRM0841</v>
      </c>
      <c r="F1276" s="27">
        <v>475000</v>
      </c>
      <c r="G1276" s="25" t="s">
        <v>1881</v>
      </c>
      <c r="H1276" s="25" t="s">
        <v>1596</v>
      </c>
      <c r="I1276" s="25" t="s">
        <v>30</v>
      </c>
      <c r="J1276" s="25" t="s">
        <v>1482</v>
      </c>
      <c r="K1276" s="25">
        <v>2016</v>
      </c>
      <c r="L1276" s="25" t="s">
        <v>33</v>
      </c>
    </row>
    <row r="1277" spans="1:12">
      <c r="A1277" s="25" t="s">
        <v>3814</v>
      </c>
      <c r="B1277" s="26">
        <v>42787</v>
      </c>
      <c r="C1277" s="25">
        <v>2017</v>
      </c>
      <c r="D1277" s="25" t="s">
        <v>3809</v>
      </c>
      <c r="E1277" s="25" t="str">
        <f>VLOOKUP(D1277, 'TechIndex Startups'!$A$1:$E$927,2,FALSE)</f>
        <v>FIRM0841</v>
      </c>
      <c r="F1277" s="27" t="s">
        <v>1544</v>
      </c>
      <c r="G1277" s="25" t="s">
        <v>1735</v>
      </c>
      <c r="H1277" s="25" t="s">
        <v>1596</v>
      </c>
      <c r="I1277" s="25" t="s">
        <v>30</v>
      </c>
      <c r="J1277" s="25" t="s">
        <v>1482</v>
      </c>
      <c r="K1277" s="25">
        <v>2016</v>
      </c>
      <c r="L1277" s="25" t="s">
        <v>33</v>
      </c>
    </row>
    <row r="1278" spans="1:12">
      <c r="A1278" s="25" t="s">
        <v>3815</v>
      </c>
      <c r="B1278" s="26">
        <v>42948</v>
      </c>
      <c r="C1278" s="25">
        <v>2017</v>
      </c>
      <c r="D1278" s="25" t="s">
        <v>3809</v>
      </c>
      <c r="E1278" s="25" t="str">
        <f>VLOOKUP(D1278, 'TechIndex Startups'!$A$1:$E$927,2,FALSE)</f>
        <v>FIRM0841</v>
      </c>
      <c r="F1278" s="27" t="s">
        <v>1479</v>
      </c>
      <c r="G1278" s="25" t="s">
        <v>3816</v>
      </c>
      <c r="H1278" s="25" t="s">
        <v>1596</v>
      </c>
      <c r="I1278" s="25" t="s">
        <v>30</v>
      </c>
      <c r="J1278" s="25" t="s">
        <v>1482</v>
      </c>
      <c r="K1278" s="25">
        <v>2016</v>
      </c>
      <c r="L1278" s="25" t="s">
        <v>33</v>
      </c>
    </row>
    <row r="1279" spans="1:12">
      <c r="A1279" s="25" t="s">
        <v>3817</v>
      </c>
      <c r="B1279" s="26">
        <v>42704</v>
      </c>
      <c r="C1279" s="25">
        <v>2016</v>
      </c>
      <c r="D1279" s="46" t="s">
        <v>3812</v>
      </c>
      <c r="E1279" s="25" t="str">
        <f>VLOOKUP(D1279, 'TechIndex Startups'!$A$1:$E$927,2,FALSE)</f>
        <v>FIRM0842</v>
      </c>
      <c r="F1279" s="27">
        <v>50000</v>
      </c>
      <c r="G1279" s="25" t="s">
        <v>3819</v>
      </c>
      <c r="H1279" s="25" t="s">
        <v>1596</v>
      </c>
      <c r="I1279" s="25" t="s">
        <v>30</v>
      </c>
      <c r="J1279" s="25" t="s">
        <v>3818</v>
      </c>
      <c r="K1279" s="25">
        <v>2016</v>
      </c>
      <c r="L1279" s="25" t="s">
        <v>47</v>
      </c>
    </row>
    <row r="1280" spans="1:12">
      <c r="A1280" s="25" t="s">
        <v>3825</v>
      </c>
      <c r="B1280" s="26">
        <v>43191</v>
      </c>
      <c r="C1280" s="25">
        <v>2018</v>
      </c>
      <c r="D1280" s="25" t="s">
        <v>732</v>
      </c>
      <c r="E1280" s="25" t="str">
        <f>VLOOKUP(D1280, 'TechIndex Startups'!$A$1:$E$927,2,FALSE)</f>
        <v>FIRM0657</v>
      </c>
      <c r="F1280" s="27">
        <v>120000</v>
      </c>
      <c r="G1280" s="25" t="s">
        <v>1466</v>
      </c>
      <c r="H1280" s="25" t="s">
        <v>1596</v>
      </c>
      <c r="I1280" s="25" t="s">
        <v>30</v>
      </c>
      <c r="J1280" s="25" t="s">
        <v>1482</v>
      </c>
      <c r="K1280" s="25">
        <v>2016</v>
      </c>
      <c r="L1280" s="25" t="s">
        <v>33</v>
      </c>
    </row>
    <row r="1281" spans="1:12">
      <c r="A1281" s="25" t="s">
        <v>3826</v>
      </c>
      <c r="B1281" s="26">
        <v>43182</v>
      </c>
      <c r="C1281" s="25">
        <v>2018</v>
      </c>
      <c r="D1281" s="25" t="s">
        <v>732</v>
      </c>
      <c r="E1281" s="25" t="str">
        <f>VLOOKUP(D1281, 'TechIndex Startups'!$A$1:$E$927,2,FALSE)</f>
        <v>FIRM0657</v>
      </c>
      <c r="F1281" s="27" t="s">
        <v>1479</v>
      </c>
      <c r="G1281" s="25" t="s">
        <v>3828</v>
      </c>
      <c r="H1281" s="25" t="s">
        <v>1596</v>
      </c>
      <c r="I1281" s="25" t="s">
        <v>30</v>
      </c>
      <c r="J1281" s="25" t="s">
        <v>1482</v>
      </c>
      <c r="K1281" s="25">
        <v>2016</v>
      </c>
      <c r="L1281" s="25" t="s">
        <v>33</v>
      </c>
    </row>
    <row r="1282" spans="1:12">
      <c r="A1282" s="25" t="s">
        <v>3827</v>
      </c>
      <c r="B1282" s="26">
        <v>43252</v>
      </c>
      <c r="C1282" s="25">
        <v>2018</v>
      </c>
      <c r="D1282" s="25" t="s">
        <v>732</v>
      </c>
      <c r="E1282" s="25" t="str">
        <f>VLOOKUP(D1282, 'TechIndex Startups'!$A$1:$E$927,2,FALSE)</f>
        <v>FIRM0657</v>
      </c>
      <c r="F1282" s="27" t="s">
        <v>1479</v>
      </c>
      <c r="G1282" s="25" t="s">
        <v>3829</v>
      </c>
      <c r="H1282" s="25" t="s">
        <v>1596</v>
      </c>
      <c r="I1282" s="25" t="s">
        <v>30</v>
      </c>
      <c r="J1282" s="25" t="s">
        <v>1482</v>
      </c>
      <c r="K1282" s="25">
        <v>2016</v>
      </c>
      <c r="L1282" s="25" t="s">
        <v>33</v>
      </c>
    </row>
    <row r="1283" spans="1:12">
      <c r="A1283" s="25" t="s">
        <v>3834</v>
      </c>
      <c r="B1283" s="26">
        <v>42549</v>
      </c>
      <c r="C1283" s="25">
        <v>2016</v>
      </c>
      <c r="D1283" s="46" t="s">
        <v>3830</v>
      </c>
      <c r="E1283" s="25" t="str">
        <f>VLOOKUP(D1283, 'TechIndex Startups'!$A$1:$E$927,2,FALSE)</f>
        <v>FIRM0844</v>
      </c>
      <c r="F1283" s="27" t="s">
        <v>1479</v>
      </c>
      <c r="G1283" s="25" t="s">
        <v>1479</v>
      </c>
      <c r="H1283" s="25" t="s">
        <v>1469</v>
      </c>
      <c r="I1283" s="25" t="s">
        <v>30</v>
      </c>
      <c r="J1283" s="25" t="s">
        <v>1901</v>
      </c>
      <c r="K1283" s="25">
        <v>2015</v>
      </c>
      <c r="L1283" s="25" t="s">
        <v>58</v>
      </c>
    </row>
    <row r="1284" spans="1:12">
      <c r="A1284" s="25" t="s">
        <v>3839</v>
      </c>
      <c r="B1284" s="26">
        <v>43104</v>
      </c>
      <c r="C1284" s="25">
        <v>2018</v>
      </c>
      <c r="D1284" s="25" t="s">
        <v>3835</v>
      </c>
      <c r="E1284" s="25" t="str">
        <f>VLOOKUP(D1284, 'TechIndex Startups'!$A$1:$E$927,2,FALSE)</f>
        <v>FIRM0845</v>
      </c>
      <c r="F1284" s="27">
        <v>120000</v>
      </c>
      <c r="G1284" s="25" t="s">
        <v>1466</v>
      </c>
      <c r="H1284" s="25" t="s">
        <v>1596</v>
      </c>
      <c r="I1284" s="25" t="s">
        <v>30</v>
      </c>
      <c r="J1284" s="25" t="s">
        <v>1482</v>
      </c>
      <c r="K1284" s="25">
        <v>2015</v>
      </c>
      <c r="L1284" s="25" t="s">
        <v>33</v>
      </c>
    </row>
    <row r="1285" spans="1:12">
      <c r="A1285" s="25" t="s">
        <v>3848</v>
      </c>
      <c r="B1285" s="25" t="s">
        <v>1479</v>
      </c>
      <c r="C1285" s="25">
        <v>2017</v>
      </c>
      <c r="D1285" s="25" t="s">
        <v>3875</v>
      </c>
      <c r="E1285" s="25" t="str">
        <f>VLOOKUP(D1285, 'TechIndex Startups'!$A$1:$E$927,2,FALSE)</f>
        <v>FIRM0847</v>
      </c>
      <c r="F1285" s="27" t="s">
        <v>1479</v>
      </c>
      <c r="G1285" s="25" t="s">
        <v>3849</v>
      </c>
      <c r="H1285" s="25" t="s">
        <v>1596</v>
      </c>
      <c r="I1285" s="25" t="s">
        <v>50</v>
      </c>
      <c r="J1285" s="25" t="s">
        <v>1478</v>
      </c>
      <c r="K1285" s="25">
        <v>2015</v>
      </c>
      <c r="L1285" s="25" t="s">
        <v>44</v>
      </c>
    </row>
    <row r="1286" spans="1:12">
      <c r="A1286" s="25" t="s">
        <v>3853</v>
      </c>
      <c r="B1286" s="26">
        <v>42964</v>
      </c>
      <c r="C1286" s="25">
        <v>2017</v>
      </c>
      <c r="D1286" s="25" t="s">
        <v>3850</v>
      </c>
      <c r="E1286" s="25" t="str">
        <f>VLOOKUP(D1286, 'TechIndex Startups'!$A$1:$E$927,2,FALSE)</f>
        <v>FIRM0848</v>
      </c>
      <c r="F1286" s="27" t="s">
        <v>1479</v>
      </c>
      <c r="G1286" s="25" t="s">
        <v>3854</v>
      </c>
      <c r="H1286" s="25" t="s">
        <v>1517</v>
      </c>
      <c r="I1286" s="25" t="s">
        <v>50</v>
      </c>
      <c r="J1286" s="25" t="s">
        <v>1478</v>
      </c>
      <c r="K1286" s="25">
        <v>2008</v>
      </c>
      <c r="L1286" s="25" t="s">
        <v>44</v>
      </c>
    </row>
    <row r="1287" spans="1:12">
      <c r="A1287" s="25" t="s">
        <v>3859</v>
      </c>
      <c r="B1287" s="26">
        <v>42516</v>
      </c>
      <c r="C1287" s="25">
        <v>2016</v>
      </c>
      <c r="D1287" s="25" t="s">
        <v>3855</v>
      </c>
      <c r="E1287" s="25" t="str">
        <f>VLOOKUP(D1287, 'TechIndex Startups'!$A$1:$E$927,2,FALSE)</f>
        <v>FIRM0849</v>
      </c>
      <c r="F1287" s="27">
        <v>1000000</v>
      </c>
      <c r="G1287" s="25" t="s">
        <v>1479</v>
      </c>
      <c r="H1287" s="25" t="s">
        <v>1596</v>
      </c>
      <c r="I1287" s="25" t="s">
        <v>50</v>
      </c>
      <c r="J1287" s="25" t="s">
        <v>1478</v>
      </c>
      <c r="K1287" s="25">
        <v>2004</v>
      </c>
      <c r="L1287" s="25" t="s">
        <v>29</v>
      </c>
    </row>
    <row r="1288" spans="1:12">
      <c r="A1288" s="25" t="s">
        <v>3871</v>
      </c>
      <c r="B1288" s="26">
        <v>42673</v>
      </c>
      <c r="C1288" s="25">
        <v>2016</v>
      </c>
      <c r="D1288" s="25" t="s">
        <v>3870</v>
      </c>
      <c r="E1288" s="25" t="str">
        <f>VLOOKUP(D1288, 'TechIndex Startups'!$A$1:$E$927,2,FALSE)</f>
        <v>FIRM0853</v>
      </c>
      <c r="F1288" s="27">
        <v>4000000</v>
      </c>
      <c r="G1288" s="25" t="s">
        <v>3872</v>
      </c>
      <c r="H1288" s="25" t="s">
        <v>1477</v>
      </c>
      <c r="I1288" s="25" t="s">
        <v>30</v>
      </c>
      <c r="J1288" s="25" t="s">
        <v>1470</v>
      </c>
      <c r="K1288" s="25">
        <v>2015</v>
      </c>
      <c r="L1288" s="25" t="s">
        <v>544</v>
      </c>
    </row>
    <row r="1289" spans="1:12">
      <c r="A1289" s="25" t="s">
        <v>3871</v>
      </c>
      <c r="B1289" s="26">
        <v>42673</v>
      </c>
      <c r="C1289" s="25">
        <v>2016</v>
      </c>
      <c r="D1289" s="25" t="s">
        <v>3870</v>
      </c>
      <c r="E1289" s="25" t="str">
        <f>VLOOKUP(D1289, 'TechIndex Startups'!$A$1:$E$927,2,FALSE)</f>
        <v>FIRM0853</v>
      </c>
      <c r="F1289" s="27" t="s">
        <v>1544</v>
      </c>
      <c r="G1289" s="25" t="s">
        <v>3873</v>
      </c>
      <c r="H1289" s="25" t="s">
        <v>1477</v>
      </c>
      <c r="I1289" s="25" t="s">
        <v>30</v>
      </c>
      <c r="J1289" s="25" t="s">
        <v>1470</v>
      </c>
      <c r="K1289" s="25">
        <v>2015</v>
      </c>
      <c r="L1289" s="25" t="s">
        <v>544</v>
      </c>
    </row>
    <row r="1290" spans="1:12">
      <c r="A1290" s="25" t="s">
        <v>3874</v>
      </c>
      <c r="B1290" s="26">
        <v>42994</v>
      </c>
      <c r="C1290" s="25">
        <v>2017</v>
      </c>
      <c r="D1290" s="25" t="s">
        <v>3870</v>
      </c>
      <c r="E1290" s="25" t="str">
        <f>VLOOKUP(D1290, 'TechIndex Startups'!$A$1:$E$927,2,FALSE)</f>
        <v>FIRM0853</v>
      </c>
      <c r="F1290" s="27" t="s">
        <v>1479</v>
      </c>
      <c r="G1290" s="25" t="s">
        <v>1904</v>
      </c>
      <c r="H1290" s="25" t="s">
        <v>1477</v>
      </c>
      <c r="I1290" s="25" t="s">
        <v>30</v>
      </c>
      <c r="J1290" s="25" t="s">
        <v>1470</v>
      </c>
      <c r="K1290" s="25">
        <v>2015</v>
      </c>
      <c r="L1290" s="25" t="s">
        <v>544</v>
      </c>
    </row>
    <row r="1291" spans="1:12">
      <c r="A1291" s="25"/>
      <c r="B1291" s="25"/>
      <c r="C1291" s="25"/>
      <c r="D1291" s="25"/>
      <c r="E1291" s="25"/>
      <c r="F1291" s="27"/>
      <c r="G1291" s="25"/>
      <c r="H1291" s="25"/>
      <c r="I1291" s="25"/>
      <c r="J1291" s="25"/>
      <c r="K1291" s="25"/>
      <c r="L1291" s="25"/>
    </row>
    <row r="1292" spans="1:12">
      <c r="A1292" s="25"/>
      <c r="B1292" s="25"/>
      <c r="C1292" s="25"/>
      <c r="D1292" s="25"/>
      <c r="E1292" s="25"/>
      <c r="F1292" s="27"/>
      <c r="G1292" s="25"/>
      <c r="H1292" s="25"/>
      <c r="I1292" s="25"/>
      <c r="J1292" s="25"/>
      <c r="K1292" s="25"/>
      <c r="L1292" s="25"/>
    </row>
    <row r="1293" spans="1:12">
      <c r="A1293" s="25"/>
      <c r="B1293" s="25"/>
      <c r="C1293" s="25"/>
      <c r="D1293" s="25"/>
      <c r="E1293" s="25"/>
      <c r="F1293" s="27"/>
      <c r="G1293" s="25"/>
      <c r="H1293" s="25"/>
      <c r="I1293" s="25"/>
      <c r="J1293" s="25"/>
      <c r="K1293" s="25"/>
      <c r="L1293" s="25"/>
    </row>
    <row r="1294" spans="1:12">
      <c r="A1294" s="25"/>
      <c r="B1294" s="25"/>
      <c r="C1294" s="25"/>
      <c r="D1294" s="25"/>
      <c r="E1294" s="25"/>
      <c r="F1294" s="27"/>
      <c r="G1294" s="25"/>
      <c r="H1294" s="25"/>
      <c r="I1294" s="25"/>
      <c r="J1294" s="25"/>
      <c r="K1294" s="25"/>
      <c r="L1294" s="25"/>
    </row>
    <row r="1295" spans="1:12">
      <c r="A1295" s="25"/>
      <c r="B1295" s="25"/>
      <c r="C1295" s="25"/>
      <c r="D1295" s="25"/>
      <c r="E1295" s="25"/>
      <c r="F1295" s="27"/>
      <c r="G1295" s="25"/>
      <c r="H1295" s="25"/>
      <c r="I1295" s="25"/>
      <c r="J1295" s="25"/>
      <c r="K1295" s="25"/>
      <c r="L1295" s="25"/>
    </row>
    <row r="1296" spans="1:12">
      <c r="A1296" s="25"/>
      <c r="B1296" s="25"/>
      <c r="C1296" s="25"/>
      <c r="D1296" s="25"/>
      <c r="E1296" s="25"/>
      <c r="F1296" s="27"/>
      <c r="G1296" s="25"/>
      <c r="H1296" s="25"/>
      <c r="I1296" s="25"/>
      <c r="J1296" s="25"/>
      <c r="K1296" s="25"/>
      <c r="L1296" s="25"/>
    </row>
    <row r="1297" spans="1:12">
      <c r="A1297" s="25"/>
      <c r="B1297" s="25"/>
      <c r="C1297" s="25"/>
      <c r="D1297" s="25"/>
      <c r="E1297" s="25"/>
      <c r="F1297" s="27"/>
      <c r="G1297" s="25"/>
      <c r="H1297" s="25"/>
      <c r="I1297" s="25"/>
      <c r="J1297" s="25"/>
      <c r="K1297" s="25"/>
      <c r="L1297" s="25"/>
    </row>
    <row r="1298" spans="1:12">
      <c r="A1298" s="25"/>
      <c r="B1298" s="25"/>
      <c r="C1298" s="25"/>
      <c r="D1298" s="25"/>
      <c r="E1298" s="25"/>
      <c r="F1298" s="27"/>
      <c r="G1298" s="25"/>
      <c r="H1298" s="25"/>
      <c r="I1298" s="25"/>
      <c r="J1298" s="25"/>
      <c r="K1298" s="25"/>
      <c r="L1298" s="25"/>
    </row>
    <row r="1299" spans="1:12">
      <c r="A1299" s="25"/>
      <c r="B1299" s="25"/>
      <c r="C1299" s="25"/>
      <c r="D1299" s="25"/>
      <c r="E1299" s="25"/>
      <c r="F1299" s="27"/>
      <c r="G1299" s="25"/>
      <c r="H1299" s="25"/>
      <c r="I1299" s="25"/>
      <c r="J1299" s="25"/>
      <c r="K1299" s="25"/>
      <c r="L1299" s="25"/>
    </row>
    <row r="1300" spans="1:12">
      <c r="A1300" s="25"/>
      <c r="B1300" s="25"/>
      <c r="C1300" s="25"/>
      <c r="D1300" s="25"/>
      <c r="E1300" s="25"/>
      <c r="F1300" s="27"/>
      <c r="G1300" s="25"/>
      <c r="H1300" s="25"/>
      <c r="I1300" s="25"/>
      <c r="J1300" s="25"/>
      <c r="K1300" s="25"/>
      <c r="L1300" s="25"/>
    </row>
    <row r="1301" spans="1:12">
      <c r="A1301" s="25"/>
      <c r="B1301" s="25"/>
      <c r="C1301" s="25"/>
      <c r="D1301" s="25"/>
      <c r="E1301" s="25"/>
      <c r="F1301" s="27"/>
      <c r="G1301" s="25"/>
      <c r="H1301" s="25"/>
      <c r="I1301" s="25"/>
      <c r="J1301" s="25"/>
      <c r="K1301" s="25"/>
      <c r="L1301" s="25"/>
    </row>
    <row r="1302" spans="1:12">
      <c r="A1302" s="25"/>
      <c r="B1302" s="25"/>
      <c r="C1302" s="25"/>
      <c r="D1302" s="25"/>
      <c r="E1302" s="25"/>
      <c r="F1302" s="27"/>
      <c r="G1302" s="25"/>
      <c r="H1302" s="25"/>
      <c r="I1302" s="25"/>
      <c r="J1302" s="25"/>
      <c r="K1302" s="25"/>
      <c r="L1302" s="25"/>
    </row>
    <row r="1303" spans="1:12">
      <c r="A1303" s="25"/>
      <c r="B1303" s="25"/>
      <c r="C1303" s="25"/>
      <c r="D1303" s="25"/>
      <c r="E1303" s="25"/>
      <c r="F1303" s="27"/>
      <c r="G1303" s="25"/>
      <c r="H1303" s="25"/>
      <c r="I1303" s="25"/>
      <c r="J1303" s="25"/>
      <c r="K1303" s="25"/>
      <c r="L1303" s="25"/>
    </row>
    <row r="1304" spans="1:12">
      <c r="A1304" s="25"/>
      <c r="B1304" s="25"/>
      <c r="C1304" s="25"/>
      <c r="D1304" s="25"/>
      <c r="E1304" s="25"/>
      <c r="F1304" s="27"/>
      <c r="G1304" s="25"/>
      <c r="H1304" s="25"/>
      <c r="I1304" s="25"/>
      <c r="J1304" s="25"/>
      <c r="K1304" s="25"/>
      <c r="L1304" s="25"/>
    </row>
    <row r="1305" spans="1:12">
      <c r="A1305" s="25"/>
      <c r="B1305" s="25"/>
      <c r="C1305" s="25"/>
      <c r="D1305" s="25"/>
      <c r="E1305" s="25"/>
      <c r="F1305" s="27"/>
      <c r="G1305" s="25"/>
      <c r="H1305" s="25"/>
      <c r="I1305" s="25"/>
      <c r="J1305" s="25"/>
      <c r="K1305" s="25"/>
      <c r="L1305" s="25"/>
    </row>
    <row r="1306" spans="1:12">
      <c r="A1306" s="25"/>
      <c r="B1306" s="25"/>
      <c r="C1306" s="25"/>
      <c r="D1306" s="25"/>
      <c r="E1306" s="25"/>
      <c r="F1306" s="27"/>
      <c r="G1306" s="25"/>
      <c r="H1306" s="25"/>
      <c r="I1306" s="25"/>
      <c r="J1306" s="25"/>
      <c r="K1306" s="25"/>
      <c r="L1306" s="25"/>
    </row>
    <row r="1307" spans="1:12">
      <c r="A1307" s="25"/>
      <c r="B1307" s="25"/>
      <c r="C1307" s="25"/>
      <c r="D1307" s="25"/>
      <c r="E1307" s="25"/>
      <c r="F1307" s="27"/>
      <c r="G1307" s="25"/>
      <c r="H1307" s="25"/>
      <c r="I1307" s="25"/>
      <c r="J1307" s="25"/>
      <c r="K1307" s="25"/>
      <c r="L1307" s="25"/>
    </row>
    <row r="1308" spans="1:12">
      <c r="A1308" s="25"/>
      <c r="B1308" s="25"/>
      <c r="C1308" s="25"/>
      <c r="D1308" s="25"/>
      <c r="E1308" s="25"/>
      <c r="F1308" s="27"/>
      <c r="G1308" s="25"/>
      <c r="H1308" s="25"/>
      <c r="I1308" s="25"/>
      <c r="J1308" s="25"/>
      <c r="K1308" s="25"/>
      <c r="L1308" s="25"/>
    </row>
    <row r="1309" spans="1:12">
      <c r="A1309" s="25"/>
      <c r="B1309" s="25"/>
      <c r="C1309" s="25"/>
      <c r="D1309" s="25"/>
      <c r="E1309" s="25"/>
      <c r="F1309" s="27"/>
      <c r="G1309" s="25"/>
      <c r="H1309" s="25"/>
      <c r="I1309" s="25"/>
      <c r="J1309" s="25"/>
      <c r="K1309" s="25"/>
      <c r="L1309" s="25"/>
    </row>
    <row r="1310" spans="1:12">
      <c r="A1310" s="25"/>
      <c r="B1310" s="25"/>
      <c r="C1310" s="25"/>
      <c r="D1310" s="25"/>
      <c r="E1310" s="25"/>
      <c r="F1310" s="27"/>
      <c r="G1310" s="25"/>
      <c r="H1310" s="25"/>
      <c r="I1310" s="25"/>
      <c r="J1310" s="25"/>
      <c r="K1310" s="25"/>
      <c r="L1310" s="25"/>
    </row>
    <row r="1311" spans="1:12">
      <c r="A1311" s="25"/>
      <c r="B1311" s="25"/>
      <c r="C1311" s="25"/>
      <c r="D1311" s="25"/>
      <c r="E1311" s="25"/>
      <c r="F1311" s="27"/>
      <c r="G1311" s="25"/>
      <c r="H1311" s="25"/>
      <c r="I1311" s="25"/>
      <c r="J1311" s="25"/>
      <c r="K1311" s="25"/>
      <c r="L1311" s="25"/>
    </row>
    <row r="1312" spans="1:12">
      <c r="A1312" s="25"/>
      <c r="B1312" s="25"/>
      <c r="C1312" s="25"/>
      <c r="D1312" s="25"/>
      <c r="E1312" s="25"/>
      <c r="F1312" s="27"/>
      <c r="G1312" s="25"/>
      <c r="H1312" s="25"/>
      <c r="I1312" s="25"/>
      <c r="J1312" s="25"/>
      <c r="K1312" s="25"/>
      <c r="L1312" s="25"/>
    </row>
    <row r="1313" spans="1:12">
      <c r="A1313" s="25"/>
      <c r="B1313" s="25"/>
      <c r="C1313" s="25"/>
      <c r="D1313" s="25"/>
      <c r="E1313" s="25"/>
      <c r="F1313" s="27"/>
      <c r="G1313" s="25"/>
      <c r="H1313" s="25"/>
      <c r="I1313" s="25"/>
      <c r="J1313" s="25"/>
      <c r="K1313" s="25"/>
      <c r="L1313" s="25"/>
    </row>
    <row r="1314" spans="1:12">
      <c r="A1314" s="25"/>
      <c r="B1314" s="25"/>
      <c r="C1314" s="25"/>
      <c r="D1314" s="25"/>
      <c r="E1314" s="25"/>
      <c r="F1314" s="27"/>
      <c r="G1314" s="25"/>
      <c r="H1314" s="25"/>
      <c r="I1314" s="25"/>
      <c r="J1314" s="25"/>
      <c r="K1314" s="25"/>
      <c r="L1314" s="25"/>
    </row>
    <row r="1315" spans="1:12">
      <c r="A1315" s="25"/>
      <c r="B1315" s="25"/>
      <c r="C1315" s="25"/>
      <c r="D1315" s="25"/>
      <c r="E1315" s="25"/>
      <c r="F1315" s="27"/>
      <c r="G1315" s="25"/>
      <c r="H1315" s="25"/>
      <c r="I1315" s="25"/>
      <c r="J1315" s="25"/>
      <c r="K1315" s="25"/>
      <c r="L1315" s="25"/>
    </row>
    <row r="1316" spans="1:12">
      <c r="A1316" s="25"/>
      <c r="B1316" s="25"/>
      <c r="C1316" s="25"/>
      <c r="D1316" s="25"/>
      <c r="E1316" s="25"/>
      <c r="F1316" s="27"/>
      <c r="G1316" s="25"/>
      <c r="H1316" s="25"/>
      <c r="I1316" s="25"/>
      <c r="J1316" s="25"/>
      <c r="K1316" s="25"/>
      <c r="L1316" s="25"/>
    </row>
    <row r="1317" spans="1:12">
      <c r="A1317" s="25"/>
      <c r="B1317" s="25"/>
      <c r="C1317" s="25"/>
      <c r="D1317" s="25"/>
      <c r="E1317" s="25"/>
      <c r="F1317" s="27"/>
      <c r="G1317" s="25"/>
      <c r="H1317" s="25"/>
      <c r="I1317" s="25"/>
      <c r="J1317" s="25"/>
      <c r="K1317" s="25"/>
      <c r="L1317" s="25"/>
    </row>
    <row r="1318" spans="1:12">
      <c r="A1318" s="25"/>
      <c r="B1318" s="25"/>
      <c r="C1318" s="25"/>
      <c r="D1318" s="25"/>
      <c r="E1318" s="25"/>
      <c r="F1318" s="27"/>
      <c r="G1318" s="25"/>
      <c r="H1318" s="25"/>
      <c r="I1318" s="25"/>
      <c r="J1318" s="25"/>
      <c r="K1318" s="25"/>
      <c r="L1318" s="25"/>
    </row>
    <row r="1319" spans="1:12">
      <c r="A1319" s="25"/>
      <c r="B1319" s="25"/>
      <c r="C1319" s="25"/>
      <c r="D1319" s="25"/>
      <c r="E1319" s="25"/>
      <c r="F1319" s="27"/>
      <c r="G1319" s="25"/>
      <c r="H1319" s="25"/>
      <c r="I1319" s="25"/>
      <c r="J1319" s="25"/>
      <c r="K1319" s="25"/>
      <c r="L1319" s="25"/>
    </row>
    <row r="1320" spans="1:12">
      <c r="A1320" s="25"/>
      <c r="B1320" s="25"/>
      <c r="C1320" s="25"/>
      <c r="D1320" s="25"/>
      <c r="E1320" s="25"/>
      <c r="F1320" s="27"/>
      <c r="G1320" s="25"/>
      <c r="H1320" s="25"/>
      <c r="I1320" s="25"/>
      <c r="J1320" s="25"/>
      <c r="K1320" s="25"/>
      <c r="L1320" s="25"/>
    </row>
    <row r="1321" spans="1:12">
      <c r="A1321" s="25"/>
      <c r="B1321" s="25"/>
      <c r="C1321" s="25"/>
      <c r="D1321" s="25"/>
      <c r="E1321" s="25"/>
      <c r="F1321" s="27"/>
      <c r="G1321" s="25"/>
      <c r="H1321" s="25"/>
      <c r="I1321" s="25"/>
      <c r="J1321" s="25"/>
      <c r="K1321" s="25"/>
      <c r="L1321" s="25"/>
    </row>
    <row r="1322" spans="1:12">
      <c r="A1322" s="25"/>
      <c r="B1322" s="25"/>
      <c r="C1322" s="25"/>
      <c r="D1322" s="25"/>
      <c r="E1322" s="25"/>
      <c r="F1322" s="27"/>
      <c r="G1322" s="25"/>
      <c r="H1322" s="25"/>
      <c r="I1322" s="25"/>
      <c r="J1322" s="25"/>
      <c r="K1322" s="25"/>
      <c r="L1322" s="25"/>
    </row>
  </sheetData>
  <autoFilter ref="A1:L1290"/>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sheetPr>
    <tabColor rgb="FFFF0000"/>
  </sheetPr>
  <dimension ref="A1:O1166"/>
  <sheetViews>
    <sheetView topLeftCell="E1" zoomScaleNormal="100" workbookViewId="0">
      <selection activeCell="J4" sqref="J4:J5"/>
    </sheetView>
  </sheetViews>
  <sheetFormatPr defaultColWidth="9.140625" defaultRowHeight="12.75"/>
  <cols>
    <col min="1" max="1" width="12.28515625" style="5" customWidth="1"/>
    <col min="2" max="2" width="16.7109375" style="5" customWidth="1"/>
    <col min="3" max="3" width="6.5703125" style="5" bestFit="1" customWidth="1"/>
    <col min="4" max="4" width="44.140625" style="5" bestFit="1" customWidth="1"/>
    <col min="5" max="5" width="22" style="5" customWidth="1"/>
    <col min="6" max="6" width="16.7109375" style="16" customWidth="1"/>
    <col min="7" max="7" width="16.140625" style="15" customWidth="1"/>
    <col min="8" max="8" width="17.42578125" style="10" bestFit="1" customWidth="1"/>
    <col min="9" max="9" width="16.140625" style="63" customWidth="1"/>
    <col min="10" max="10" width="49.42578125" style="5" customWidth="1"/>
    <col min="11" max="11" width="22.5703125" style="5" bestFit="1" customWidth="1"/>
    <col min="12" max="12" width="16" style="5" bestFit="1" customWidth="1"/>
    <col min="13" max="13" width="15.85546875" style="5" bestFit="1" customWidth="1"/>
    <col min="14" max="14" width="16.28515625" style="5" bestFit="1" customWidth="1"/>
    <col min="15" max="15" width="24.85546875" style="5" bestFit="1" customWidth="1"/>
    <col min="16" max="16384" width="9.140625" style="5"/>
  </cols>
  <sheetData>
    <row r="1" spans="1:15" s="12" customFormat="1">
      <c r="A1" s="57" t="s">
        <v>2046</v>
      </c>
      <c r="B1" s="57" t="s">
        <v>2043</v>
      </c>
      <c r="C1" s="57" t="s">
        <v>2044</v>
      </c>
      <c r="D1" s="57" t="s">
        <v>25</v>
      </c>
      <c r="E1" s="57" t="s">
        <v>2045</v>
      </c>
      <c r="F1" s="57" t="s">
        <v>2048</v>
      </c>
      <c r="G1" s="65" t="s">
        <v>3882</v>
      </c>
      <c r="H1" s="58" t="s">
        <v>3879</v>
      </c>
      <c r="I1" s="62" t="s">
        <v>3881</v>
      </c>
      <c r="J1" s="57" t="s">
        <v>2049</v>
      </c>
      <c r="K1" s="57" t="s">
        <v>2050</v>
      </c>
      <c r="L1" s="57" t="s">
        <v>26</v>
      </c>
      <c r="M1" s="57" t="s">
        <v>1467</v>
      </c>
      <c r="N1" s="57" t="s">
        <v>27</v>
      </c>
      <c r="O1" s="57" t="s">
        <v>1465</v>
      </c>
    </row>
    <row r="2" spans="1:15">
      <c r="A2" s="5" t="s">
        <v>2047</v>
      </c>
      <c r="B2" s="9">
        <v>36607</v>
      </c>
      <c r="C2" s="5">
        <v>2000</v>
      </c>
      <c r="D2" s="5" t="s">
        <v>31</v>
      </c>
      <c r="E2" s="5" t="str">
        <f>VLOOKUP(D2, 'TechIndex Startups'!$A$1:$E$700,2,FALSE)</f>
        <v>FIRM0002</v>
      </c>
      <c r="F2" s="15">
        <v>30000000</v>
      </c>
      <c r="G2" s="15">
        <f>IF(F2="above",G1,F2)</f>
        <v>30000000</v>
      </c>
      <c r="H2" s="59">
        <f>VLOOKUP($A2,Fund_clean_work!$A:$B,2,FALSE)</f>
        <v>5</v>
      </c>
      <c r="I2" s="63">
        <f>G2/H2</f>
        <v>6000000</v>
      </c>
      <c r="J2" s="5" t="s">
        <v>1468</v>
      </c>
      <c r="K2" s="5" t="s">
        <v>1469</v>
      </c>
      <c r="L2" s="5" t="s">
        <v>30</v>
      </c>
      <c r="M2" s="5" t="s">
        <v>1470</v>
      </c>
      <c r="N2" s="5">
        <v>1973</v>
      </c>
      <c r="O2" s="5" t="s">
        <v>29</v>
      </c>
    </row>
    <row r="3" spans="1:15">
      <c r="A3" s="5" t="s">
        <v>2047</v>
      </c>
      <c r="B3" s="9">
        <v>36607</v>
      </c>
      <c r="C3" s="5">
        <v>2000</v>
      </c>
      <c r="D3" s="5" t="s">
        <v>31</v>
      </c>
      <c r="E3" s="5" t="str">
        <f>VLOOKUP(D3, 'TechIndex Startups'!$A$1:$E$700,2,FALSE)</f>
        <v>FIRM0002</v>
      </c>
      <c r="F3" s="16" t="s">
        <v>1471</v>
      </c>
      <c r="G3" s="15">
        <f t="shared" ref="G3:G6" si="0">IF(F3="above",G2,F3)</f>
        <v>30000000</v>
      </c>
      <c r="H3" s="59">
        <f>VLOOKUP($A3,Fund_clean_work!$A:$B,2,FALSE)</f>
        <v>5</v>
      </c>
      <c r="I3" s="63">
        <f t="shared" ref="I3:I66" si="1">G3/H3</f>
        <v>6000000</v>
      </c>
      <c r="J3" s="5" t="s">
        <v>1472</v>
      </c>
      <c r="K3" s="5" t="s">
        <v>1469</v>
      </c>
      <c r="L3" s="5" t="s">
        <v>30</v>
      </c>
      <c r="M3" s="5" t="s">
        <v>1470</v>
      </c>
      <c r="N3" s="5">
        <v>1973</v>
      </c>
      <c r="O3" s="5" t="s">
        <v>29</v>
      </c>
    </row>
    <row r="4" spans="1:15">
      <c r="A4" s="5" t="s">
        <v>2047</v>
      </c>
      <c r="B4" s="9">
        <v>36607</v>
      </c>
      <c r="C4" s="5">
        <v>2000</v>
      </c>
      <c r="D4" s="5" t="s">
        <v>31</v>
      </c>
      <c r="E4" s="5" t="str">
        <f>VLOOKUP(D4, 'TechIndex Startups'!$A$1:$E$700,2,FALSE)</f>
        <v>FIRM0002</v>
      </c>
      <c r="F4" s="16" t="s">
        <v>1471</v>
      </c>
      <c r="G4" s="15">
        <f t="shared" si="0"/>
        <v>30000000</v>
      </c>
      <c r="H4" s="59">
        <f>VLOOKUP($A4,Fund_clean_work!$A:$B,2,FALSE)</f>
        <v>5</v>
      </c>
      <c r="I4" s="63">
        <f t="shared" si="1"/>
        <v>6000000</v>
      </c>
      <c r="J4" s="5" t="s">
        <v>1473</v>
      </c>
      <c r="K4" s="5" t="s">
        <v>1469</v>
      </c>
      <c r="L4" s="5" t="s">
        <v>30</v>
      </c>
      <c r="M4" s="5" t="s">
        <v>1470</v>
      </c>
      <c r="N4" s="5">
        <v>1973</v>
      </c>
      <c r="O4" s="5" t="s">
        <v>29</v>
      </c>
    </row>
    <row r="5" spans="1:15">
      <c r="A5" s="5" t="s">
        <v>2047</v>
      </c>
      <c r="B5" s="9">
        <v>36607</v>
      </c>
      <c r="C5" s="5">
        <v>2000</v>
      </c>
      <c r="D5" s="5" t="s">
        <v>31</v>
      </c>
      <c r="E5" s="5" t="str">
        <f>VLOOKUP(D5, 'TechIndex Startups'!$A$1:$E$700,2,FALSE)</f>
        <v>FIRM0002</v>
      </c>
      <c r="F5" s="16" t="s">
        <v>1471</v>
      </c>
      <c r="G5" s="15">
        <f t="shared" si="0"/>
        <v>30000000</v>
      </c>
      <c r="H5" s="59">
        <f>VLOOKUP($A5,Fund_clean_work!$A:$B,2,FALSE)</f>
        <v>5</v>
      </c>
      <c r="I5" s="63">
        <f t="shared" si="1"/>
        <v>6000000</v>
      </c>
      <c r="J5" s="5" t="s">
        <v>1474</v>
      </c>
      <c r="K5" s="5" t="s">
        <v>1469</v>
      </c>
      <c r="L5" s="5" t="s">
        <v>30</v>
      </c>
      <c r="M5" s="5" t="s">
        <v>1470</v>
      </c>
      <c r="N5" s="5">
        <v>1973</v>
      </c>
      <c r="O5" s="5" t="s">
        <v>29</v>
      </c>
    </row>
    <row r="6" spans="1:15">
      <c r="A6" s="5" t="s">
        <v>2047</v>
      </c>
      <c r="B6" s="9">
        <v>36607</v>
      </c>
      <c r="C6" s="5">
        <v>2000</v>
      </c>
      <c r="D6" s="5" t="s">
        <v>31</v>
      </c>
      <c r="E6" s="5" t="str">
        <f>VLOOKUP(D6, 'TechIndex Startups'!$A$1:$E$700,2,FALSE)</f>
        <v>FIRM0002</v>
      </c>
      <c r="F6" s="16" t="s">
        <v>1471</v>
      </c>
      <c r="G6" s="15">
        <f t="shared" si="0"/>
        <v>30000000</v>
      </c>
      <c r="H6" s="59">
        <f>VLOOKUP($A6,Fund_clean_work!$A:$B,2,FALSE)</f>
        <v>5</v>
      </c>
      <c r="I6" s="63">
        <f t="shared" si="1"/>
        <v>6000000</v>
      </c>
      <c r="J6" s="5" t="s">
        <v>1475</v>
      </c>
      <c r="K6" s="5" t="s">
        <v>1469</v>
      </c>
      <c r="L6" s="5" t="s">
        <v>30</v>
      </c>
      <c r="M6" s="5" t="s">
        <v>1470</v>
      </c>
      <c r="N6" s="5">
        <v>1973</v>
      </c>
      <c r="O6" s="5" t="s">
        <v>29</v>
      </c>
    </row>
    <row r="7" spans="1:15">
      <c r="A7" s="5" t="s">
        <v>2051</v>
      </c>
      <c r="B7" s="9">
        <v>37532</v>
      </c>
      <c r="C7" s="5">
        <v>2002</v>
      </c>
      <c r="D7" s="5" t="s">
        <v>68</v>
      </c>
      <c r="E7" s="5" t="str">
        <f>VLOOKUP(D7, 'TechIndex Startups'!$A$1:$E$700,2,FALSE)</f>
        <v>FIRM0027</v>
      </c>
      <c r="F7" s="15">
        <v>4500000</v>
      </c>
      <c r="G7" s="15">
        <f>IF(F7="above",G6,F7)</f>
        <v>4500000</v>
      </c>
      <c r="H7" s="59">
        <f>VLOOKUP($A7,Fund_clean_work!$A:$B,2,FALSE)</f>
        <v>1</v>
      </c>
      <c r="I7" s="63">
        <f t="shared" si="1"/>
        <v>4500000</v>
      </c>
      <c r="J7" s="5" t="s">
        <v>1476</v>
      </c>
      <c r="K7" s="5" t="s">
        <v>1477</v>
      </c>
      <c r="L7" s="5" t="s">
        <v>50</v>
      </c>
      <c r="M7" s="5" t="s">
        <v>1478</v>
      </c>
      <c r="N7" s="5">
        <v>1999</v>
      </c>
      <c r="O7" s="5" t="s">
        <v>69</v>
      </c>
    </row>
    <row r="8" spans="1:15">
      <c r="A8" s="5" t="s">
        <v>2053</v>
      </c>
      <c r="B8" s="9">
        <v>37895</v>
      </c>
      <c r="C8" s="5">
        <v>2003</v>
      </c>
      <c r="D8" s="5" t="s">
        <v>98</v>
      </c>
      <c r="E8" s="5" t="str">
        <f>VLOOKUP(D8, 'TechIndex Startups'!$A$1:$E$700,2,FALSE)</f>
        <v>FIRM0051</v>
      </c>
      <c r="F8" s="15">
        <v>150000</v>
      </c>
      <c r="G8" s="15">
        <f>IF(F8="above",G7,F8)</f>
        <v>150000</v>
      </c>
      <c r="H8" s="59">
        <f>VLOOKUP($A8,Fund_clean_work!$A:$B,2,FALSE)</f>
        <v>1</v>
      </c>
      <c r="I8" s="63">
        <f t="shared" si="1"/>
        <v>150000</v>
      </c>
      <c r="J8" s="5" t="s">
        <v>1479</v>
      </c>
      <c r="K8" s="5" t="s">
        <v>1481</v>
      </c>
      <c r="L8" s="5" t="s">
        <v>30</v>
      </c>
      <c r="M8" s="5" t="s">
        <v>1483</v>
      </c>
      <c r="N8" s="5">
        <v>2003</v>
      </c>
      <c r="O8" s="5" t="s">
        <v>44</v>
      </c>
    </row>
    <row r="9" spans="1:15">
      <c r="A9" s="5" t="s">
        <v>2055</v>
      </c>
      <c r="B9" s="9">
        <v>38152</v>
      </c>
      <c r="C9" s="5">
        <v>2004</v>
      </c>
      <c r="D9" s="5" t="s">
        <v>92</v>
      </c>
      <c r="E9" s="5" t="str">
        <f>VLOOKUP(D9, 'TechIndex Startups'!$A$1:$E$700,2,FALSE)</f>
        <v>FIRM0045</v>
      </c>
      <c r="F9" s="15">
        <v>4600000</v>
      </c>
      <c r="G9" s="15">
        <f>IF(F9="above",G8,F9)</f>
        <v>4600000</v>
      </c>
      <c r="H9" s="59">
        <f>VLOOKUP($A9,Fund_clean_work!$A:$B,2,FALSE)</f>
        <v>2</v>
      </c>
      <c r="I9" s="63">
        <f t="shared" si="1"/>
        <v>2300000</v>
      </c>
      <c r="J9" s="5" t="s">
        <v>1485</v>
      </c>
      <c r="K9" s="5" t="s">
        <v>1477</v>
      </c>
      <c r="L9" s="5" t="s">
        <v>30</v>
      </c>
      <c r="M9" s="5" t="s">
        <v>1482</v>
      </c>
      <c r="N9" s="5">
        <v>2003</v>
      </c>
      <c r="O9" s="5" t="s">
        <v>44</v>
      </c>
    </row>
    <row r="10" spans="1:15">
      <c r="A10" s="5" t="s">
        <v>2055</v>
      </c>
      <c r="B10" s="9">
        <v>38152</v>
      </c>
      <c r="C10" s="5">
        <v>2004</v>
      </c>
      <c r="D10" s="5" t="s">
        <v>92</v>
      </c>
      <c r="E10" s="5" t="str">
        <f>VLOOKUP(D10, 'TechIndex Startups'!$A$1:$E$700,2,FALSE)</f>
        <v>FIRM0045</v>
      </c>
      <c r="F10" s="16" t="s">
        <v>1471</v>
      </c>
      <c r="G10" s="15">
        <f>IF(F10="above",G9,F10)</f>
        <v>4600000</v>
      </c>
      <c r="H10" s="59">
        <f>VLOOKUP($A10,Fund_clean_work!$A:$B,2,FALSE)</f>
        <v>2</v>
      </c>
      <c r="I10" s="63">
        <f t="shared" si="1"/>
        <v>2300000</v>
      </c>
      <c r="J10" s="5" t="s">
        <v>1486</v>
      </c>
      <c r="K10" s="5" t="s">
        <v>1477</v>
      </c>
      <c r="L10" s="5" t="s">
        <v>30</v>
      </c>
      <c r="M10" s="5" t="s">
        <v>1482</v>
      </c>
      <c r="N10" s="5">
        <v>2003</v>
      </c>
      <c r="O10" s="5" t="s">
        <v>44</v>
      </c>
    </row>
    <row r="11" spans="1:15">
      <c r="A11" s="5" t="s">
        <v>2056</v>
      </c>
      <c r="B11" s="9">
        <v>38348</v>
      </c>
      <c r="C11" s="5">
        <v>2004</v>
      </c>
      <c r="D11" s="5" t="s">
        <v>106</v>
      </c>
      <c r="E11" s="5" t="str">
        <f>VLOOKUP(D11, 'TechIndex Startups'!$A$1:$E$700,2,FALSE)</f>
        <v>FIRM0059</v>
      </c>
      <c r="F11" s="15">
        <v>1000000</v>
      </c>
      <c r="G11" s="15">
        <f>IF(F11="above",G10,F11)</f>
        <v>1000000</v>
      </c>
      <c r="H11" s="59">
        <f>VLOOKUP($A11,Fund_clean_work!$A:$B,2,FALSE)</f>
        <v>1</v>
      </c>
      <c r="I11" s="63">
        <f t="shared" si="1"/>
        <v>1000000</v>
      </c>
      <c r="J11" s="5" t="s">
        <v>1479</v>
      </c>
      <c r="K11" s="5" t="s">
        <v>1469</v>
      </c>
      <c r="L11" s="5" t="s">
        <v>30</v>
      </c>
      <c r="M11" s="5" t="s">
        <v>1487</v>
      </c>
      <c r="N11" s="5">
        <v>2005</v>
      </c>
      <c r="O11" s="5" t="s">
        <v>33</v>
      </c>
    </row>
    <row r="12" spans="1:15">
      <c r="A12" s="5" t="s">
        <v>2057</v>
      </c>
      <c r="B12" s="9">
        <v>38533</v>
      </c>
      <c r="C12" s="5">
        <v>2005</v>
      </c>
      <c r="D12" s="5" t="s">
        <v>92</v>
      </c>
      <c r="E12" s="5" t="str">
        <f>VLOOKUP(D12, 'TechIndex Startups'!$A$1:$E$700,2,FALSE)</f>
        <v>FIRM0045</v>
      </c>
      <c r="F12" s="15">
        <v>1500000</v>
      </c>
      <c r="G12" s="15">
        <f>IF(F12="above",G11,F12)</f>
        <v>1500000</v>
      </c>
      <c r="H12" s="59">
        <f>VLOOKUP($A12,Fund_clean_work!$A:$B,2,FALSE)</f>
        <v>2</v>
      </c>
      <c r="I12" s="63">
        <f t="shared" si="1"/>
        <v>750000</v>
      </c>
      <c r="J12" s="5" t="s">
        <v>1485</v>
      </c>
      <c r="K12" s="5" t="s">
        <v>1469</v>
      </c>
      <c r="L12" s="5" t="s">
        <v>30</v>
      </c>
      <c r="M12" s="5" t="s">
        <v>1482</v>
      </c>
      <c r="N12" s="5">
        <v>2003</v>
      </c>
      <c r="O12" s="5" t="s">
        <v>44</v>
      </c>
    </row>
    <row r="13" spans="1:15">
      <c r="A13" s="5" t="s">
        <v>2057</v>
      </c>
      <c r="B13" s="9">
        <v>38533</v>
      </c>
      <c r="C13" s="5">
        <v>2005</v>
      </c>
      <c r="D13" s="5" t="s">
        <v>92</v>
      </c>
      <c r="E13" s="5" t="str">
        <f>VLOOKUP(D13, 'TechIndex Startups'!$A$1:$E$700,2,FALSE)</f>
        <v>FIRM0045</v>
      </c>
      <c r="F13" s="16" t="s">
        <v>1471</v>
      </c>
      <c r="G13" s="15">
        <f>IF(F13="above",G12,F13)</f>
        <v>1500000</v>
      </c>
      <c r="H13" s="59">
        <f>VLOOKUP($A13,Fund_clean_work!$A:$B,2,FALSE)</f>
        <v>2</v>
      </c>
      <c r="I13" s="63">
        <f t="shared" si="1"/>
        <v>750000</v>
      </c>
      <c r="J13" s="5" t="s">
        <v>1486</v>
      </c>
      <c r="K13" s="5" t="s">
        <v>1477</v>
      </c>
      <c r="L13" s="5" t="s">
        <v>30</v>
      </c>
      <c r="M13" s="5" t="s">
        <v>1482</v>
      </c>
      <c r="N13" s="5">
        <v>2003</v>
      </c>
      <c r="O13" s="5" t="s">
        <v>44</v>
      </c>
    </row>
    <row r="14" spans="1:15">
      <c r="A14" s="5" t="s">
        <v>2058</v>
      </c>
      <c r="B14" s="9">
        <v>38626</v>
      </c>
      <c r="C14" s="5">
        <v>2005</v>
      </c>
      <c r="D14" s="5" t="s">
        <v>107</v>
      </c>
      <c r="E14" s="5" t="str">
        <f>VLOOKUP(D14, 'TechIndex Startups'!$A$1:$E$700,2,FALSE)</f>
        <v>FIRM0060</v>
      </c>
      <c r="F14" s="15">
        <v>2500000</v>
      </c>
      <c r="G14" s="15">
        <f t="shared" ref="G14:G77" si="2">IF(F14="above",G13,F14)</f>
        <v>2500000</v>
      </c>
      <c r="H14" s="59">
        <f>VLOOKUP($A14,Fund_clean_work!$A:$B,2,FALSE)</f>
        <v>1</v>
      </c>
      <c r="I14" s="63">
        <f t="shared" si="1"/>
        <v>2500000</v>
      </c>
      <c r="J14" s="5" t="s">
        <v>1488</v>
      </c>
      <c r="K14" s="5" t="s">
        <v>1477</v>
      </c>
      <c r="L14" s="5" t="s">
        <v>30</v>
      </c>
      <c r="M14" s="5" t="s">
        <v>1489</v>
      </c>
      <c r="N14" s="5">
        <v>2005</v>
      </c>
      <c r="O14" s="5" t="s">
        <v>33</v>
      </c>
    </row>
    <row r="15" spans="1:15">
      <c r="A15" s="5" t="s">
        <v>2059</v>
      </c>
      <c r="B15" s="9">
        <v>38718</v>
      </c>
      <c r="C15" s="5">
        <v>2006</v>
      </c>
      <c r="D15" s="5" t="s">
        <v>114</v>
      </c>
      <c r="E15" s="5" t="str">
        <f>VLOOKUP(D15, 'TechIndex Startups'!$A$1:$E$700,2,FALSE)</f>
        <v>FIRM0066</v>
      </c>
      <c r="F15" s="15">
        <v>3000000</v>
      </c>
      <c r="G15" s="15">
        <f t="shared" si="2"/>
        <v>3000000</v>
      </c>
      <c r="H15" s="59">
        <f>VLOOKUP($A15,Fund_clean_work!$A:$B,2,FALSE)</f>
        <v>1</v>
      </c>
      <c r="I15" s="63">
        <f t="shared" si="1"/>
        <v>3000000</v>
      </c>
      <c r="J15" s="5" t="s">
        <v>1490</v>
      </c>
      <c r="K15" s="5" t="s">
        <v>1477</v>
      </c>
      <c r="L15" s="5" t="s">
        <v>30</v>
      </c>
      <c r="M15" s="5" t="s">
        <v>1491</v>
      </c>
      <c r="N15" s="5">
        <v>2006</v>
      </c>
      <c r="O15" s="5" t="s">
        <v>47</v>
      </c>
    </row>
    <row r="16" spans="1:15">
      <c r="A16" s="5" t="s">
        <v>2060</v>
      </c>
      <c r="B16" s="9">
        <v>38740</v>
      </c>
      <c r="C16" s="5">
        <v>2006</v>
      </c>
      <c r="D16" s="5" t="s">
        <v>97</v>
      </c>
      <c r="E16" s="5" t="str">
        <f>VLOOKUP(D16, 'TechIndex Startups'!$A$1:$E$700,2,FALSE)</f>
        <v>FIRM0050</v>
      </c>
      <c r="F16" s="15">
        <v>150000</v>
      </c>
      <c r="G16" s="15">
        <f t="shared" si="2"/>
        <v>150000</v>
      </c>
      <c r="H16" s="59">
        <f>VLOOKUP($A16,Fund_clean_work!$A:$B,2,FALSE)</f>
        <v>1</v>
      </c>
      <c r="I16" s="63">
        <f t="shared" si="1"/>
        <v>150000</v>
      </c>
      <c r="J16" s="5" t="s">
        <v>1479</v>
      </c>
      <c r="K16" s="5" t="s">
        <v>1492</v>
      </c>
      <c r="L16" s="5" t="s">
        <v>30</v>
      </c>
      <c r="M16" s="5" t="s">
        <v>1493</v>
      </c>
      <c r="N16" s="5">
        <v>2003</v>
      </c>
      <c r="O16" s="5" t="s">
        <v>69</v>
      </c>
    </row>
    <row r="17" spans="1:15">
      <c r="A17" s="5" t="s">
        <v>2061</v>
      </c>
      <c r="B17" s="9">
        <v>38808</v>
      </c>
      <c r="C17" s="5">
        <v>2006</v>
      </c>
      <c r="D17" s="5" t="s">
        <v>92</v>
      </c>
      <c r="E17" s="5" t="str">
        <f>VLOOKUP(D17, 'TechIndex Startups'!$A$1:$E$700,2,FALSE)</f>
        <v>FIRM0045</v>
      </c>
      <c r="F17" s="15">
        <v>10000000</v>
      </c>
      <c r="G17" s="15">
        <f t="shared" si="2"/>
        <v>10000000</v>
      </c>
      <c r="H17" s="59">
        <f>VLOOKUP($A17,Fund_clean_work!$A:$B,2,FALSE)</f>
        <v>3</v>
      </c>
      <c r="I17" s="63">
        <f t="shared" si="1"/>
        <v>3333333.3333333335</v>
      </c>
      <c r="J17" s="5" t="s">
        <v>1485</v>
      </c>
      <c r="K17" s="5" t="s">
        <v>1494</v>
      </c>
      <c r="L17" s="5" t="s">
        <v>30</v>
      </c>
      <c r="M17" s="5" t="s">
        <v>1482</v>
      </c>
      <c r="N17" s="5">
        <v>2003</v>
      </c>
      <c r="O17" s="5" t="s">
        <v>44</v>
      </c>
    </row>
    <row r="18" spans="1:15">
      <c r="A18" s="5" t="s">
        <v>2061</v>
      </c>
      <c r="B18" s="9">
        <v>38808</v>
      </c>
      <c r="C18" s="5">
        <v>2006</v>
      </c>
      <c r="D18" s="5" t="s">
        <v>92</v>
      </c>
      <c r="E18" s="5" t="str">
        <f>VLOOKUP(D18, 'TechIndex Startups'!$A$1:$E$700,2,FALSE)</f>
        <v>FIRM0045</v>
      </c>
      <c r="F18" s="16" t="s">
        <v>1471</v>
      </c>
      <c r="G18" s="15">
        <f t="shared" si="2"/>
        <v>10000000</v>
      </c>
      <c r="H18" s="59">
        <f>VLOOKUP($A18,Fund_clean_work!$A:$B,2,FALSE)</f>
        <v>3</v>
      </c>
      <c r="I18" s="63">
        <f t="shared" si="1"/>
        <v>3333333.3333333335</v>
      </c>
      <c r="J18" s="5" t="s">
        <v>1486</v>
      </c>
      <c r="K18" s="5" t="s">
        <v>1494</v>
      </c>
      <c r="L18" s="5" t="s">
        <v>30</v>
      </c>
      <c r="M18" s="5" t="s">
        <v>1482</v>
      </c>
      <c r="N18" s="5">
        <v>2003</v>
      </c>
      <c r="O18" s="5" t="s">
        <v>44</v>
      </c>
    </row>
    <row r="19" spans="1:15">
      <c r="A19" s="5" t="s">
        <v>2061</v>
      </c>
      <c r="B19" s="9">
        <v>38808</v>
      </c>
      <c r="C19" s="5">
        <v>2006</v>
      </c>
      <c r="D19" s="5" t="s">
        <v>92</v>
      </c>
      <c r="E19" s="5" t="str">
        <f>VLOOKUP(D19, 'TechIndex Startups'!$A$1:$E$700,2,FALSE)</f>
        <v>FIRM0045</v>
      </c>
      <c r="F19" s="16" t="s">
        <v>1471</v>
      </c>
      <c r="G19" s="15">
        <f t="shared" si="2"/>
        <v>10000000</v>
      </c>
      <c r="H19" s="59">
        <f>VLOOKUP($A19,Fund_clean_work!$A:$B,2,FALSE)</f>
        <v>3</v>
      </c>
      <c r="I19" s="63">
        <f t="shared" si="1"/>
        <v>3333333.3333333335</v>
      </c>
      <c r="J19" s="5" t="s">
        <v>1495</v>
      </c>
      <c r="K19" s="5" t="s">
        <v>1494</v>
      </c>
      <c r="L19" s="5" t="s">
        <v>30</v>
      </c>
      <c r="M19" s="5" t="s">
        <v>1482</v>
      </c>
      <c r="N19" s="5">
        <v>2003</v>
      </c>
      <c r="O19" s="5" t="s">
        <v>44</v>
      </c>
    </row>
    <row r="20" spans="1:15">
      <c r="A20" s="5" t="s">
        <v>2062</v>
      </c>
      <c r="B20" s="9">
        <v>38971</v>
      </c>
      <c r="C20" s="5">
        <v>2006</v>
      </c>
      <c r="D20" s="5" t="s">
        <v>111</v>
      </c>
      <c r="E20" s="5" t="str">
        <f>VLOOKUP(D20, 'TechIndex Startups'!$A$1:$E$700,2,FALSE)</f>
        <v>FIRM0063</v>
      </c>
      <c r="F20" s="15">
        <v>350000</v>
      </c>
      <c r="G20" s="15">
        <f t="shared" si="2"/>
        <v>350000</v>
      </c>
      <c r="H20" s="59">
        <f>VLOOKUP($A20,Fund_clean_work!$A:$B,2,FALSE)</f>
        <v>1</v>
      </c>
      <c r="I20" s="63">
        <f t="shared" si="1"/>
        <v>350000</v>
      </c>
      <c r="J20" s="5" t="s">
        <v>1496</v>
      </c>
      <c r="K20" s="5" t="s">
        <v>1497</v>
      </c>
      <c r="L20" s="5" t="s">
        <v>30</v>
      </c>
      <c r="M20" s="5" t="s">
        <v>1498</v>
      </c>
      <c r="N20" s="5">
        <v>2005</v>
      </c>
      <c r="O20" s="5" t="s">
        <v>33</v>
      </c>
    </row>
    <row r="21" spans="1:15">
      <c r="A21" s="5" t="s">
        <v>2063</v>
      </c>
      <c r="B21" s="9">
        <v>39015</v>
      </c>
      <c r="C21" s="5">
        <v>2006</v>
      </c>
      <c r="D21" s="5" t="s">
        <v>108</v>
      </c>
      <c r="E21" s="5" t="str">
        <f>VLOOKUP(D21, 'TechIndex Startups'!$A$1:$E$700,2,FALSE)</f>
        <v>FIRM0061</v>
      </c>
      <c r="F21" s="16" t="s">
        <v>1471</v>
      </c>
      <c r="G21" s="15">
        <f t="shared" si="2"/>
        <v>350000</v>
      </c>
      <c r="H21" s="59">
        <f>VLOOKUP($A21,Fund_clean_work!$A:$B,2,FALSE)</f>
        <v>3</v>
      </c>
      <c r="I21" s="63">
        <f t="shared" si="1"/>
        <v>116666.66666666667</v>
      </c>
      <c r="J21" s="5" t="s">
        <v>1499</v>
      </c>
      <c r="K21" s="5" t="s">
        <v>1477</v>
      </c>
      <c r="L21" s="5" t="s">
        <v>109</v>
      </c>
      <c r="M21" s="5" t="s">
        <v>1500</v>
      </c>
      <c r="N21" s="5">
        <v>2005</v>
      </c>
      <c r="O21" s="5" t="s">
        <v>44</v>
      </c>
    </row>
    <row r="22" spans="1:15">
      <c r="A22" s="5" t="s">
        <v>2063</v>
      </c>
      <c r="B22" s="9">
        <v>39015</v>
      </c>
      <c r="C22" s="5">
        <v>2006</v>
      </c>
      <c r="D22" s="5" t="s">
        <v>108</v>
      </c>
      <c r="E22" s="5" t="str">
        <f>VLOOKUP(D22, 'TechIndex Startups'!$A$1:$E$700,2,FALSE)</f>
        <v>FIRM0061</v>
      </c>
      <c r="F22" s="15">
        <v>4000000</v>
      </c>
      <c r="G22" s="15">
        <f t="shared" si="2"/>
        <v>4000000</v>
      </c>
      <c r="H22" s="59">
        <f>VLOOKUP($A22,Fund_clean_work!$A:$B,2,FALSE)</f>
        <v>3</v>
      </c>
      <c r="I22" s="63">
        <f t="shared" si="1"/>
        <v>1333333.3333333333</v>
      </c>
      <c r="J22" s="5" t="s">
        <v>1501</v>
      </c>
      <c r="K22" s="5" t="s">
        <v>1477</v>
      </c>
      <c r="L22" s="5" t="s">
        <v>109</v>
      </c>
      <c r="M22" s="5" t="s">
        <v>1500</v>
      </c>
      <c r="N22" s="5">
        <v>2005</v>
      </c>
      <c r="O22" s="5" t="s">
        <v>44</v>
      </c>
    </row>
    <row r="23" spans="1:15">
      <c r="A23" s="5" t="s">
        <v>2063</v>
      </c>
      <c r="B23" s="9">
        <v>39015</v>
      </c>
      <c r="C23" s="5">
        <v>2006</v>
      </c>
      <c r="D23" s="5" t="s">
        <v>108</v>
      </c>
      <c r="E23" s="5" t="str">
        <f>VLOOKUP(D23, 'TechIndex Startups'!$A$1:$E$700,2,FALSE)</f>
        <v>FIRM0061</v>
      </c>
      <c r="F23" s="16" t="s">
        <v>1471</v>
      </c>
      <c r="G23" s="15">
        <f t="shared" si="2"/>
        <v>4000000</v>
      </c>
      <c r="H23" s="59">
        <f>VLOOKUP($A23,Fund_clean_work!$A:$B,2,FALSE)</f>
        <v>3</v>
      </c>
      <c r="I23" s="63">
        <f t="shared" si="1"/>
        <v>1333333.3333333333</v>
      </c>
      <c r="J23" s="5" t="s">
        <v>1502</v>
      </c>
      <c r="K23" s="5" t="s">
        <v>1477</v>
      </c>
      <c r="L23" s="5" t="s">
        <v>109</v>
      </c>
      <c r="M23" s="5" t="s">
        <v>1500</v>
      </c>
      <c r="N23" s="5">
        <v>2005</v>
      </c>
      <c r="O23" s="5" t="s">
        <v>44</v>
      </c>
    </row>
    <row r="24" spans="1:15">
      <c r="A24" s="5" t="s">
        <v>2064</v>
      </c>
      <c r="B24" s="9">
        <v>39083</v>
      </c>
      <c r="C24" s="5">
        <v>2007</v>
      </c>
      <c r="D24" s="5" t="s">
        <v>121</v>
      </c>
      <c r="E24" s="5" t="str">
        <f>VLOOKUP(D24, 'TechIndex Startups'!$A$1:$E$700,2,FALSE)</f>
        <v>FIRM0073</v>
      </c>
      <c r="F24" s="15">
        <v>100000</v>
      </c>
      <c r="G24" s="15">
        <f t="shared" si="2"/>
        <v>100000</v>
      </c>
      <c r="H24" s="59">
        <f>VLOOKUP($A24,Fund_clean_work!$A:$B,2,FALSE)</f>
        <v>1</v>
      </c>
      <c r="I24" s="63">
        <f t="shared" si="1"/>
        <v>100000</v>
      </c>
      <c r="J24" s="5" t="s">
        <v>1479</v>
      </c>
      <c r="K24" s="5" t="s">
        <v>1492</v>
      </c>
      <c r="L24" s="5" t="s">
        <v>30</v>
      </c>
      <c r="M24" s="5" t="s">
        <v>1498</v>
      </c>
      <c r="N24" s="5">
        <v>2006</v>
      </c>
      <c r="O24" s="5" t="s">
        <v>44</v>
      </c>
    </row>
    <row r="25" spans="1:15">
      <c r="A25" s="5" t="s">
        <v>2065</v>
      </c>
      <c r="B25" s="9">
        <v>39100</v>
      </c>
      <c r="C25" s="5">
        <v>2007</v>
      </c>
      <c r="D25" s="5" t="s">
        <v>68</v>
      </c>
      <c r="E25" s="5" t="str">
        <f>VLOOKUP(D25, 'TechIndex Startups'!$A$1:$E$700,2,FALSE)</f>
        <v>FIRM0027</v>
      </c>
      <c r="F25" s="15">
        <v>23000000</v>
      </c>
      <c r="G25" s="15">
        <f t="shared" si="2"/>
        <v>23000000</v>
      </c>
      <c r="H25" s="59">
        <f>VLOOKUP($A25,Fund_clean_work!$A:$B,2,FALSE)</f>
        <v>4</v>
      </c>
      <c r="I25" s="63">
        <f t="shared" si="1"/>
        <v>5750000</v>
      </c>
      <c r="J25" s="5" t="s">
        <v>1503</v>
      </c>
      <c r="K25" s="5" t="s">
        <v>1494</v>
      </c>
      <c r="L25" s="5" t="s">
        <v>50</v>
      </c>
      <c r="M25" s="5" t="s">
        <v>1478</v>
      </c>
      <c r="N25" s="5">
        <v>1999</v>
      </c>
      <c r="O25" s="5" t="s">
        <v>69</v>
      </c>
    </row>
    <row r="26" spans="1:15">
      <c r="A26" s="5" t="s">
        <v>2065</v>
      </c>
      <c r="B26" s="9">
        <v>39100</v>
      </c>
      <c r="C26" s="5">
        <v>2007</v>
      </c>
      <c r="D26" s="5" t="s">
        <v>68</v>
      </c>
      <c r="E26" s="5" t="str">
        <f>VLOOKUP(D26, 'TechIndex Startups'!$A$1:$E$700,2,FALSE)</f>
        <v>FIRM0027</v>
      </c>
      <c r="F26" s="16" t="s">
        <v>1471</v>
      </c>
      <c r="G26" s="15">
        <f t="shared" si="2"/>
        <v>23000000</v>
      </c>
      <c r="H26" s="59">
        <f>VLOOKUP($A26,Fund_clean_work!$A:$B,2,FALSE)</f>
        <v>4</v>
      </c>
      <c r="I26" s="63">
        <f t="shared" si="1"/>
        <v>5750000</v>
      </c>
      <c r="J26" s="5" t="s">
        <v>1476</v>
      </c>
      <c r="K26" s="5" t="s">
        <v>1494</v>
      </c>
      <c r="L26" s="5" t="s">
        <v>50</v>
      </c>
      <c r="M26" s="5" t="s">
        <v>1478</v>
      </c>
      <c r="N26" s="5">
        <v>1999</v>
      </c>
      <c r="O26" s="5" t="s">
        <v>69</v>
      </c>
    </row>
    <row r="27" spans="1:15">
      <c r="A27" s="5" t="s">
        <v>2065</v>
      </c>
      <c r="B27" s="9">
        <v>39100</v>
      </c>
      <c r="C27" s="5">
        <v>2007</v>
      </c>
      <c r="D27" s="5" t="s">
        <v>68</v>
      </c>
      <c r="E27" s="5" t="str">
        <f>VLOOKUP(D27, 'TechIndex Startups'!$A$1:$E$700,2,FALSE)</f>
        <v>FIRM0027</v>
      </c>
      <c r="F27" s="16" t="s">
        <v>1471</v>
      </c>
      <c r="G27" s="15">
        <f t="shared" si="2"/>
        <v>23000000</v>
      </c>
      <c r="H27" s="59">
        <f>VLOOKUP($A27,Fund_clean_work!$A:$B,2,FALSE)</f>
        <v>4</v>
      </c>
      <c r="I27" s="63">
        <f t="shared" si="1"/>
        <v>5750000</v>
      </c>
      <c r="J27" s="5" t="s">
        <v>1504</v>
      </c>
      <c r="K27" s="5" t="s">
        <v>1494</v>
      </c>
      <c r="L27" s="5" t="s">
        <v>50</v>
      </c>
      <c r="M27" s="5" t="s">
        <v>1478</v>
      </c>
      <c r="N27" s="5">
        <v>1999</v>
      </c>
      <c r="O27" s="5" t="s">
        <v>69</v>
      </c>
    </row>
    <row r="28" spans="1:15">
      <c r="A28" s="5" t="s">
        <v>2065</v>
      </c>
      <c r="B28" s="9">
        <v>39100</v>
      </c>
      <c r="C28" s="5">
        <v>2007</v>
      </c>
      <c r="D28" s="5" t="s">
        <v>68</v>
      </c>
      <c r="E28" s="5" t="str">
        <f>VLOOKUP(D28, 'TechIndex Startups'!$A$1:$E$700,2,FALSE)</f>
        <v>FIRM0027</v>
      </c>
      <c r="F28" s="16" t="s">
        <v>1471</v>
      </c>
      <c r="G28" s="15">
        <f t="shared" si="2"/>
        <v>23000000</v>
      </c>
      <c r="H28" s="59">
        <f>VLOOKUP($A28,Fund_clean_work!$A:$B,2,FALSE)</f>
        <v>4</v>
      </c>
      <c r="I28" s="63">
        <f t="shared" si="1"/>
        <v>5750000</v>
      </c>
      <c r="J28" s="5" t="s">
        <v>1505</v>
      </c>
      <c r="K28" s="5" t="s">
        <v>1494</v>
      </c>
      <c r="L28" s="5" t="s">
        <v>50</v>
      </c>
      <c r="M28" s="5" t="s">
        <v>1478</v>
      </c>
      <c r="N28" s="5">
        <v>1999</v>
      </c>
      <c r="O28" s="5" t="s">
        <v>69</v>
      </c>
    </row>
    <row r="29" spans="1:15">
      <c r="A29" s="5" t="s">
        <v>2066</v>
      </c>
      <c r="B29" s="9">
        <v>39114</v>
      </c>
      <c r="C29" s="5">
        <v>2007</v>
      </c>
      <c r="D29" s="5" t="s">
        <v>111</v>
      </c>
      <c r="E29" s="5" t="str">
        <f>VLOOKUP(D29, 'TechIndex Startups'!$A$1:$E$700,2,FALSE)</f>
        <v>FIRM0063</v>
      </c>
      <c r="F29" s="15">
        <v>2100000</v>
      </c>
      <c r="G29" s="15">
        <f t="shared" si="2"/>
        <v>2100000</v>
      </c>
      <c r="H29" s="59">
        <f>VLOOKUP($A29,Fund_clean_work!$A:$B,2,FALSE)</f>
        <v>2</v>
      </c>
      <c r="I29" s="63">
        <f t="shared" si="1"/>
        <v>1050000</v>
      </c>
      <c r="J29" s="5" t="s">
        <v>1506</v>
      </c>
      <c r="K29" s="5" t="s">
        <v>1469</v>
      </c>
      <c r="L29" s="5" t="s">
        <v>30</v>
      </c>
      <c r="M29" s="5" t="s">
        <v>1498</v>
      </c>
      <c r="N29" s="5">
        <v>2005</v>
      </c>
      <c r="O29" s="5" t="s">
        <v>33</v>
      </c>
    </row>
    <row r="30" spans="1:15">
      <c r="A30" s="5" t="s">
        <v>2066</v>
      </c>
      <c r="B30" s="9">
        <v>39114</v>
      </c>
      <c r="C30" s="5">
        <v>2007</v>
      </c>
      <c r="D30" s="5" t="s">
        <v>111</v>
      </c>
      <c r="E30" s="5" t="str">
        <f>VLOOKUP(D30, 'TechIndex Startups'!$A$1:$E$700,2,FALSE)</f>
        <v>FIRM0063</v>
      </c>
      <c r="F30" s="16" t="s">
        <v>1471</v>
      </c>
      <c r="G30" s="15">
        <f t="shared" si="2"/>
        <v>2100000</v>
      </c>
      <c r="H30" s="59">
        <f>VLOOKUP($A30,Fund_clean_work!$A:$B,2,FALSE)</f>
        <v>2</v>
      </c>
      <c r="I30" s="63">
        <f t="shared" si="1"/>
        <v>1050000</v>
      </c>
      <c r="J30" s="5" t="s">
        <v>1507</v>
      </c>
      <c r="K30" s="5" t="s">
        <v>1469</v>
      </c>
      <c r="L30" s="5" t="s">
        <v>30</v>
      </c>
      <c r="M30" s="5" t="s">
        <v>1498</v>
      </c>
      <c r="N30" s="5">
        <v>2005</v>
      </c>
      <c r="O30" s="5" t="s">
        <v>33</v>
      </c>
    </row>
    <row r="31" spans="1:15">
      <c r="A31" s="5" t="s">
        <v>2067</v>
      </c>
      <c r="B31" s="9">
        <v>39118</v>
      </c>
      <c r="C31" s="5">
        <v>2007</v>
      </c>
      <c r="D31" s="5" t="s">
        <v>97</v>
      </c>
      <c r="E31" s="5" t="str">
        <f>VLOOKUP(D31, 'TechIndex Startups'!$A$1:$E$700,2,FALSE)</f>
        <v>FIRM0050</v>
      </c>
      <c r="F31" s="16" t="s">
        <v>1471</v>
      </c>
      <c r="G31" s="15">
        <f t="shared" si="2"/>
        <v>2100000</v>
      </c>
      <c r="H31" s="59">
        <f>VLOOKUP($A31,Fund_clean_work!$A:$B,2,FALSE)</f>
        <v>4</v>
      </c>
      <c r="I31" s="63">
        <f t="shared" si="1"/>
        <v>525000</v>
      </c>
      <c r="J31" s="5" t="s">
        <v>1508</v>
      </c>
      <c r="K31" s="5" t="s">
        <v>1477</v>
      </c>
      <c r="L31" s="5" t="s">
        <v>30</v>
      </c>
      <c r="M31" s="5" t="s">
        <v>1493</v>
      </c>
      <c r="N31" s="5">
        <v>2003</v>
      </c>
      <c r="O31" s="5" t="s">
        <v>69</v>
      </c>
    </row>
    <row r="32" spans="1:15">
      <c r="A32" s="5" t="s">
        <v>2067</v>
      </c>
      <c r="B32" s="9">
        <v>39118</v>
      </c>
      <c r="C32" s="5">
        <v>2007</v>
      </c>
      <c r="D32" s="5" t="s">
        <v>97</v>
      </c>
      <c r="E32" s="5" t="str">
        <f>VLOOKUP(D32, 'TechIndex Startups'!$A$1:$E$700,2,FALSE)</f>
        <v>FIRM0050</v>
      </c>
      <c r="F32" s="16" t="s">
        <v>1471</v>
      </c>
      <c r="G32" s="15">
        <f t="shared" si="2"/>
        <v>2100000</v>
      </c>
      <c r="H32" s="59">
        <f>VLOOKUP($A32,Fund_clean_work!$A:$B,2,FALSE)</f>
        <v>4</v>
      </c>
      <c r="I32" s="63">
        <f t="shared" si="1"/>
        <v>525000</v>
      </c>
      <c r="J32" s="5" t="s">
        <v>1509</v>
      </c>
      <c r="K32" s="5" t="s">
        <v>1477</v>
      </c>
      <c r="L32" s="5" t="s">
        <v>30</v>
      </c>
      <c r="M32" s="5" t="s">
        <v>1493</v>
      </c>
      <c r="N32" s="5">
        <v>2003</v>
      </c>
      <c r="O32" s="5" t="s">
        <v>69</v>
      </c>
    </row>
    <row r="33" spans="1:15">
      <c r="A33" s="5" t="s">
        <v>2067</v>
      </c>
      <c r="B33" s="9">
        <v>39118</v>
      </c>
      <c r="C33" s="5">
        <v>2007</v>
      </c>
      <c r="D33" s="5" t="s">
        <v>97</v>
      </c>
      <c r="E33" s="5" t="str">
        <f>VLOOKUP(D33, 'TechIndex Startups'!$A$1:$E$700,2,FALSE)</f>
        <v>FIRM0050</v>
      </c>
      <c r="F33" s="16" t="s">
        <v>1471</v>
      </c>
      <c r="G33" s="15">
        <f t="shared" si="2"/>
        <v>2100000</v>
      </c>
      <c r="H33" s="59">
        <f>VLOOKUP($A33,Fund_clean_work!$A:$B,2,FALSE)</f>
        <v>4</v>
      </c>
      <c r="I33" s="63">
        <f t="shared" si="1"/>
        <v>525000</v>
      </c>
      <c r="J33" s="5" t="s">
        <v>1510</v>
      </c>
      <c r="K33" s="5" t="s">
        <v>1477</v>
      </c>
      <c r="L33" s="5" t="s">
        <v>30</v>
      </c>
      <c r="M33" s="5" t="s">
        <v>1493</v>
      </c>
      <c r="N33" s="5">
        <v>2003</v>
      </c>
      <c r="O33" s="5" t="s">
        <v>69</v>
      </c>
    </row>
    <row r="34" spans="1:15">
      <c r="A34" s="5" t="s">
        <v>2067</v>
      </c>
      <c r="B34" s="9">
        <v>39118</v>
      </c>
      <c r="C34" s="5">
        <v>2007</v>
      </c>
      <c r="D34" s="5" t="s">
        <v>97</v>
      </c>
      <c r="E34" s="5" t="str">
        <f>VLOOKUP(D34, 'TechIndex Startups'!$A$1:$E$700,2,FALSE)</f>
        <v>FIRM0050</v>
      </c>
      <c r="F34" s="15">
        <v>4000000</v>
      </c>
      <c r="G34" s="15">
        <f t="shared" si="2"/>
        <v>4000000</v>
      </c>
      <c r="H34" s="59">
        <f>VLOOKUP($A34,Fund_clean_work!$A:$B,2,FALSE)</f>
        <v>4</v>
      </c>
      <c r="I34" s="63">
        <f t="shared" si="1"/>
        <v>1000000</v>
      </c>
      <c r="J34" s="5" t="s">
        <v>1511</v>
      </c>
      <c r="K34" s="5" t="s">
        <v>1477</v>
      </c>
      <c r="L34" s="5" t="s">
        <v>30</v>
      </c>
      <c r="M34" s="5" t="s">
        <v>1493</v>
      </c>
      <c r="N34" s="5">
        <v>2003</v>
      </c>
      <c r="O34" s="5" t="s">
        <v>69</v>
      </c>
    </row>
    <row r="35" spans="1:15">
      <c r="A35" s="5" t="s">
        <v>2068</v>
      </c>
      <c r="B35" s="9">
        <v>39142</v>
      </c>
      <c r="C35" s="5">
        <v>2007</v>
      </c>
      <c r="D35" s="5" t="s">
        <v>102</v>
      </c>
      <c r="E35" s="5" t="str">
        <f>VLOOKUP(D35, 'TechIndex Startups'!$A$1:$E$700,2,FALSE)</f>
        <v>FIRM0055</v>
      </c>
      <c r="F35" s="15">
        <v>5000000</v>
      </c>
      <c r="G35" s="15">
        <f t="shared" si="2"/>
        <v>5000000</v>
      </c>
      <c r="H35" s="59">
        <f>VLOOKUP($A35,Fund_clean_work!$A:$B,2,FALSE)</f>
        <v>1</v>
      </c>
      <c r="I35" s="63">
        <f t="shared" si="1"/>
        <v>5000000</v>
      </c>
      <c r="J35" s="5" t="s">
        <v>1512</v>
      </c>
      <c r="K35" s="5" t="s">
        <v>1513</v>
      </c>
      <c r="L35" s="5" t="s">
        <v>30</v>
      </c>
      <c r="M35" s="5" t="s">
        <v>1498</v>
      </c>
      <c r="N35" s="5">
        <v>2004</v>
      </c>
      <c r="O35" s="5" t="s">
        <v>58</v>
      </c>
    </row>
    <row r="36" spans="1:15">
      <c r="A36" s="5" t="s">
        <v>2069</v>
      </c>
      <c r="B36" s="9">
        <v>39147</v>
      </c>
      <c r="C36" s="5">
        <v>2007</v>
      </c>
      <c r="D36" s="5" t="s">
        <v>65</v>
      </c>
      <c r="E36" s="5" t="str">
        <f>VLOOKUP(D36, 'TechIndex Startups'!$A$1:$E$700,2,FALSE)</f>
        <v>FIRM0025</v>
      </c>
      <c r="F36" s="15">
        <v>45000000</v>
      </c>
      <c r="G36" s="15">
        <f t="shared" si="2"/>
        <v>45000000</v>
      </c>
      <c r="H36" s="59">
        <f>VLOOKUP($A36,Fund_clean_work!$A:$B,2,FALSE)</f>
        <v>1</v>
      </c>
      <c r="I36" s="63">
        <f t="shared" si="1"/>
        <v>45000000</v>
      </c>
      <c r="J36" s="5" t="s">
        <v>1514</v>
      </c>
      <c r="K36" s="5" t="s">
        <v>1477</v>
      </c>
      <c r="L36" s="5" t="s">
        <v>30</v>
      </c>
      <c r="M36" s="5" t="s">
        <v>1498</v>
      </c>
      <c r="N36" s="5">
        <v>1999</v>
      </c>
      <c r="O36" s="5" t="s">
        <v>33</v>
      </c>
    </row>
    <row r="37" spans="1:15">
      <c r="A37" s="5" t="s">
        <v>2070</v>
      </c>
      <c r="B37" s="9">
        <v>39173</v>
      </c>
      <c r="C37" s="5">
        <v>2007</v>
      </c>
      <c r="D37" s="5" t="s">
        <v>114</v>
      </c>
      <c r="E37" s="5" t="str">
        <f>VLOOKUP(D37, 'TechIndex Startups'!$A$1:$E$700,2,FALSE)</f>
        <v>FIRM0066</v>
      </c>
      <c r="F37" s="15" t="s">
        <v>1471</v>
      </c>
      <c r="G37" s="15">
        <f t="shared" si="2"/>
        <v>45000000</v>
      </c>
      <c r="H37" s="59">
        <f>VLOOKUP($A37,Fund_clean_work!$A:$B,2,FALSE)</f>
        <v>2</v>
      </c>
      <c r="I37" s="63">
        <f t="shared" si="1"/>
        <v>22500000</v>
      </c>
      <c r="J37" s="5" t="s">
        <v>22</v>
      </c>
      <c r="K37" s="5" t="s">
        <v>1494</v>
      </c>
      <c r="L37" s="5" t="s">
        <v>30</v>
      </c>
      <c r="M37" s="5" t="s">
        <v>1491</v>
      </c>
      <c r="N37" s="5">
        <v>2007</v>
      </c>
      <c r="O37" s="5" t="s">
        <v>47</v>
      </c>
    </row>
    <row r="38" spans="1:15">
      <c r="A38" s="5" t="s">
        <v>2070</v>
      </c>
      <c r="B38" s="9">
        <v>39173</v>
      </c>
      <c r="C38" s="5">
        <v>2007</v>
      </c>
      <c r="D38" s="5" t="s">
        <v>114</v>
      </c>
      <c r="E38" s="5" t="str">
        <f>VLOOKUP(D38, 'TechIndex Startups'!$A$1:$E$700,2,FALSE)</f>
        <v>FIRM0066</v>
      </c>
      <c r="F38" s="15">
        <v>10000000</v>
      </c>
      <c r="G38" s="15">
        <f t="shared" si="2"/>
        <v>10000000</v>
      </c>
      <c r="H38" s="59">
        <f>VLOOKUP($A38,Fund_clean_work!$A:$B,2,FALSE)</f>
        <v>2</v>
      </c>
      <c r="I38" s="63">
        <f t="shared" si="1"/>
        <v>5000000</v>
      </c>
      <c r="J38" s="5" t="s">
        <v>1486</v>
      </c>
      <c r="K38" s="5" t="s">
        <v>1494</v>
      </c>
      <c r="L38" s="5" t="s">
        <v>30</v>
      </c>
      <c r="M38" s="5" t="s">
        <v>1491</v>
      </c>
      <c r="N38" s="5">
        <v>2007</v>
      </c>
      <c r="O38" s="5" t="s">
        <v>47</v>
      </c>
    </row>
    <row r="39" spans="1:15">
      <c r="A39" s="5" t="s">
        <v>2071</v>
      </c>
      <c r="B39" s="9">
        <v>39187</v>
      </c>
      <c r="C39" s="5">
        <v>2007</v>
      </c>
      <c r="D39" s="5" t="s">
        <v>119</v>
      </c>
      <c r="E39" s="5" t="str">
        <f>VLOOKUP(D39, 'TechIndex Startups'!$A$1:$E$700,2,FALSE)</f>
        <v>FIRM0071</v>
      </c>
      <c r="F39" s="15">
        <v>950000</v>
      </c>
      <c r="G39" s="15">
        <f t="shared" si="2"/>
        <v>950000</v>
      </c>
      <c r="H39" s="59">
        <f>VLOOKUP($A39,Fund_clean_work!$A:$B,2,FALSE)</f>
        <v>1</v>
      </c>
      <c r="I39" s="63">
        <f t="shared" si="1"/>
        <v>950000</v>
      </c>
      <c r="J39" s="5" t="s">
        <v>1479</v>
      </c>
      <c r="K39" s="5" t="s">
        <v>1481</v>
      </c>
      <c r="L39" s="5" t="s">
        <v>41</v>
      </c>
      <c r="M39" s="5" t="s">
        <v>1515</v>
      </c>
      <c r="N39" s="5">
        <v>2006</v>
      </c>
      <c r="O39" s="5" t="s">
        <v>44</v>
      </c>
    </row>
    <row r="40" spans="1:15">
      <c r="A40" s="5" t="s">
        <v>2073</v>
      </c>
      <c r="B40" s="9">
        <v>39326</v>
      </c>
      <c r="C40" s="5">
        <v>2007</v>
      </c>
      <c r="D40" s="5" t="s">
        <v>92</v>
      </c>
      <c r="E40" s="5" t="str">
        <f>VLOOKUP(D40, 'TechIndex Startups'!$A$1:$E$700,2,FALSE)</f>
        <v>FIRM0045</v>
      </c>
      <c r="F40" s="15">
        <v>12400000</v>
      </c>
      <c r="G40" s="15">
        <f t="shared" si="2"/>
        <v>12400000</v>
      </c>
      <c r="H40" s="59">
        <f>VLOOKUP($A40,Fund_clean_work!$A:$B,2,FALSE)</f>
        <v>4</v>
      </c>
      <c r="I40" s="63">
        <f t="shared" si="1"/>
        <v>3100000</v>
      </c>
      <c r="J40" s="5" t="s">
        <v>1485</v>
      </c>
      <c r="K40" s="5" t="s">
        <v>1494</v>
      </c>
      <c r="L40" s="5" t="s">
        <v>30</v>
      </c>
      <c r="M40" s="5" t="s">
        <v>1482</v>
      </c>
      <c r="N40" s="5">
        <v>2003</v>
      </c>
      <c r="O40" s="5" t="s">
        <v>44</v>
      </c>
    </row>
    <row r="41" spans="1:15">
      <c r="A41" s="5" t="s">
        <v>2073</v>
      </c>
      <c r="B41" s="9">
        <v>39326</v>
      </c>
      <c r="C41" s="5">
        <v>2007</v>
      </c>
      <c r="D41" s="5" t="s">
        <v>92</v>
      </c>
      <c r="E41" s="5" t="str">
        <f>VLOOKUP(D41, 'TechIndex Startups'!$A$1:$E$700,2,FALSE)</f>
        <v>FIRM0045</v>
      </c>
      <c r="F41" s="16" t="s">
        <v>1471</v>
      </c>
      <c r="G41" s="15">
        <f t="shared" si="2"/>
        <v>12400000</v>
      </c>
      <c r="H41" s="59">
        <f>VLOOKUP($A41,Fund_clean_work!$A:$B,2,FALSE)</f>
        <v>4</v>
      </c>
      <c r="I41" s="63">
        <f t="shared" si="1"/>
        <v>3100000</v>
      </c>
      <c r="J41" s="5" t="s">
        <v>1486</v>
      </c>
      <c r="K41" s="5" t="s">
        <v>1494</v>
      </c>
      <c r="L41" s="5" t="s">
        <v>30</v>
      </c>
      <c r="M41" s="5" t="s">
        <v>1482</v>
      </c>
      <c r="N41" s="5">
        <v>2003</v>
      </c>
      <c r="O41" s="5" t="s">
        <v>44</v>
      </c>
    </row>
    <row r="42" spans="1:15">
      <c r="A42" s="5" t="s">
        <v>2073</v>
      </c>
      <c r="B42" s="9">
        <v>39326</v>
      </c>
      <c r="C42" s="5">
        <v>2007</v>
      </c>
      <c r="D42" s="5" t="s">
        <v>92</v>
      </c>
      <c r="E42" s="5" t="str">
        <f>VLOOKUP(D42, 'TechIndex Startups'!$A$1:$E$700,2,FALSE)</f>
        <v>FIRM0045</v>
      </c>
      <c r="F42" s="16" t="s">
        <v>1471</v>
      </c>
      <c r="G42" s="15">
        <f t="shared" si="2"/>
        <v>12400000</v>
      </c>
      <c r="H42" s="59">
        <f>VLOOKUP($A42,Fund_clean_work!$A:$B,2,FALSE)</f>
        <v>4</v>
      </c>
      <c r="I42" s="63">
        <f t="shared" si="1"/>
        <v>3100000</v>
      </c>
      <c r="J42" s="5" t="s">
        <v>1495</v>
      </c>
      <c r="K42" s="5" t="s">
        <v>1494</v>
      </c>
      <c r="L42" s="5" t="s">
        <v>30</v>
      </c>
      <c r="M42" s="5" t="s">
        <v>1482</v>
      </c>
      <c r="N42" s="5">
        <v>2003</v>
      </c>
      <c r="O42" s="5" t="s">
        <v>44</v>
      </c>
    </row>
    <row r="43" spans="1:15">
      <c r="A43" s="5" t="s">
        <v>2073</v>
      </c>
      <c r="B43" s="9">
        <v>39326</v>
      </c>
      <c r="C43" s="5">
        <v>2007</v>
      </c>
      <c r="D43" s="5" t="s">
        <v>92</v>
      </c>
      <c r="E43" s="5" t="str">
        <f>VLOOKUP(D43, 'TechIndex Startups'!$A$1:$E$700,2,FALSE)</f>
        <v>FIRM0045</v>
      </c>
      <c r="F43" s="16" t="s">
        <v>1471</v>
      </c>
      <c r="G43" s="15">
        <f t="shared" si="2"/>
        <v>12400000</v>
      </c>
      <c r="H43" s="59">
        <f>VLOOKUP($A43,Fund_clean_work!$A:$B,2,FALSE)</f>
        <v>4</v>
      </c>
      <c r="I43" s="63">
        <f t="shared" si="1"/>
        <v>3100000</v>
      </c>
      <c r="J43" s="5" t="s">
        <v>1518</v>
      </c>
      <c r="K43" s="5" t="s">
        <v>1494</v>
      </c>
      <c r="L43" s="5" t="s">
        <v>30</v>
      </c>
      <c r="M43" s="5" t="s">
        <v>1482</v>
      </c>
      <c r="N43" s="5">
        <v>2003</v>
      </c>
      <c r="O43" s="5" t="s">
        <v>44</v>
      </c>
    </row>
    <row r="44" spans="1:15">
      <c r="A44" s="5" t="s">
        <v>2074</v>
      </c>
      <c r="B44" s="9">
        <v>39356</v>
      </c>
      <c r="C44" s="5">
        <v>2007</v>
      </c>
      <c r="D44" s="5" t="s">
        <v>113</v>
      </c>
      <c r="E44" s="5" t="str">
        <f>VLOOKUP(D44, 'TechIndex Startups'!$A$1:$E$700,2,FALSE)</f>
        <v>FIRM0065</v>
      </c>
      <c r="F44" s="15">
        <v>250000</v>
      </c>
      <c r="G44" s="15">
        <f t="shared" si="2"/>
        <v>250000</v>
      </c>
      <c r="H44" s="59">
        <f>VLOOKUP($A44,Fund_clean_work!$A:$B,2,FALSE)</f>
        <v>2</v>
      </c>
      <c r="I44" s="63">
        <f t="shared" si="1"/>
        <v>125000</v>
      </c>
      <c r="J44" s="5" t="s">
        <v>1479</v>
      </c>
      <c r="K44" s="5" t="s">
        <v>1481</v>
      </c>
      <c r="L44" s="5" t="s">
        <v>30</v>
      </c>
      <c r="M44" s="5" t="s">
        <v>1483</v>
      </c>
      <c r="N44" s="5">
        <v>2006</v>
      </c>
      <c r="O44" s="5" t="s">
        <v>58</v>
      </c>
    </row>
    <row r="45" spans="1:15">
      <c r="A45" s="5" t="s">
        <v>2074</v>
      </c>
      <c r="B45" s="9">
        <v>39356</v>
      </c>
      <c r="C45" s="5">
        <v>2007</v>
      </c>
      <c r="D45" s="5" t="s">
        <v>107</v>
      </c>
      <c r="E45" s="5" t="str">
        <f>VLOOKUP(D45, 'TechIndex Startups'!$A$1:$E$700,2,FALSE)</f>
        <v>FIRM0060</v>
      </c>
      <c r="F45" s="15">
        <v>6000000</v>
      </c>
      <c r="G45" s="15">
        <f t="shared" si="2"/>
        <v>6000000</v>
      </c>
      <c r="H45" s="59">
        <f>VLOOKUP($A45,Fund_clean_work!$A:$B,2,FALSE)</f>
        <v>2</v>
      </c>
      <c r="I45" s="63">
        <f t="shared" si="1"/>
        <v>3000000</v>
      </c>
      <c r="J45" s="5" t="s">
        <v>1488</v>
      </c>
      <c r="K45" s="5" t="s">
        <v>1494</v>
      </c>
      <c r="L45" s="5" t="s">
        <v>30</v>
      </c>
      <c r="M45" s="5" t="s">
        <v>1489</v>
      </c>
      <c r="N45" s="5">
        <v>2005</v>
      </c>
      <c r="O45" s="5" t="s">
        <v>33</v>
      </c>
    </row>
    <row r="46" spans="1:15">
      <c r="A46" s="5" t="s">
        <v>2075</v>
      </c>
      <c r="B46" s="9">
        <v>39539</v>
      </c>
      <c r="C46" s="5">
        <v>2008</v>
      </c>
      <c r="D46" s="5" t="s">
        <v>121</v>
      </c>
      <c r="E46" s="5" t="str">
        <f>VLOOKUP(D46, 'TechIndex Startups'!$A$1:$E$700,2,FALSE)</f>
        <v>FIRM0073</v>
      </c>
      <c r="F46" s="15">
        <v>500000</v>
      </c>
      <c r="G46" s="15">
        <f t="shared" si="2"/>
        <v>500000</v>
      </c>
      <c r="H46" s="59">
        <f>VLOOKUP($A46,Fund_clean_work!$A:$B,2,FALSE)</f>
        <v>1</v>
      </c>
      <c r="I46" s="63">
        <f t="shared" si="1"/>
        <v>500000</v>
      </c>
      <c r="J46" s="5" t="s">
        <v>1479</v>
      </c>
      <c r="K46" s="5" t="s">
        <v>1492</v>
      </c>
      <c r="L46" s="5" t="s">
        <v>30</v>
      </c>
      <c r="M46" s="5" t="s">
        <v>1498</v>
      </c>
      <c r="N46" s="5">
        <v>2006</v>
      </c>
      <c r="O46" s="5" t="s">
        <v>44</v>
      </c>
    </row>
    <row r="47" spans="1:15">
      <c r="A47" s="5" t="s">
        <v>2076</v>
      </c>
      <c r="B47" s="9">
        <v>39560</v>
      </c>
      <c r="C47" s="5">
        <v>2008</v>
      </c>
      <c r="D47" s="5" t="s">
        <v>70</v>
      </c>
      <c r="E47" s="5" t="str">
        <f>VLOOKUP(D47, 'TechIndex Startups'!$A$1:$E$700,2,FALSE)</f>
        <v>FIRM0028</v>
      </c>
      <c r="F47" s="15">
        <v>10000000</v>
      </c>
      <c r="G47" s="15">
        <f t="shared" si="2"/>
        <v>10000000</v>
      </c>
      <c r="H47" s="59">
        <f>VLOOKUP($A47,Fund_clean_work!$A:$B,2,FALSE)</f>
        <v>1</v>
      </c>
      <c r="I47" s="63">
        <f t="shared" si="1"/>
        <v>10000000</v>
      </c>
      <c r="J47" s="5" t="s">
        <v>1519</v>
      </c>
      <c r="K47" s="5" t="s">
        <v>1469</v>
      </c>
      <c r="L47" s="5" t="s">
        <v>71</v>
      </c>
      <c r="M47" s="5" t="s">
        <v>1520</v>
      </c>
      <c r="N47" s="5">
        <v>1999</v>
      </c>
      <c r="O47" s="5" t="s">
        <v>33</v>
      </c>
    </row>
    <row r="48" spans="1:15">
      <c r="A48" s="5" t="s">
        <v>2077</v>
      </c>
      <c r="B48" s="9">
        <v>39583</v>
      </c>
      <c r="C48" s="5">
        <v>2008</v>
      </c>
      <c r="D48" s="5" t="s">
        <v>119</v>
      </c>
      <c r="E48" s="5" t="str">
        <f>VLOOKUP(D48, 'TechIndex Startups'!$A$1:$E$700,2,FALSE)</f>
        <v>FIRM0071</v>
      </c>
      <c r="F48" s="15">
        <v>3500000</v>
      </c>
      <c r="G48" s="15">
        <f t="shared" si="2"/>
        <v>3500000</v>
      </c>
      <c r="H48" s="59">
        <f>VLOOKUP($A48,Fund_clean_work!$A:$B,2,FALSE)</f>
        <v>1</v>
      </c>
      <c r="I48" s="63">
        <f t="shared" si="1"/>
        <v>3500000</v>
      </c>
      <c r="J48" s="5" t="s">
        <v>1479</v>
      </c>
      <c r="K48" s="5" t="s">
        <v>1497</v>
      </c>
      <c r="L48" s="5" t="s">
        <v>41</v>
      </c>
      <c r="M48" s="5" t="s">
        <v>1515</v>
      </c>
      <c r="N48" s="5">
        <v>2006</v>
      </c>
      <c r="O48" s="5" t="s">
        <v>44</v>
      </c>
    </row>
    <row r="49" spans="1:15">
      <c r="A49" s="5" t="s">
        <v>2078</v>
      </c>
      <c r="B49" s="9">
        <v>39600</v>
      </c>
      <c r="C49" s="5">
        <v>2008</v>
      </c>
      <c r="D49" s="5" t="s">
        <v>111</v>
      </c>
      <c r="E49" s="5" t="str">
        <f>VLOOKUP(D49, 'TechIndex Startups'!$A$1:$E$700,2,FALSE)</f>
        <v>FIRM0063</v>
      </c>
      <c r="F49" s="15">
        <v>3500000</v>
      </c>
      <c r="G49" s="15">
        <f t="shared" si="2"/>
        <v>3500000</v>
      </c>
      <c r="H49" s="59">
        <f>VLOOKUP($A49,Fund_clean_work!$A:$B,2,FALSE)</f>
        <v>2</v>
      </c>
      <c r="I49" s="63">
        <f t="shared" si="1"/>
        <v>1750000</v>
      </c>
      <c r="J49" s="5" t="s">
        <v>1506</v>
      </c>
      <c r="K49" s="5" t="s">
        <v>1477</v>
      </c>
      <c r="L49" s="5" t="s">
        <v>30</v>
      </c>
      <c r="M49" s="5" t="s">
        <v>1498</v>
      </c>
      <c r="N49" s="5">
        <v>2005</v>
      </c>
      <c r="O49" s="5" t="s">
        <v>33</v>
      </c>
    </row>
    <row r="50" spans="1:15">
      <c r="A50" s="5" t="s">
        <v>2078</v>
      </c>
      <c r="B50" s="9">
        <v>39600</v>
      </c>
      <c r="C50" s="5">
        <v>2008</v>
      </c>
      <c r="D50" s="5" t="s">
        <v>111</v>
      </c>
      <c r="E50" s="5" t="str">
        <f>VLOOKUP(D50, 'TechIndex Startups'!$A$1:$E$700,2,FALSE)</f>
        <v>FIRM0063</v>
      </c>
      <c r="F50" s="16" t="s">
        <v>1471</v>
      </c>
      <c r="G50" s="15">
        <f t="shared" si="2"/>
        <v>3500000</v>
      </c>
      <c r="H50" s="59">
        <f>VLOOKUP($A50,Fund_clean_work!$A:$B,2,FALSE)</f>
        <v>2</v>
      </c>
      <c r="I50" s="63">
        <f t="shared" si="1"/>
        <v>1750000</v>
      </c>
      <c r="J50" s="5" t="s">
        <v>1507</v>
      </c>
      <c r="K50" s="5" t="s">
        <v>1477</v>
      </c>
      <c r="L50" s="5" t="s">
        <v>30</v>
      </c>
      <c r="M50" s="5" t="s">
        <v>1498</v>
      </c>
      <c r="N50" s="5">
        <v>2005</v>
      </c>
      <c r="O50" s="5" t="s">
        <v>33</v>
      </c>
    </row>
    <row r="51" spans="1:15">
      <c r="A51" s="5" t="s">
        <v>2079</v>
      </c>
      <c r="B51" s="9">
        <v>39614</v>
      </c>
      <c r="C51" s="5">
        <v>2008</v>
      </c>
      <c r="D51" s="5" t="s">
        <v>102</v>
      </c>
      <c r="E51" s="5" t="str">
        <f>VLOOKUP(D51, 'TechIndex Startups'!$A$1:$E$700,2,FALSE)</f>
        <v>FIRM0055</v>
      </c>
      <c r="F51" s="16" t="s">
        <v>1471</v>
      </c>
      <c r="G51" s="15">
        <f t="shared" si="2"/>
        <v>3500000</v>
      </c>
      <c r="H51" s="59">
        <f>VLOOKUP($A51,Fund_clean_work!$A:$B,2,FALSE)</f>
        <v>5</v>
      </c>
      <c r="I51" s="63">
        <f t="shared" si="1"/>
        <v>700000</v>
      </c>
      <c r="J51" s="5" t="s">
        <v>1521</v>
      </c>
      <c r="K51" s="5" t="s">
        <v>1522</v>
      </c>
      <c r="L51" s="5" t="s">
        <v>30</v>
      </c>
      <c r="M51" s="5" t="s">
        <v>1498</v>
      </c>
      <c r="N51" s="5">
        <v>2004</v>
      </c>
      <c r="O51" s="5" t="s">
        <v>58</v>
      </c>
    </row>
    <row r="52" spans="1:15">
      <c r="A52" s="5" t="s">
        <v>2079</v>
      </c>
      <c r="B52" s="9">
        <v>39614</v>
      </c>
      <c r="C52" s="5">
        <v>2008</v>
      </c>
      <c r="D52" s="5" t="s">
        <v>102</v>
      </c>
      <c r="E52" s="5" t="str">
        <f>VLOOKUP(D52, 'TechIndex Startups'!$A$1:$E$700,2,FALSE)</f>
        <v>FIRM0055</v>
      </c>
      <c r="F52" s="16" t="s">
        <v>1471</v>
      </c>
      <c r="G52" s="15">
        <f t="shared" si="2"/>
        <v>3500000</v>
      </c>
      <c r="H52" s="59">
        <f>VLOOKUP($A52,Fund_clean_work!$A:$B,2,FALSE)</f>
        <v>5</v>
      </c>
      <c r="I52" s="63">
        <f t="shared" si="1"/>
        <v>700000</v>
      </c>
      <c r="J52" s="5" t="s">
        <v>1523</v>
      </c>
      <c r="K52" s="5" t="s">
        <v>1522</v>
      </c>
      <c r="L52" s="5" t="s">
        <v>30</v>
      </c>
      <c r="M52" s="5" t="s">
        <v>1498</v>
      </c>
      <c r="N52" s="5">
        <v>2004</v>
      </c>
      <c r="O52" s="5" t="s">
        <v>58</v>
      </c>
    </row>
    <row r="53" spans="1:15">
      <c r="A53" s="5" t="s">
        <v>2079</v>
      </c>
      <c r="B53" s="9">
        <v>39614</v>
      </c>
      <c r="C53" s="5">
        <v>2008</v>
      </c>
      <c r="D53" s="5" t="s">
        <v>102</v>
      </c>
      <c r="E53" s="5" t="str">
        <f>VLOOKUP(D53, 'TechIndex Startups'!$A$1:$E$700,2,FALSE)</f>
        <v>FIRM0055</v>
      </c>
      <c r="F53" s="16" t="s">
        <v>1471</v>
      </c>
      <c r="G53" s="15">
        <f t="shared" si="2"/>
        <v>3500000</v>
      </c>
      <c r="H53" s="59">
        <f>VLOOKUP($A53,Fund_clean_work!$A:$B,2,FALSE)</f>
        <v>5</v>
      </c>
      <c r="I53" s="63">
        <f t="shared" si="1"/>
        <v>700000</v>
      </c>
      <c r="J53" s="5" t="s">
        <v>1524</v>
      </c>
      <c r="K53" s="5" t="s">
        <v>1522</v>
      </c>
      <c r="L53" s="5" t="s">
        <v>30</v>
      </c>
      <c r="M53" s="5" t="s">
        <v>1498</v>
      </c>
      <c r="N53" s="5">
        <v>2004</v>
      </c>
      <c r="O53" s="5" t="s">
        <v>58</v>
      </c>
    </row>
    <row r="54" spans="1:15">
      <c r="A54" s="5" t="s">
        <v>2079</v>
      </c>
      <c r="B54" s="9">
        <v>39614</v>
      </c>
      <c r="C54" s="5">
        <v>2008</v>
      </c>
      <c r="D54" s="5" t="s">
        <v>102</v>
      </c>
      <c r="E54" s="5" t="str">
        <f>VLOOKUP(D54, 'TechIndex Startups'!$A$1:$E$700,2,FALSE)</f>
        <v>FIRM0055</v>
      </c>
      <c r="F54" s="15">
        <v>18000000</v>
      </c>
      <c r="G54" s="15">
        <f t="shared" si="2"/>
        <v>18000000</v>
      </c>
      <c r="H54" s="59">
        <f>VLOOKUP($A54,Fund_clean_work!$A:$B,2,FALSE)</f>
        <v>5</v>
      </c>
      <c r="I54" s="63">
        <f t="shared" si="1"/>
        <v>3600000</v>
      </c>
      <c r="J54" s="5" t="s">
        <v>1525</v>
      </c>
      <c r="K54" s="5" t="s">
        <v>1522</v>
      </c>
      <c r="L54" s="5" t="s">
        <v>30</v>
      </c>
      <c r="M54" s="5" t="s">
        <v>1498</v>
      </c>
      <c r="N54" s="5">
        <v>2004</v>
      </c>
      <c r="O54" s="5" t="s">
        <v>58</v>
      </c>
    </row>
    <row r="55" spans="1:15">
      <c r="A55" s="5" t="s">
        <v>2079</v>
      </c>
      <c r="B55" s="9">
        <v>39614</v>
      </c>
      <c r="C55" s="5">
        <v>2008</v>
      </c>
      <c r="D55" s="5" t="s">
        <v>102</v>
      </c>
      <c r="E55" s="5" t="str">
        <f>VLOOKUP(D55, 'TechIndex Startups'!$A$1:$E$700,2,FALSE)</f>
        <v>FIRM0055</v>
      </c>
      <c r="F55" s="16" t="s">
        <v>1471</v>
      </c>
      <c r="G55" s="15">
        <f t="shared" si="2"/>
        <v>18000000</v>
      </c>
      <c r="H55" s="59">
        <f>VLOOKUP($A55,Fund_clean_work!$A:$B,2,FALSE)</f>
        <v>5</v>
      </c>
      <c r="I55" s="63">
        <f t="shared" si="1"/>
        <v>3600000</v>
      </c>
      <c r="J55" s="5" t="s">
        <v>1526</v>
      </c>
      <c r="K55" s="5" t="s">
        <v>1522</v>
      </c>
      <c r="L55" s="5" t="s">
        <v>30</v>
      </c>
      <c r="M55" s="5" t="s">
        <v>1498</v>
      </c>
      <c r="N55" s="5">
        <v>2004</v>
      </c>
      <c r="O55" s="5" t="s">
        <v>58</v>
      </c>
    </row>
    <row r="56" spans="1:15">
      <c r="A56" s="5" t="s">
        <v>2080</v>
      </c>
      <c r="B56" s="9">
        <v>39625</v>
      </c>
      <c r="C56" s="5">
        <v>2008</v>
      </c>
      <c r="D56" s="5" t="s">
        <v>53</v>
      </c>
      <c r="E56" s="5" t="str">
        <f>VLOOKUP(D56, 'TechIndex Startups'!$A$1:$E$700,2,FALSE)</f>
        <v>FIRM0015</v>
      </c>
      <c r="F56" s="15">
        <v>100000</v>
      </c>
      <c r="G56" s="15">
        <f t="shared" si="2"/>
        <v>100000</v>
      </c>
      <c r="H56" s="59">
        <f>VLOOKUP($A56,Fund_clean_work!$A:$B,2,FALSE)</f>
        <v>1</v>
      </c>
      <c r="I56" s="63">
        <f t="shared" si="1"/>
        <v>100000</v>
      </c>
      <c r="J56" s="5" t="s">
        <v>1527</v>
      </c>
      <c r="K56" s="5" t="s">
        <v>1469</v>
      </c>
      <c r="L56" s="5" t="s">
        <v>30</v>
      </c>
      <c r="M56" s="5" t="s">
        <v>1528</v>
      </c>
      <c r="N56" s="5">
        <v>1995</v>
      </c>
      <c r="O56" s="5" t="s">
        <v>44</v>
      </c>
    </row>
    <row r="57" spans="1:15">
      <c r="A57" s="5" t="s">
        <v>2081</v>
      </c>
      <c r="B57" s="9">
        <v>39661</v>
      </c>
      <c r="C57" s="5">
        <v>2008</v>
      </c>
      <c r="D57" s="5" t="s">
        <v>120</v>
      </c>
      <c r="E57" s="5" t="str">
        <f>VLOOKUP(D57, 'TechIndex Startups'!$A$1:$E$700,2,FALSE)</f>
        <v>FIRM0072</v>
      </c>
      <c r="F57" s="15">
        <v>6500000</v>
      </c>
      <c r="G57" s="15">
        <f t="shared" si="2"/>
        <v>6500000</v>
      </c>
      <c r="H57" s="59">
        <f>VLOOKUP($A57,Fund_clean_work!$A:$B,2,FALSE)</f>
        <v>2</v>
      </c>
      <c r="I57" s="63">
        <f t="shared" si="1"/>
        <v>3250000</v>
      </c>
      <c r="J57" s="5" t="s">
        <v>1529</v>
      </c>
      <c r="K57" s="5" t="s">
        <v>1477</v>
      </c>
      <c r="L57" s="5" t="s">
        <v>30</v>
      </c>
      <c r="M57" s="5" t="s">
        <v>1487</v>
      </c>
      <c r="N57" s="5">
        <v>2006</v>
      </c>
      <c r="O57" s="5" t="s">
        <v>44</v>
      </c>
    </row>
    <row r="58" spans="1:15">
      <c r="A58" s="5" t="s">
        <v>2081</v>
      </c>
      <c r="B58" s="9">
        <v>39661</v>
      </c>
      <c r="C58" s="5">
        <v>2008</v>
      </c>
      <c r="D58" s="5" t="s">
        <v>120</v>
      </c>
      <c r="E58" s="5" t="str">
        <f>VLOOKUP(D58, 'TechIndex Startups'!$A$1:$E$700,2,FALSE)</f>
        <v>FIRM0072</v>
      </c>
      <c r="F58" s="16" t="s">
        <v>1471</v>
      </c>
      <c r="G58" s="15">
        <f t="shared" si="2"/>
        <v>6500000</v>
      </c>
      <c r="H58" s="59">
        <f>VLOOKUP($A58,Fund_clean_work!$A:$B,2,FALSE)</f>
        <v>2</v>
      </c>
      <c r="I58" s="63">
        <f t="shared" si="1"/>
        <v>3250000</v>
      </c>
      <c r="J58" s="5" t="s">
        <v>1530</v>
      </c>
      <c r="K58" s="5" t="s">
        <v>1477</v>
      </c>
      <c r="L58" s="5" t="s">
        <v>30</v>
      </c>
      <c r="M58" s="5" t="s">
        <v>1487</v>
      </c>
      <c r="N58" s="5">
        <v>2006</v>
      </c>
      <c r="O58" s="5" t="s">
        <v>44</v>
      </c>
    </row>
    <row r="59" spans="1:15">
      <c r="A59" s="5" t="s">
        <v>2082</v>
      </c>
      <c r="B59" s="9">
        <v>39668</v>
      </c>
      <c r="C59" s="5">
        <v>2008</v>
      </c>
      <c r="D59" s="5" t="s">
        <v>230</v>
      </c>
      <c r="E59" s="5" t="str">
        <f>VLOOKUP(D59, 'TechIndex Startups'!$A$1:$E$700,2,FALSE)</f>
        <v>FIRM0178</v>
      </c>
      <c r="F59" s="15">
        <f>2000000*1.4</f>
        <v>2800000</v>
      </c>
      <c r="G59" s="15">
        <f t="shared" si="2"/>
        <v>2800000</v>
      </c>
      <c r="H59" s="59">
        <f>VLOOKUP($A59,Fund_clean_work!$A:$B,2,FALSE)</f>
        <v>1</v>
      </c>
      <c r="I59" s="63">
        <f t="shared" si="1"/>
        <v>2800000</v>
      </c>
      <c r="J59" s="5" t="s">
        <v>1479</v>
      </c>
      <c r="K59" s="5" t="s">
        <v>1481</v>
      </c>
      <c r="L59" s="5" t="s">
        <v>50</v>
      </c>
      <c r="M59" s="5" t="s">
        <v>1478</v>
      </c>
      <c r="N59" s="5">
        <v>2003</v>
      </c>
      <c r="O59" s="5" t="s">
        <v>58</v>
      </c>
    </row>
    <row r="60" spans="1:15">
      <c r="A60" s="5" t="s">
        <v>2083</v>
      </c>
      <c r="B60" s="9">
        <v>39694</v>
      </c>
      <c r="C60" s="5">
        <v>2008</v>
      </c>
      <c r="D60" s="5" t="s">
        <v>230</v>
      </c>
      <c r="E60" s="5" t="str">
        <f>VLOOKUP(D60, 'TechIndex Startups'!$A$1:$E$700,2,FALSE)</f>
        <v>FIRM0178</v>
      </c>
      <c r="F60" s="15">
        <v>3000000</v>
      </c>
      <c r="G60" s="15">
        <f t="shared" si="2"/>
        <v>3000000</v>
      </c>
      <c r="H60" s="59">
        <f>VLOOKUP($A60,Fund_clean_work!$A:$B,2,FALSE)</f>
        <v>1</v>
      </c>
      <c r="I60" s="63">
        <f t="shared" si="1"/>
        <v>3000000</v>
      </c>
      <c r="J60" s="5" t="s">
        <v>1531</v>
      </c>
      <c r="K60" s="5" t="s">
        <v>1477</v>
      </c>
      <c r="L60" s="5" t="s">
        <v>50</v>
      </c>
      <c r="M60" s="5" t="s">
        <v>1478</v>
      </c>
      <c r="N60" s="5">
        <v>2003</v>
      </c>
      <c r="O60" s="5" t="s">
        <v>58</v>
      </c>
    </row>
    <row r="61" spans="1:15">
      <c r="A61" s="5" t="s">
        <v>2086</v>
      </c>
      <c r="B61" s="9">
        <v>39821</v>
      </c>
      <c r="C61" s="5">
        <v>2009</v>
      </c>
      <c r="D61" s="5" t="s">
        <v>139</v>
      </c>
      <c r="E61" s="5" t="str">
        <f>VLOOKUP(D61, 'TechIndex Startups'!$A$1:$E$700,2,FALSE)</f>
        <v>FIRM0091</v>
      </c>
      <c r="F61" s="15">
        <v>2100000</v>
      </c>
      <c r="G61" s="15">
        <f t="shared" si="2"/>
        <v>2100000</v>
      </c>
      <c r="H61" s="59">
        <f>VLOOKUP($A61,Fund_clean_work!$A:$B,2,FALSE)</f>
        <v>1</v>
      </c>
      <c r="I61" s="63">
        <f t="shared" si="1"/>
        <v>2100000</v>
      </c>
      <c r="J61" s="5" t="s">
        <v>31</v>
      </c>
      <c r="K61" s="5" t="s">
        <v>1469</v>
      </c>
      <c r="L61" s="5" t="s">
        <v>30</v>
      </c>
      <c r="M61" s="5" t="s">
        <v>1482</v>
      </c>
      <c r="N61" s="5">
        <v>2008</v>
      </c>
      <c r="O61" s="5" t="s">
        <v>33</v>
      </c>
    </row>
    <row r="62" spans="1:15">
      <c r="A62" s="5" t="s">
        <v>2087</v>
      </c>
      <c r="B62" s="9">
        <v>39875</v>
      </c>
      <c r="C62" s="5">
        <v>2009</v>
      </c>
      <c r="D62" s="5" t="s">
        <v>147</v>
      </c>
      <c r="E62" s="5" t="str">
        <f>VLOOKUP(D62, 'TechIndex Startups'!$A$1:$E$700,2,FALSE)</f>
        <v>FIRM0099</v>
      </c>
      <c r="F62" s="15">
        <v>100000</v>
      </c>
      <c r="G62" s="15">
        <f t="shared" si="2"/>
        <v>100000</v>
      </c>
      <c r="H62" s="59">
        <f>VLOOKUP($A62,Fund_clean_work!$A:$B,2,FALSE)</f>
        <v>1</v>
      </c>
      <c r="I62" s="63">
        <f t="shared" si="1"/>
        <v>100000</v>
      </c>
      <c r="J62" s="5" t="s">
        <v>1479</v>
      </c>
      <c r="K62" s="5" t="s">
        <v>1513</v>
      </c>
      <c r="L62" s="5" t="s">
        <v>30</v>
      </c>
      <c r="M62" s="5" t="s">
        <v>1535</v>
      </c>
      <c r="N62" s="5">
        <v>2008</v>
      </c>
      <c r="O62" s="5" t="s">
        <v>44</v>
      </c>
    </row>
    <row r="63" spans="1:15">
      <c r="A63" s="5" t="s">
        <v>2088</v>
      </c>
      <c r="B63" s="9">
        <v>39941</v>
      </c>
      <c r="C63" s="5">
        <v>2009</v>
      </c>
      <c r="D63" s="5" t="s">
        <v>92</v>
      </c>
      <c r="E63" s="5" t="str">
        <f>VLOOKUP(D63, 'TechIndex Startups'!$A$1:$E$700,2,FALSE)</f>
        <v>FIRM0045</v>
      </c>
      <c r="F63" s="15">
        <v>5000000</v>
      </c>
      <c r="G63" s="15">
        <f t="shared" si="2"/>
        <v>5000000</v>
      </c>
      <c r="H63" s="59">
        <f>VLOOKUP($A63,Fund_clean_work!$A:$B,2,FALSE)</f>
        <v>4</v>
      </c>
      <c r="I63" s="63">
        <f t="shared" si="1"/>
        <v>1250000</v>
      </c>
      <c r="J63" s="5" t="s">
        <v>1485</v>
      </c>
      <c r="K63" s="5" t="s">
        <v>1494</v>
      </c>
      <c r="L63" s="5" t="s">
        <v>30</v>
      </c>
      <c r="M63" s="5" t="s">
        <v>1482</v>
      </c>
      <c r="N63" s="5">
        <v>2003</v>
      </c>
      <c r="O63" s="5" t="s">
        <v>44</v>
      </c>
    </row>
    <row r="64" spans="1:15">
      <c r="A64" s="5" t="s">
        <v>2088</v>
      </c>
      <c r="B64" s="9">
        <v>39941</v>
      </c>
      <c r="C64" s="5">
        <v>2009</v>
      </c>
      <c r="D64" s="5" t="s">
        <v>92</v>
      </c>
      <c r="E64" s="5" t="str">
        <f>VLOOKUP(D64, 'TechIndex Startups'!$A$1:$E$700,2,FALSE)</f>
        <v>FIRM0045</v>
      </c>
      <c r="F64" s="16" t="s">
        <v>1471</v>
      </c>
      <c r="G64" s="15">
        <f t="shared" si="2"/>
        <v>5000000</v>
      </c>
      <c r="H64" s="59">
        <f>VLOOKUP($A64,Fund_clean_work!$A:$B,2,FALSE)</f>
        <v>4</v>
      </c>
      <c r="I64" s="63">
        <f t="shared" si="1"/>
        <v>1250000</v>
      </c>
      <c r="J64" s="5" t="s">
        <v>1486</v>
      </c>
      <c r="K64" s="5" t="s">
        <v>1494</v>
      </c>
      <c r="L64" s="5" t="s">
        <v>30</v>
      </c>
      <c r="M64" s="5" t="s">
        <v>1482</v>
      </c>
      <c r="N64" s="5">
        <v>2003</v>
      </c>
      <c r="O64" s="5" t="s">
        <v>44</v>
      </c>
    </row>
    <row r="65" spans="1:15">
      <c r="A65" s="5" t="s">
        <v>2088</v>
      </c>
      <c r="B65" s="9">
        <v>39941</v>
      </c>
      <c r="C65" s="5">
        <v>2009</v>
      </c>
      <c r="D65" s="5" t="s">
        <v>92</v>
      </c>
      <c r="E65" s="5" t="str">
        <f>VLOOKUP(D65, 'TechIndex Startups'!$A$1:$E$700,2,FALSE)</f>
        <v>FIRM0045</v>
      </c>
      <c r="F65" s="16" t="s">
        <v>1471</v>
      </c>
      <c r="G65" s="15">
        <f t="shared" si="2"/>
        <v>5000000</v>
      </c>
      <c r="H65" s="59">
        <f>VLOOKUP($A65,Fund_clean_work!$A:$B,2,FALSE)</f>
        <v>4</v>
      </c>
      <c r="I65" s="63">
        <f t="shared" si="1"/>
        <v>1250000</v>
      </c>
      <c r="J65" s="5" t="s">
        <v>1495</v>
      </c>
      <c r="K65" s="5" t="s">
        <v>1494</v>
      </c>
      <c r="L65" s="5" t="s">
        <v>30</v>
      </c>
      <c r="M65" s="5" t="s">
        <v>1482</v>
      </c>
      <c r="N65" s="5">
        <v>2003</v>
      </c>
      <c r="O65" s="5" t="s">
        <v>44</v>
      </c>
    </row>
    <row r="66" spans="1:15">
      <c r="A66" s="5" t="s">
        <v>2088</v>
      </c>
      <c r="B66" s="9">
        <v>39941</v>
      </c>
      <c r="C66" s="5">
        <v>2009</v>
      </c>
      <c r="D66" s="5" t="s">
        <v>92</v>
      </c>
      <c r="E66" s="5" t="str">
        <f>VLOOKUP(D66, 'TechIndex Startups'!$A$1:$E$700,2,FALSE)</f>
        <v>FIRM0045</v>
      </c>
      <c r="F66" s="16" t="s">
        <v>1471</v>
      </c>
      <c r="G66" s="15">
        <f t="shared" si="2"/>
        <v>5000000</v>
      </c>
      <c r="H66" s="59">
        <f>VLOOKUP($A66,Fund_clean_work!$A:$B,2,FALSE)</f>
        <v>4</v>
      </c>
      <c r="I66" s="63">
        <f t="shared" si="1"/>
        <v>1250000</v>
      </c>
      <c r="J66" s="5" t="s">
        <v>1518</v>
      </c>
      <c r="K66" s="5" t="s">
        <v>1494</v>
      </c>
      <c r="L66" s="5" t="s">
        <v>30</v>
      </c>
      <c r="M66" s="5" t="s">
        <v>1482</v>
      </c>
      <c r="N66" s="5">
        <v>2003</v>
      </c>
      <c r="O66" s="5" t="s">
        <v>44</v>
      </c>
    </row>
    <row r="67" spans="1:15">
      <c r="A67" s="5" t="s">
        <v>2089</v>
      </c>
      <c r="B67" s="9">
        <v>39965</v>
      </c>
      <c r="C67" s="5">
        <v>2009</v>
      </c>
      <c r="D67" s="5" t="s">
        <v>168</v>
      </c>
      <c r="E67" s="5" t="str">
        <f>VLOOKUP(D67, 'TechIndex Startups'!$A$1:$E$700,2,FALSE)</f>
        <v>FIRM0119</v>
      </c>
      <c r="F67" s="17">
        <f>50000*0.81</f>
        <v>40500</v>
      </c>
      <c r="G67" s="15">
        <f t="shared" si="2"/>
        <v>40500</v>
      </c>
      <c r="H67" s="59">
        <f>VLOOKUP($A67,Fund_clean_work!$A:$B,2,FALSE)</f>
        <v>1</v>
      </c>
      <c r="I67" s="63">
        <f t="shared" ref="I67:I130" si="3">G67/H67</f>
        <v>40500</v>
      </c>
      <c r="J67" s="5" t="s">
        <v>1536</v>
      </c>
      <c r="K67" s="5" t="s">
        <v>1481</v>
      </c>
      <c r="L67" s="5" t="s">
        <v>41</v>
      </c>
      <c r="M67" s="5" t="s">
        <v>1537</v>
      </c>
      <c r="N67" s="5">
        <v>2010</v>
      </c>
      <c r="O67" s="5" t="s">
        <v>33</v>
      </c>
    </row>
    <row r="68" spans="1:15">
      <c r="A68" s="5" t="s">
        <v>2091</v>
      </c>
      <c r="B68" s="9">
        <v>40051</v>
      </c>
      <c r="C68" s="5">
        <v>2009</v>
      </c>
      <c r="D68" s="5" t="s">
        <v>127</v>
      </c>
      <c r="E68" s="5" t="str">
        <f>VLOOKUP(D68, 'TechIndex Startups'!$A$1:$E$700,2,FALSE)</f>
        <v>FIRM0079</v>
      </c>
      <c r="F68" s="15">
        <v>1500000</v>
      </c>
      <c r="G68" s="15">
        <f t="shared" si="2"/>
        <v>1500000</v>
      </c>
      <c r="H68" s="59">
        <f>VLOOKUP($A68,Fund_clean_work!$A:$B,2,FALSE)</f>
        <v>1</v>
      </c>
      <c r="I68" s="63">
        <f t="shared" si="3"/>
        <v>1500000</v>
      </c>
      <c r="J68" s="5" t="s">
        <v>1538</v>
      </c>
      <c r="K68" s="5" t="s">
        <v>1477</v>
      </c>
      <c r="L68" s="5" t="s">
        <v>30</v>
      </c>
      <c r="M68" s="5" t="s">
        <v>1470</v>
      </c>
      <c r="N68" s="5">
        <v>2007</v>
      </c>
      <c r="O68" s="5" t="s">
        <v>33</v>
      </c>
    </row>
    <row r="69" spans="1:15">
      <c r="A69" s="5" t="s">
        <v>2093</v>
      </c>
      <c r="B69" s="9">
        <v>40135</v>
      </c>
      <c r="C69" s="5">
        <v>2009</v>
      </c>
      <c r="D69" s="5" t="s">
        <v>92</v>
      </c>
      <c r="E69" s="5" t="str">
        <f>VLOOKUP(D69, 'TechIndex Startups'!$A$1:$E$700,2,FALSE)</f>
        <v>FIRM0045</v>
      </c>
      <c r="F69" s="15">
        <v>3000000</v>
      </c>
      <c r="G69" s="15">
        <f t="shared" si="2"/>
        <v>3000000</v>
      </c>
      <c r="H69" s="59">
        <f>VLOOKUP($A69,Fund_clean_work!$A:$B,2,FALSE)</f>
        <v>1</v>
      </c>
      <c r="I69" s="63">
        <f t="shared" si="3"/>
        <v>3000000</v>
      </c>
      <c r="J69" s="5" t="s">
        <v>1541</v>
      </c>
      <c r="K69" s="5" t="s">
        <v>1494</v>
      </c>
      <c r="L69" s="5" t="s">
        <v>30</v>
      </c>
      <c r="M69" s="5" t="s">
        <v>1482</v>
      </c>
      <c r="N69" s="5">
        <v>2003</v>
      </c>
      <c r="O69" s="5" t="s">
        <v>44</v>
      </c>
    </row>
    <row r="70" spans="1:15">
      <c r="A70" s="5" t="s">
        <v>2094</v>
      </c>
      <c r="B70" s="9">
        <v>40137</v>
      </c>
      <c r="C70" s="5">
        <v>2009</v>
      </c>
      <c r="D70" s="5" t="s">
        <v>111</v>
      </c>
      <c r="E70" s="5" t="str">
        <f>VLOOKUP(D70, 'TechIndex Startups'!$A$1:$E$700,2,FALSE)</f>
        <v>FIRM0063</v>
      </c>
      <c r="F70" s="15">
        <v>650000</v>
      </c>
      <c r="G70" s="15">
        <f t="shared" si="2"/>
        <v>650000</v>
      </c>
      <c r="H70" s="59">
        <f>VLOOKUP($A70,Fund_clean_work!$A:$B,2,FALSE)</f>
        <v>1</v>
      </c>
      <c r="I70" s="63">
        <f t="shared" si="3"/>
        <v>650000</v>
      </c>
      <c r="J70" s="5" t="s">
        <v>1479</v>
      </c>
      <c r="K70" s="5" t="s">
        <v>1469</v>
      </c>
      <c r="L70" s="5" t="s">
        <v>30</v>
      </c>
      <c r="M70" s="5" t="s">
        <v>1498</v>
      </c>
      <c r="N70" s="5">
        <v>2005</v>
      </c>
      <c r="O70" s="5" t="s">
        <v>33</v>
      </c>
    </row>
    <row r="71" spans="1:15">
      <c r="A71" s="5" t="s">
        <v>2096</v>
      </c>
      <c r="B71" s="9">
        <v>40179</v>
      </c>
      <c r="C71" s="5">
        <v>2010</v>
      </c>
      <c r="D71" s="5" t="s">
        <v>175</v>
      </c>
      <c r="E71" s="5" t="str">
        <f>VLOOKUP(D71, 'TechIndex Startups'!$A$1:$E$700,2,FALSE)</f>
        <v>FIRM0126</v>
      </c>
      <c r="F71" s="15">
        <v>20000</v>
      </c>
      <c r="G71" s="15">
        <f t="shared" si="2"/>
        <v>20000</v>
      </c>
      <c r="H71" s="59">
        <f>VLOOKUP($A71,Fund_clean_work!$A:$B,2,FALSE)</f>
        <v>1</v>
      </c>
      <c r="I71" s="63">
        <f t="shared" si="3"/>
        <v>20000</v>
      </c>
      <c r="J71" s="5" t="s">
        <v>1479</v>
      </c>
      <c r="K71" s="5" t="s">
        <v>1481</v>
      </c>
      <c r="L71" s="5" t="s">
        <v>30</v>
      </c>
      <c r="M71" s="5" t="s">
        <v>1543</v>
      </c>
      <c r="N71" s="5">
        <v>2010</v>
      </c>
      <c r="O71" s="5" t="s">
        <v>47</v>
      </c>
    </row>
    <row r="72" spans="1:15">
      <c r="A72" s="5" t="s">
        <v>2097</v>
      </c>
      <c r="B72" s="9">
        <v>40179</v>
      </c>
      <c r="C72" s="5">
        <v>2010</v>
      </c>
      <c r="D72" s="5" t="s">
        <v>121</v>
      </c>
      <c r="E72" s="5" t="str">
        <f>VLOOKUP(D72, 'TechIndex Startups'!$A$1:$E$700,2,FALSE)</f>
        <v>FIRM0073</v>
      </c>
      <c r="F72" s="15">
        <v>150000</v>
      </c>
      <c r="G72" s="15">
        <f t="shared" si="2"/>
        <v>150000</v>
      </c>
      <c r="H72" s="59">
        <f>VLOOKUP($A72,Fund_clean_work!$A:$B,2,FALSE)</f>
        <v>1</v>
      </c>
      <c r="I72" s="63">
        <f t="shared" si="3"/>
        <v>150000</v>
      </c>
      <c r="J72" s="5" t="s">
        <v>1479</v>
      </c>
      <c r="K72" s="5" t="s">
        <v>1492</v>
      </c>
      <c r="L72" s="5" t="s">
        <v>30</v>
      </c>
      <c r="M72" s="5" t="s">
        <v>1498</v>
      </c>
      <c r="N72" s="5">
        <v>2006</v>
      </c>
      <c r="O72" s="5" t="s">
        <v>44</v>
      </c>
    </row>
    <row r="73" spans="1:15">
      <c r="A73" s="5" t="s">
        <v>2098</v>
      </c>
      <c r="B73" s="9">
        <v>40203</v>
      </c>
      <c r="C73" s="5">
        <v>2010</v>
      </c>
      <c r="D73" s="5" t="s">
        <v>230</v>
      </c>
      <c r="E73" s="5" t="str">
        <f>VLOOKUP(D73, 'TechIndex Startups'!$A$1:$E$700,2,FALSE)</f>
        <v>FIRM0178</v>
      </c>
      <c r="F73" s="15">
        <v>21000000</v>
      </c>
      <c r="G73" s="15">
        <f t="shared" si="2"/>
        <v>21000000</v>
      </c>
      <c r="H73" s="59">
        <f>VLOOKUP($A73,Fund_clean_work!$A:$B,2,FALSE)</f>
        <v>2</v>
      </c>
      <c r="I73" s="63">
        <f t="shared" si="3"/>
        <v>10500000</v>
      </c>
      <c r="J73" s="5" t="s">
        <v>1531</v>
      </c>
      <c r="K73" s="5" t="s">
        <v>1494</v>
      </c>
      <c r="L73" s="5" t="s">
        <v>50</v>
      </c>
      <c r="M73" s="5" t="s">
        <v>1478</v>
      </c>
      <c r="N73" s="5">
        <v>2003</v>
      </c>
      <c r="O73" s="5" t="s">
        <v>58</v>
      </c>
    </row>
    <row r="74" spans="1:15">
      <c r="A74" s="5" t="s">
        <v>2098</v>
      </c>
      <c r="B74" s="9">
        <v>40203</v>
      </c>
      <c r="C74" s="5">
        <v>2010</v>
      </c>
      <c r="D74" s="5" t="s">
        <v>230</v>
      </c>
      <c r="E74" s="5" t="str">
        <f>VLOOKUP(D74, 'TechIndex Startups'!$A$1:$E$700,2,FALSE)</f>
        <v>FIRM0178</v>
      </c>
      <c r="F74" s="15" t="s">
        <v>1544</v>
      </c>
      <c r="G74" s="15">
        <f t="shared" si="2"/>
        <v>21000000</v>
      </c>
      <c r="H74" s="59">
        <f>VLOOKUP($A74,Fund_clean_work!$A:$B,2,FALSE)</f>
        <v>2</v>
      </c>
      <c r="I74" s="63">
        <f t="shared" si="3"/>
        <v>10500000</v>
      </c>
      <c r="J74" s="5" t="s">
        <v>6</v>
      </c>
      <c r="K74" s="5" t="s">
        <v>1494</v>
      </c>
      <c r="L74" s="5" t="s">
        <v>50</v>
      </c>
      <c r="M74" s="5" t="s">
        <v>1478</v>
      </c>
      <c r="N74" s="5">
        <v>2003</v>
      </c>
      <c r="O74" s="5" t="s">
        <v>58</v>
      </c>
    </row>
    <row r="75" spans="1:15">
      <c r="A75" s="5" t="s">
        <v>2099</v>
      </c>
      <c r="B75" s="9">
        <v>40217</v>
      </c>
      <c r="C75" s="5">
        <v>2010</v>
      </c>
      <c r="D75" s="5" t="s">
        <v>180</v>
      </c>
      <c r="E75" s="5" t="str">
        <f>VLOOKUP(D75, 'TechIndex Startups'!$A$1:$E$700,2,FALSE)</f>
        <v>FIRM0131</v>
      </c>
      <c r="F75" s="15">
        <v>1500000</v>
      </c>
      <c r="G75" s="15">
        <f t="shared" si="2"/>
        <v>1500000</v>
      </c>
      <c r="H75" s="59">
        <f>VLOOKUP($A75,Fund_clean_work!$A:$B,2,FALSE)</f>
        <v>1</v>
      </c>
      <c r="I75" s="63">
        <f t="shared" si="3"/>
        <v>1500000</v>
      </c>
      <c r="J75" s="5" t="s">
        <v>1479</v>
      </c>
      <c r="K75" s="5" t="s">
        <v>1469</v>
      </c>
      <c r="L75" s="5" t="s">
        <v>30</v>
      </c>
      <c r="M75" s="5" t="s">
        <v>1545</v>
      </c>
      <c r="N75" s="5">
        <v>2010</v>
      </c>
      <c r="O75" s="5" t="s">
        <v>69</v>
      </c>
    </row>
    <row r="76" spans="1:15">
      <c r="A76" s="5" t="s">
        <v>2100</v>
      </c>
      <c r="B76" s="9">
        <v>40231</v>
      </c>
      <c r="C76" s="5">
        <v>2010</v>
      </c>
      <c r="D76" s="5" t="s">
        <v>120</v>
      </c>
      <c r="E76" s="5" t="str">
        <f>VLOOKUP(D76, 'TechIndex Startups'!$A$1:$E$700,2,FALSE)</f>
        <v>FIRM0072</v>
      </c>
      <c r="F76" s="15">
        <v>3000000</v>
      </c>
      <c r="G76" s="15">
        <f t="shared" si="2"/>
        <v>3000000</v>
      </c>
      <c r="H76" s="59">
        <f>VLOOKUP($A76,Fund_clean_work!$A:$B,2,FALSE)</f>
        <v>2</v>
      </c>
      <c r="I76" s="63">
        <f t="shared" si="3"/>
        <v>1500000</v>
      </c>
      <c r="J76" s="5" t="s">
        <v>1529</v>
      </c>
      <c r="K76" s="5" t="s">
        <v>1494</v>
      </c>
      <c r="L76" s="5" t="s">
        <v>30</v>
      </c>
      <c r="M76" s="5" t="s">
        <v>1487</v>
      </c>
      <c r="N76" s="5">
        <v>2006</v>
      </c>
      <c r="O76" s="5" t="s">
        <v>44</v>
      </c>
    </row>
    <row r="77" spans="1:15">
      <c r="A77" s="5" t="s">
        <v>2100</v>
      </c>
      <c r="B77" s="9">
        <v>40231</v>
      </c>
      <c r="C77" s="5">
        <v>2010</v>
      </c>
      <c r="D77" s="5" t="s">
        <v>120</v>
      </c>
      <c r="E77" s="5" t="str">
        <f>VLOOKUP(D77, 'TechIndex Startups'!$A$1:$E$700,2,FALSE)</f>
        <v>FIRM0072</v>
      </c>
      <c r="F77" s="16" t="s">
        <v>1471</v>
      </c>
      <c r="G77" s="15">
        <f t="shared" si="2"/>
        <v>3000000</v>
      </c>
      <c r="H77" s="59">
        <f>VLOOKUP($A77,Fund_clean_work!$A:$B,2,FALSE)</f>
        <v>2</v>
      </c>
      <c r="I77" s="63">
        <f t="shared" si="3"/>
        <v>1500000</v>
      </c>
      <c r="J77" s="5" t="s">
        <v>1530</v>
      </c>
      <c r="K77" s="5" t="s">
        <v>1494</v>
      </c>
      <c r="L77" s="5" t="s">
        <v>30</v>
      </c>
      <c r="M77" s="5" t="s">
        <v>1487</v>
      </c>
      <c r="N77" s="5">
        <v>2006</v>
      </c>
      <c r="O77" s="5" t="s">
        <v>44</v>
      </c>
    </row>
    <row r="78" spans="1:15">
      <c r="A78" s="5" t="s">
        <v>2101</v>
      </c>
      <c r="B78" s="9">
        <v>40254</v>
      </c>
      <c r="C78" s="5">
        <v>2010</v>
      </c>
      <c r="D78" s="5" t="s">
        <v>114</v>
      </c>
      <c r="E78" s="5" t="str">
        <f>VLOOKUP(D78, 'TechIndex Startups'!$A$1:$E$700,2,FALSE)</f>
        <v>FIRM0066</v>
      </c>
      <c r="F78" s="15" t="s">
        <v>1471</v>
      </c>
      <c r="G78" s="15">
        <f t="shared" ref="G78:G141" si="4">IF(F78="above",G77,F78)</f>
        <v>3000000</v>
      </c>
      <c r="H78" s="59">
        <f>VLOOKUP($A78,Fund_clean_work!$A:$B,2,FALSE)</f>
        <v>3</v>
      </c>
      <c r="I78" s="63">
        <f t="shared" si="3"/>
        <v>1000000</v>
      </c>
      <c r="J78" s="5" t="s">
        <v>22</v>
      </c>
      <c r="K78" s="5" t="s">
        <v>1546</v>
      </c>
      <c r="L78" s="5" t="s">
        <v>30</v>
      </c>
      <c r="M78" s="5" t="s">
        <v>1482</v>
      </c>
      <c r="N78" s="5">
        <v>2008</v>
      </c>
      <c r="O78" s="5" t="s">
        <v>47</v>
      </c>
    </row>
    <row r="79" spans="1:15">
      <c r="A79" s="5" t="s">
        <v>2101</v>
      </c>
      <c r="B79" s="9">
        <v>40254</v>
      </c>
      <c r="C79" s="5">
        <v>2010</v>
      </c>
      <c r="D79" s="5" t="s">
        <v>114</v>
      </c>
      <c r="E79" s="5" t="str">
        <f>VLOOKUP(D79, 'TechIndex Startups'!$A$1:$E$700,2,FALSE)</f>
        <v>FIRM0066</v>
      </c>
      <c r="F79" s="15">
        <v>10000000</v>
      </c>
      <c r="G79" s="15">
        <f t="shared" si="4"/>
        <v>10000000</v>
      </c>
      <c r="H79" s="59">
        <f>VLOOKUP($A79,Fund_clean_work!$A:$B,2,FALSE)</f>
        <v>3</v>
      </c>
      <c r="I79" s="63">
        <f t="shared" si="3"/>
        <v>3333333.3333333335</v>
      </c>
      <c r="J79" s="5" t="s">
        <v>1547</v>
      </c>
      <c r="K79" s="5" t="s">
        <v>1546</v>
      </c>
      <c r="L79" s="5" t="s">
        <v>30</v>
      </c>
      <c r="M79" s="5" t="s">
        <v>1482</v>
      </c>
      <c r="N79" s="5">
        <v>2008</v>
      </c>
      <c r="O79" s="5" t="s">
        <v>47</v>
      </c>
    </row>
    <row r="80" spans="1:15">
      <c r="A80" s="5" t="s">
        <v>2101</v>
      </c>
      <c r="B80" s="9">
        <v>40254</v>
      </c>
      <c r="C80" s="5">
        <v>2010</v>
      </c>
      <c r="D80" s="5" t="s">
        <v>114</v>
      </c>
      <c r="E80" s="5" t="str">
        <f>VLOOKUP(D80, 'TechIndex Startups'!$A$1:$E$700,2,FALSE)</f>
        <v>FIRM0066</v>
      </c>
      <c r="F80" s="15" t="s">
        <v>1471</v>
      </c>
      <c r="G80" s="15">
        <f t="shared" si="4"/>
        <v>10000000</v>
      </c>
      <c r="H80" s="59">
        <f>VLOOKUP($A80,Fund_clean_work!$A:$B,2,FALSE)</f>
        <v>3</v>
      </c>
      <c r="I80" s="63">
        <f t="shared" si="3"/>
        <v>3333333.3333333335</v>
      </c>
      <c r="J80" s="5" t="s">
        <v>1486</v>
      </c>
      <c r="K80" s="5" t="s">
        <v>1546</v>
      </c>
      <c r="L80" s="5" t="s">
        <v>30</v>
      </c>
      <c r="M80" s="5" t="s">
        <v>1482</v>
      </c>
      <c r="N80" s="5">
        <v>2008</v>
      </c>
      <c r="O80" s="5" t="s">
        <v>47</v>
      </c>
    </row>
    <row r="81" spans="1:15">
      <c r="A81" s="5" t="s">
        <v>2102</v>
      </c>
      <c r="B81" s="9">
        <v>40269</v>
      </c>
      <c r="C81" s="5">
        <v>2010</v>
      </c>
      <c r="D81" s="5" t="s">
        <v>117</v>
      </c>
      <c r="E81" s="5" t="str">
        <f>VLOOKUP(D81, 'TechIndex Startups'!$A$1:$E$700,2,FALSE)</f>
        <v>FIRM0069</v>
      </c>
      <c r="F81" s="15">
        <v>3000000</v>
      </c>
      <c r="G81" s="15">
        <f t="shared" si="4"/>
        <v>3000000</v>
      </c>
      <c r="H81" s="59">
        <f>VLOOKUP($A81,Fund_clean_work!$A:$B,2,FALSE)</f>
        <v>1</v>
      </c>
      <c r="I81" s="63">
        <f t="shared" si="3"/>
        <v>3000000</v>
      </c>
      <c r="J81" s="5" t="s">
        <v>11</v>
      </c>
      <c r="K81" s="5" t="s">
        <v>1469</v>
      </c>
      <c r="L81" s="5" t="s">
        <v>30</v>
      </c>
      <c r="M81" s="5" t="s">
        <v>1548</v>
      </c>
      <c r="N81" s="5">
        <v>2006</v>
      </c>
      <c r="O81" s="5" t="s">
        <v>69</v>
      </c>
    </row>
    <row r="82" spans="1:15">
      <c r="A82" s="5" t="s">
        <v>2103</v>
      </c>
      <c r="B82" s="9">
        <v>40301</v>
      </c>
      <c r="C82" s="5">
        <v>2010</v>
      </c>
      <c r="D82" s="5" t="s">
        <v>139</v>
      </c>
      <c r="E82" s="5" t="str">
        <f>VLOOKUP(D82, 'TechIndex Startups'!$A$1:$E$700,2,FALSE)</f>
        <v>FIRM0091</v>
      </c>
      <c r="F82" s="15">
        <v>6600000</v>
      </c>
      <c r="G82" s="15">
        <f t="shared" si="4"/>
        <v>6600000</v>
      </c>
      <c r="H82" s="59">
        <f>VLOOKUP($A82,Fund_clean_work!$A:$B,2,FALSE)</f>
        <v>1</v>
      </c>
      <c r="I82" s="63">
        <f t="shared" si="3"/>
        <v>6600000</v>
      </c>
      <c r="J82" s="5" t="s">
        <v>1549</v>
      </c>
      <c r="K82" s="5" t="s">
        <v>1477</v>
      </c>
      <c r="L82" s="5" t="s">
        <v>30</v>
      </c>
      <c r="M82" s="5" t="s">
        <v>1482</v>
      </c>
      <c r="N82" s="5">
        <v>2008</v>
      </c>
      <c r="O82" s="5" t="s">
        <v>33</v>
      </c>
    </row>
    <row r="83" spans="1:15">
      <c r="A83" s="5" t="s">
        <v>2104</v>
      </c>
      <c r="B83" s="9">
        <v>40367</v>
      </c>
      <c r="C83" s="5">
        <v>2010</v>
      </c>
      <c r="D83" s="5" t="s">
        <v>92</v>
      </c>
      <c r="E83" s="5" t="str">
        <f>VLOOKUP(D83, 'TechIndex Startups'!$A$1:$E$700,2,FALSE)</f>
        <v>FIRM0045</v>
      </c>
      <c r="F83" s="15">
        <v>2000000</v>
      </c>
      <c r="G83" s="15">
        <f t="shared" si="4"/>
        <v>2000000</v>
      </c>
      <c r="H83" s="59">
        <f>VLOOKUP($A83,Fund_clean_work!$A:$B,2,FALSE)</f>
        <v>1</v>
      </c>
      <c r="I83" s="63">
        <f t="shared" si="3"/>
        <v>2000000</v>
      </c>
      <c r="J83" s="5" t="s">
        <v>1550</v>
      </c>
      <c r="K83" s="5" t="s">
        <v>1513</v>
      </c>
      <c r="L83" s="5" t="s">
        <v>30</v>
      </c>
      <c r="M83" s="5" t="s">
        <v>1482</v>
      </c>
      <c r="N83" s="5">
        <v>2003</v>
      </c>
      <c r="O83" s="5" t="s">
        <v>44</v>
      </c>
    </row>
    <row r="84" spans="1:15">
      <c r="A84" s="5" t="s">
        <v>2105</v>
      </c>
      <c r="B84" s="9">
        <v>40421</v>
      </c>
      <c r="C84" s="5">
        <v>2010</v>
      </c>
      <c r="D84" s="5" t="s">
        <v>124</v>
      </c>
      <c r="E84" s="5" t="str">
        <f>VLOOKUP(D84, 'TechIndex Startups'!$A$1:$E$700,2,FALSE)</f>
        <v>FIRM0076</v>
      </c>
      <c r="F84" s="15">
        <v>2100000</v>
      </c>
      <c r="G84" s="15">
        <f t="shared" si="4"/>
        <v>2100000</v>
      </c>
      <c r="H84" s="59">
        <f>VLOOKUP($A84,Fund_clean_work!$A:$B,2,FALSE)</f>
        <v>1</v>
      </c>
      <c r="I84" s="63">
        <f t="shared" si="3"/>
        <v>2100000</v>
      </c>
      <c r="J84" s="5" t="s">
        <v>1479</v>
      </c>
      <c r="K84" s="5" t="s">
        <v>1469</v>
      </c>
      <c r="L84" s="5" t="s">
        <v>30</v>
      </c>
      <c r="M84" s="5" t="s">
        <v>1470</v>
      </c>
      <c r="N84" s="5">
        <v>2007</v>
      </c>
      <c r="O84" s="5" t="s">
        <v>29</v>
      </c>
    </row>
    <row r="85" spans="1:15">
      <c r="A85" s="5" t="s">
        <v>2106</v>
      </c>
      <c r="B85" s="9">
        <v>40452</v>
      </c>
      <c r="C85" s="5">
        <v>2010</v>
      </c>
      <c r="D85" s="5" t="s">
        <v>184</v>
      </c>
      <c r="E85" s="5" t="str">
        <f>VLOOKUP(D85, 'TechIndex Startups'!$A$1:$E$700,2,FALSE)</f>
        <v>FIRM0135</v>
      </c>
      <c r="F85" s="15">
        <v>200000</v>
      </c>
      <c r="G85" s="15">
        <f t="shared" si="4"/>
        <v>200000</v>
      </c>
      <c r="H85" s="59">
        <f>VLOOKUP($A85,Fund_clean_work!$A:$B,2,FALSE)</f>
        <v>1</v>
      </c>
      <c r="I85" s="63">
        <f t="shared" si="3"/>
        <v>200000</v>
      </c>
      <c r="J85" s="5" t="s">
        <v>1479</v>
      </c>
      <c r="K85" s="5" t="s">
        <v>1497</v>
      </c>
      <c r="L85" s="5" t="s">
        <v>30</v>
      </c>
      <c r="M85" s="5" t="s">
        <v>1551</v>
      </c>
      <c r="N85" s="5">
        <v>2010</v>
      </c>
      <c r="O85" s="5" t="s">
        <v>58</v>
      </c>
    </row>
    <row r="86" spans="1:15">
      <c r="A86" s="5" t="s">
        <v>2107</v>
      </c>
      <c r="B86" s="9">
        <v>40511</v>
      </c>
      <c r="C86" s="5">
        <v>2010</v>
      </c>
      <c r="D86" s="5" t="s">
        <v>184</v>
      </c>
      <c r="E86" s="5" t="str">
        <f>VLOOKUP(D86, 'TechIndex Startups'!$A$1:$E$700,2,FALSE)</f>
        <v>FIRM0135</v>
      </c>
      <c r="F86" s="15">
        <v>847000</v>
      </c>
      <c r="G86" s="15">
        <f t="shared" si="4"/>
        <v>847000</v>
      </c>
      <c r="H86" s="59">
        <f>VLOOKUP($A86,Fund_clean_work!$A:$B,2,FALSE)</f>
        <v>1</v>
      </c>
      <c r="I86" s="63">
        <f t="shared" si="3"/>
        <v>847000</v>
      </c>
      <c r="J86" s="5" t="s">
        <v>1479</v>
      </c>
      <c r="K86" s="5" t="s">
        <v>1481</v>
      </c>
      <c r="L86" s="5" t="s">
        <v>30</v>
      </c>
      <c r="M86" s="5" t="s">
        <v>1551</v>
      </c>
      <c r="N86" s="5">
        <v>2010</v>
      </c>
      <c r="O86" s="5" t="s">
        <v>58</v>
      </c>
    </row>
    <row r="87" spans="1:15">
      <c r="A87" s="5" t="s">
        <v>2109</v>
      </c>
      <c r="B87" s="9">
        <v>40520</v>
      </c>
      <c r="C87" s="5">
        <v>2010</v>
      </c>
      <c r="D87" s="5" t="s">
        <v>92</v>
      </c>
      <c r="E87" s="5" t="str">
        <f>VLOOKUP(D87, 'TechIndex Startups'!$A$1:$E$700,2,FALSE)</f>
        <v>FIRM0045</v>
      </c>
      <c r="F87" s="15">
        <v>27000000</v>
      </c>
      <c r="G87" s="15">
        <f t="shared" si="4"/>
        <v>27000000</v>
      </c>
      <c r="H87" s="59">
        <f>VLOOKUP($A87,Fund_clean_work!$A:$B,2,FALSE)</f>
        <v>5</v>
      </c>
      <c r="I87" s="63">
        <f t="shared" si="3"/>
        <v>5400000</v>
      </c>
      <c r="J87" s="5" t="s">
        <v>1485</v>
      </c>
      <c r="K87" s="5" t="s">
        <v>1546</v>
      </c>
      <c r="L87" s="5" t="s">
        <v>30</v>
      </c>
      <c r="M87" s="5" t="s">
        <v>1482</v>
      </c>
      <c r="N87" s="5">
        <v>2003</v>
      </c>
      <c r="O87" s="5" t="s">
        <v>44</v>
      </c>
    </row>
    <row r="88" spans="1:15">
      <c r="A88" s="5" t="s">
        <v>2109</v>
      </c>
      <c r="B88" s="9">
        <v>40520</v>
      </c>
      <c r="C88" s="5">
        <v>2010</v>
      </c>
      <c r="D88" s="5" t="s">
        <v>92</v>
      </c>
      <c r="E88" s="5" t="str">
        <f>VLOOKUP(D88, 'TechIndex Startups'!$A$1:$E$700,2,FALSE)</f>
        <v>FIRM0045</v>
      </c>
      <c r="F88" s="16" t="s">
        <v>1471</v>
      </c>
      <c r="G88" s="15">
        <f t="shared" si="4"/>
        <v>27000000</v>
      </c>
      <c r="H88" s="59">
        <f>VLOOKUP($A88,Fund_clean_work!$A:$B,2,FALSE)</f>
        <v>5</v>
      </c>
      <c r="I88" s="63">
        <f t="shared" si="3"/>
        <v>5400000</v>
      </c>
      <c r="J88" s="5" t="s">
        <v>1486</v>
      </c>
      <c r="K88" s="5" t="s">
        <v>1546</v>
      </c>
      <c r="L88" s="5" t="s">
        <v>30</v>
      </c>
      <c r="M88" s="5" t="s">
        <v>1482</v>
      </c>
      <c r="N88" s="5">
        <v>2003</v>
      </c>
      <c r="O88" s="5" t="s">
        <v>44</v>
      </c>
    </row>
    <row r="89" spans="1:15">
      <c r="A89" s="5" t="s">
        <v>2109</v>
      </c>
      <c r="B89" s="9">
        <v>40520</v>
      </c>
      <c r="C89" s="5">
        <v>2010</v>
      </c>
      <c r="D89" s="5" t="s">
        <v>92</v>
      </c>
      <c r="E89" s="5" t="str">
        <f>VLOOKUP(D89, 'TechIndex Startups'!$A$1:$E$700,2,FALSE)</f>
        <v>FIRM0045</v>
      </c>
      <c r="F89" s="16" t="s">
        <v>1471</v>
      </c>
      <c r="G89" s="15">
        <f t="shared" si="4"/>
        <v>27000000</v>
      </c>
      <c r="H89" s="59">
        <f>VLOOKUP($A89,Fund_clean_work!$A:$B,2,FALSE)</f>
        <v>5</v>
      </c>
      <c r="I89" s="63">
        <f t="shared" si="3"/>
        <v>5400000</v>
      </c>
      <c r="J89" s="5" t="s">
        <v>1550</v>
      </c>
      <c r="K89" s="5" t="s">
        <v>1546</v>
      </c>
      <c r="L89" s="5" t="s">
        <v>30</v>
      </c>
      <c r="M89" s="5" t="s">
        <v>1482</v>
      </c>
      <c r="N89" s="5">
        <v>2003</v>
      </c>
      <c r="O89" s="5" t="s">
        <v>44</v>
      </c>
    </row>
    <row r="90" spans="1:15">
      <c r="A90" s="5" t="s">
        <v>2109</v>
      </c>
      <c r="B90" s="9">
        <v>40520</v>
      </c>
      <c r="C90" s="5">
        <v>2010</v>
      </c>
      <c r="D90" s="5" t="s">
        <v>92</v>
      </c>
      <c r="E90" s="5" t="str">
        <f>VLOOKUP(D90, 'TechIndex Startups'!$A$1:$E$700,2,FALSE)</f>
        <v>FIRM0045</v>
      </c>
      <c r="F90" s="16" t="s">
        <v>1471</v>
      </c>
      <c r="G90" s="15">
        <f t="shared" si="4"/>
        <v>27000000</v>
      </c>
      <c r="H90" s="59">
        <f>VLOOKUP($A90,Fund_clean_work!$A:$B,2,FALSE)</f>
        <v>5</v>
      </c>
      <c r="I90" s="63">
        <f t="shared" si="3"/>
        <v>5400000</v>
      </c>
      <c r="J90" s="5" t="s">
        <v>1553</v>
      </c>
      <c r="K90" s="5" t="s">
        <v>1546</v>
      </c>
      <c r="L90" s="5" t="s">
        <v>30</v>
      </c>
      <c r="M90" s="5" t="s">
        <v>1482</v>
      </c>
      <c r="N90" s="5">
        <v>2003</v>
      </c>
      <c r="O90" s="5" t="s">
        <v>44</v>
      </c>
    </row>
    <row r="91" spans="1:15">
      <c r="A91" s="5" t="s">
        <v>2109</v>
      </c>
      <c r="B91" s="9">
        <v>40520</v>
      </c>
      <c r="C91" s="5">
        <v>2010</v>
      </c>
      <c r="D91" s="5" t="s">
        <v>92</v>
      </c>
      <c r="E91" s="5" t="str">
        <f>VLOOKUP(D91, 'TechIndex Startups'!$A$1:$E$700,2,FALSE)</f>
        <v>FIRM0045</v>
      </c>
      <c r="F91" s="16" t="s">
        <v>1471</v>
      </c>
      <c r="G91" s="15">
        <f t="shared" si="4"/>
        <v>27000000</v>
      </c>
      <c r="H91" s="59">
        <f>VLOOKUP($A91,Fund_clean_work!$A:$B,2,FALSE)</f>
        <v>5</v>
      </c>
      <c r="I91" s="63">
        <f t="shared" si="3"/>
        <v>5400000</v>
      </c>
      <c r="J91" s="5" t="s">
        <v>1495</v>
      </c>
      <c r="K91" s="5" t="s">
        <v>1546</v>
      </c>
      <c r="L91" s="5" t="s">
        <v>30</v>
      </c>
      <c r="M91" s="5" t="s">
        <v>1482</v>
      </c>
      <c r="N91" s="5">
        <v>2003</v>
      </c>
      <c r="O91" s="5" t="s">
        <v>44</v>
      </c>
    </row>
    <row r="92" spans="1:15">
      <c r="A92" s="5" t="s">
        <v>2110</v>
      </c>
      <c r="B92" s="9">
        <v>40557</v>
      </c>
      <c r="C92" s="5">
        <v>2011</v>
      </c>
      <c r="D92" s="5" t="s">
        <v>132</v>
      </c>
      <c r="E92" s="5" t="str">
        <f>VLOOKUP(D92, 'TechIndex Startups'!$A$1:$E$700,2,FALSE)</f>
        <v>FIRM0084</v>
      </c>
      <c r="F92" s="15">
        <v>1100000</v>
      </c>
      <c r="G92" s="15">
        <f t="shared" si="4"/>
        <v>1100000</v>
      </c>
      <c r="H92" s="59">
        <f>VLOOKUP($A92,Fund_clean_work!$A:$B,2,FALSE)</f>
        <v>1</v>
      </c>
      <c r="I92" s="63">
        <f t="shared" si="3"/>
        <v>1100000</v>
      </c>
      <c r="J92" s="5" t="s">
        <v>1554</v>
      </c>
      <c r="K92" s="5" t="s">
        <v>1494</v>
      </c>
      <c r="L92" s="5" t="s">
        <v>30</v>
      </c>
      <c r="M92" s="5" t="s">
        <v>1555</v>
      </c>
      <c r="N92" s="5">
        <v>2008</v>
      </c>
      <c r="O92" s="5" t="s">
        <v>33</v>
      </c>
    </row>
    <row r="93" spans="1:15">
      <c r="A93" s="5" t="s">
        <v>2111</v>
      </c>
      <c r="B93" s="9">
        <v>40576</v>
      </c>
      <c r="C93" s="5">
        <v>2011</v>
      </c>
      <c r="D93" s="5" t="s">
        <v>155</v>
      </c>
      <c r="E93" s="5" t="str">
        <f>VLOOKUP(D93, 'TechIndex Startups'!$A$1:$E$700,2,FALSE)</f>
        <v>FIRM0107</v>
      </c>
      <c r="F93" s="15">
        <v>811100</v>
      </c>
      <c r="G93" s="15">
        <f t="shared" si="4"/>
        <v>811100</v>
      </c>
      <c r="H93" s="59">
        <f>VLOOKUP($A93,Fund_clean_work!$A:$B,2,FALSE)</f>
        <v>1</v>
      </c>
      <c r="I93" s="63">
        <f t="shared" si="3"/>
        <v>811100</v>
      </c>
      <c r="J93" s="5" t="s">
        <v>1556</v>
      </c>
      <c r="K93" s="5" t="s">
        <v>1481</v>
      </c>
      <c r="L93" s="5" t="s">
        <v>30</v>
      </c>
      <c r="M93" s="5" t="s">
        <v>1557</v>
      </c>
      <c r="N93" s="5">
        <v>2009</v>
      </c>
      <c r="O93" s="5" t="s">
        <v>69</v>
      </c>
    </row>
    <row r="94" spans="1:15">
      <c r="A94" s="5" t="s">
        <v>2112</v>
      </c>
      <c r="B94" s="9">
        <v>40591</v>
      </c>
      <c r="C94" s="5">
        <v>2011</v>
      </c>
      <c r="D94" s="5" t="s">
        <v>174</v>
      </c>
      <c r="E94" s="5" t="str">
        <f>VLOOKUP(D94, 'TechIndex Startups'!$A$1:$E$700,2,FALSE)</f>
        <v>FIRM0125</v>
      </c>
      <c r="F94" s="15">
        <v>655000</v>
      </c>
      <c r="G94" s="15">
        <f t="shared" si="4"/>
        <v>655000</v>
      </c>
      <c r="H94" s="59">
        <f>VLOOKUP($A94,Fund_clean_work!$A:$B,2,FALSE)</f>
        <v>1</v>
      </c>
      <c r="I94" s="63">
        <f t="shared" si="3"/>
        <v>655000</v>
      </c>
      <c r="J94" s="5" t="s">
        <v>1479</v>
      </c>
      <c r="K94" s="5" t="s">
        <v>1481</v>
      </c>
      <c r="L94" s="5" t="s">
        <v>30</v>
      </c>
      <c r="M94" s="5" t="s">
        <v>1498</v>
      </c>
      <c r="N94" s="5">
        <v>2010</v>
      </c>
      <c r="O94" s="5" t="s">
        <v>44</v>
      </c>
    </row>
    <row r="95" spans="1:15">
      <c r="A95" s="5" t="s">
        <v>2113</v>
      </c>
      <c r="B95" s="9">
        <v>40634</v>
      </c>
      <c r="C95" s="5">
        <v>2011</v>
      </c>
      <c r="D95" s="5" t="s">
        <v>92</v>
      </c>
      <c r="E95" s="5" t="str">
        <f>VLOOKUP(D95, 'TechIndex Startups'!$A$1:$E$700,2,FALSE)</f>
        <v>FIRM0045</v>
      </c>
      <c r="F95" s="15">
        <v>1100000</v>
      </c>
      <c r="G95" s="15">
        <f t="shared" si="4"/>
        <v>1100000</v>
      </c>
      <c r="H95" s="59">
        <f>VLOOKUP($A95,Fund_clean_work!$A:$B,2,FALSE)</f>
        <v>1</v>
      </c>
      <c r="I95" s="63">
        <f t="shared" si="3"/>
        <v>1100000</v>
      </c>
      <c r="J95" s="5" t="s">
        <v>1558</v>
      </c>
      <c r="K95" s="5" t="s">
        <v>1469</v>
      </c>
      <c r="L95" s="5" t="s">
        <v>30</v>
      </c>
      <c r="M95" s="5" t="s">
        <v>1482</v>
      </c>
      <c r="N95" s="5">
        <v>2003</v>
      </c>
      <c r="O95" s="5" t="s">
        <v>44</v>
      </c>
    </row>
    <row r="96" spans="1:15">
      <c r="A96" s="5" t="s">
        <v>2114</v>
      </c>
      <c r="B96" s="9">
        <v>40637</v>
      </c>
      <c r="C96" s="5">
        <v>2011</v>
      </c>
      <c r="D96" s="5" t="s">
        <v>147</v>
      </c>
      <c r="E96" s="5" t="str">
        <f>VLOOKUP(D96, 'TechIndex Startups'!$A$1:$E$700,2,FALSE)</f>
        <v>FIRM0099</v>
      </c>
      <c r="F96" s="15">
        <v>1500000</v>
      </c>
      <c r="G96" s="15">
        <f t="shared" si="4"/>
        <v>1500000</v>
      </c>
      <c r="H96" s="59">
        <f>VLOOKUP($A96,Fund_clean_work!$A:$B,2,FALSE)</f>
        <v>2</v>
      </c>
      <c r="I96" s="63">
        <f t="shared" si="3"/>
        <v>750000</v>
      </c>
      <c r="J96" s="5" t="s">
        <v>1479</v>
      </c>
      <c r="K96" s="5" t="s">
        <v>1494</v>
      </c>
      <c r="L96" s="5" t="s">
        <v>30</v>
      </c>
      <c r="M96" s="5" t="s">
        <v>1535</v>
      </c>
      <c r="N96" s="5">
        <v>2008</v>
      </c>
      <c r="O96" s="5" t="s">
        <v>44</v>
      </c>
    </row>
    <row r="97" spans="1:15">
      <c r="A97" s="5" t="s">
        <v>2114</v>
      </c>
      <c r="B97" s="9">
        <v>40637</v>
      </c>
      <c r="C97" s="5">
        <v>2011</v>
      </c>
      <c r="D97" s="5" t="s">
        <v>147</v>
      </c>
      <c r="E97" s="5" t="str">
        <f>VLOOKUP(D97, 'TechIndex Startups'!$A$1:$E$700,2,FALSE)</f>
        <v>FIRM0099</v>
      </c>
      <c r="F97" s="15">
        <v>1000000</v>
      </c>
      <c r="G97" s="15">
        <f t="shared" si="4"/>
        <v>1000000</v>
      </c>
      <c r="H97" s="59">
        <f>VLOOKUP($A97,Fund_clean_work!$A:$B,2,FALSE)</f>
        <v>2</v>
      </c>
      <c r="I97" s="63">
        <f t="shared" si="3"/>
        <v>500000</v>
      </c>
      <c r="J97" s="5" t="s">
        <v>1479</v>
      </c>
      <c r="K97" s="5" t="s">
        <v>1477</v>
      </c>
      <c r="L97" s="5" t="s">
        <v>30</v>
      </c>
      <c r="M97" s="5" t="s">
        <v>1535</v>
      </c>
      <c r="N97" s="5">
        <v>2008</v>
      </c>
      <c r="O97" s="5" t="s">
        <v>44</v>
      </c>
    </row>
    <row r="98" spans="1:15">
      <c r="A98" s="5" t="s">
        <v>2115</v>
      </c>
      <c r="B98" s="9">
        <v>40638</v>
      </c>
      <c r="C98" s="5">
        <v>2011</v>
      </c>
      <c r="D98" s="5" t="s">
        <v>341</v>
      </c>
      <c r="E98" s="5" t="str">
        <f>VLOOKUP(D98, 'TechIndex Startups'!$A$1:$E$700,2,FALSE)</f>
        <v>FIRM0283</v>
      </c>
      <c r="F98" s="15">
        <v>1900000</v>
      </c>
      <c r="G98" s="15">
        <f t="shared" si="4"/>
        <v>1900000</v>
      </c>
      <c r="H98" s="59">
        <f>VLOOKUP($A98,Fund_clean_work!$A:$B,2,FALSE)</f>
        <v>1</v>
      </c>
      <c r="I98" s="63">
        <f t="shared" si="3"/>
        <v>1900000</v>
      </c>
      <c r="J98" s="5" t="s">
        <v>1479</v>
      </c>
      <c r="K98" s="5" t="s">
        <v>1469</v>
      </c>
      <c r="L98" s="5" t="s">
        <v>30</v>
      </c>
      <c r="M98" s="5" t="s">
        <v>1545</v>
      </c>
      <c r="N98" s="5">
        <v>2012</v>
      </c>
      <c r="O98" s="5" t="s">
        <v>44</v>
      </c>
    </row>
    <row r="99" spans="1:15">
      <c r="A99" s="5" t="s">
        <v>2116</v>
      </c>
      <c r="B99" s="9">
        <v>40683</v>
      </c>
      <c r="C99" s="5">
        <v>2011</v>
      </c>
      <c r="D99" s="5" t="s">
        <v>124</v>
      </c>
      <c r="E99" s="5" t="str">
        <f>VLOOKUP(D99, 'TechIndex Startups'!$A$1:$E$700,2,FALSE)</f>
        <v>FIRM0076</v>
      </c>
      <c r="F99" s="15">
        <v>1500000</v>
      </c>
      <c r="G99" s="15">
        <f t="shared" si="4"/>
        <v>1500000</v>
      </c>
      <c r="H99" s="59">
        <f>VLOOKUP($A99,Fund_clean_work!$A:$B,2,FALSE)</f>
        <v>1</v>
      </c>
      <c r="I99" s="63">
        <f t="shared" si="3"/>
        <v>1500000</v>
      </c>
      <c r="J99" s="5" t="s">
        <v>1542</v>
      </c>
      <c r="K99" s="5" t="s">
        <v>1477</v>
      </c>
      <c r="L99" s="5" t="s">
        <v>30</v>
      </c>
      <c r="M99" s="5" t="s">
        <v>1470</v>
      </c>
      <c r="N99" s="5">
        <v>2007</v>
      </c>
      <c r="O99" s="5" t="s">
        <v>29</v>
      </c>
    </row>
    <row r="100" spans="1:15">
      <c r="A100" s="5" t="s">
        <v>2117</v>
      </c>
      <c r="B100" s="9">
        <v>40691</v>
      </c>
      <c r="C100" s="5">
        <v>2011</v>
      </c>
      <c r="D100" s="5" t="s">
        <v>225</v>
      </c>
      <c r="E100" s="5" t="str">
        <f>VLOOKUP(D100, 'TechIndex Startups'!$A$1:$E$700,2,FALSE)</f>
        <v>FIRM0174</v>
      </c>
      <c r="F100" s="15">
        <v>150000</v>
      </c>
      <c r="G100" s="15">
        <f t="shared" si="4"/>
        <v>150000</v>
      </c>
      <c r="H100" s="59">
        <f>VLOOKUP($A100,Fund_clean_work!$A:$B,2,FALSE)</f>
        <v>1</v>
      </c>
      <c r="I100" s="63">
        <f t="shared" si="3"/>
        <v>150000</v>
      </c>
      <c r="J100" s="5" t="s">
        <v>1479</v>
      </c>
      <c r="K100" s="5" t="s">
        <v>1481</v>
      </c>
      <c r="L100" s="5" t="s">
        <v>30</v>
      </c>
      <c r="M100" s="5" t="s">
        <v>1470</v>
      </c>
      <c r="N100" s="5">
        <v>2011</v>
      </c>
      <c r="O100" s="5" t="s">
        <v>86</v>
      </c>
    </row>
    <row r="101" spans="1:15">
      <c r="A101" s="5" t="s">
        <v>2118</v>
      </c>
      <c r="B101" s="9">
        <v>40693</v>
      </c>
      <c r="C101" s="5">
        <v>2011</v>
      </c>
      <c r="D101" s="5" t="s">
        <v>154</v>
      </c>
      <c r="E101" s="5" t="str">
        <f>VLOOKUP(D101, 'TechIndex Startups'!$A$1:$E$700,2,FALSE)</f>
        <v>FIRM0106</v>
      </c>
      <c r="F101" s="15">
        <v>100000</v>
      </c>
      <c r="G101" s="15">
        <f t="shared" si="4"/>
        <v>100000</v>
      </c>
      <c r="H101" s="59">
        <f>VLOOKUP($A101,Fund_clean_work!$A:$B,2,FALSE)</f>
        <v>1</v>
      </c>
      <c r="I101" s="63">
        <f t="shared" si="3"/>
        <v>100000</v>
      </c>
      <c r="J101" s="5" t="s">
        <v>1479</v>
      </c>
      <c r="K101" s="5" t="s">
        <v>1481</v>
      </c>
      <c r="L101" s="5" t="s">
        <v>30</v>
      </c>
      <c r="M101" s="5" t="s">
        <v>1559</v>
      </c>
      <c r="N101" s="5">
        <v>2009</v>
      </c>
      <c r="O101" s="5" t="s">
        <v>44</v>
      </c>
    </row>
    <row r="102" spans="1:15">
      <c r="A102" s="5" t="s">
        <v>2120</v>
      </c>
      <c r="B102" s="9">
        <v>40707</v>
      </c>
      <c r="C102" s="5">
        <v>2011</v>
      </c>
      <c r="D102" s="5" t="s">
        <v>222</v>
      </c>
      <c r="E102" s="5" t="str">
        <f>VLOOKUP(D102, 'TechIndex Startups'!$A$1:$E$700,2,FALSE)</f>
        <v>FIRM0172</v>
      </c>
      <c r="F102" s="15">
        <v>100000</v>
      </c>
      <c r="G102" s="15">
        <f t="shared" si="4"/>
        <v>100000</v>
      </c>
      <c r="H102" s="59">
        <f>VLOOKUP($A102,Fund_clean_work!$A:$B,2,FALSE)</f>
        <v>1</v>
      </c>
      <c r="I102" s="63">
        <f t="shared" si="3"/>
        <v>100000</v>
      </c>
      <c r="J102" s="5" t="s">
        <v>1560</v>
      </c>
      <c r="K102" s="5" t="s">
        <v>1481</v>
      </c>
      <c r="L102" s="5" t="s">
        <v>223</v>
      </c>
      <c r="M102" s="5" t="s">
        <v>1561</v>
      </c>
      <c r="N102" s="5">
        <v>2011</v>
      </c>
      <c r="O102" s="5" t="s">
        <v>33</v>
      </c>
    </row>
    <row r="103" spans="1:15">
      <c r="A103" s="5" t="s">
        <v>2121</v>
      </c>
      <c r="B103" s="9">
        <v>40730</v>
      </c>
      <c r="C103" s="5">
        <v>2011</v>
      </c>
      <c r="D103" s="5" t="s">
        <v>184</v>
      </c>
      <c r="E103" s="5" t="str">
        <f>VLOOKUP(D103, 'TechIndex Startups'!$A$1:$E$700,2,FALSE)</f>
        <v>FIRM0135</v>
      </c>
      <c r="F103" s="15">
        <v>950000</v>
      </c>
      <c r="G103" s="15">
        <f t="shared" si="4"/>
        <v>950000</v>
      </c>
      <c r="H103" s="59">
        <f>VLOOKUP($A103,Fund_clean_work!$A:$B,2,FALSE)</f>
        <v>1</v>
      </c>
      <c r="I103" s="63">
        <f t="shared" si="3"/>
        <v>950000</v>
      </c>
      <c r="J103" s="5" t="s">
        <v>1479</v>
      </c>
      <c r="K103" s="5" t="s">
        <v>1469</v>
      </c>
      <c r="L103" s="5" t="s">
        <v>30</v>
      </c>
      <c r="M103" s="5" t="s">
        <v>1551</v>
      </c>
      <c r="N103" s="5">
        <v>2010</v>
      </c>
      <c r="O103" s="5" t="s">
        <v>58</v>
      </c>
    </row>
    <row r="104" spans="1:15">
      <c r="A104" s="5" t="s">
        <v>2122</v>
      </c>
      <c r="B104" s="9">
        <v>40731</v>
      </c>
      <c r="C104" s="5">
        <v>2011</v>
      </c>
      <c r="D104" s="5" t="s">
        <v>209</v>
      </c>
      <c r="E104" s="5" t="str">
        <f>VLOOKUP(D104, 'TechIndex Startups'!$A$1:$E$700,2,FALSE)</f>
        <v>FIRM0159</v>
      </c>
      <c r="F104" s="15">
        <v>250000</v>
      </c>
      <c r="G104" s="15">
        <f t="shared" si="4"/>
        <v>250000</v>
      </c>
      <c r="H104" s="59">
        <f>VLOOKUP($A104,Fund_clean_work!$A:$B,2,FALSE)</f>
        <v>1</v>
      </c>
      <c r="I104" s="63">
        <f t="shared" si="3"/>
        <v>250000</v>
      </c>
      <c r="J104" s="5" t="s">
        <v>1479</v>
      </c>
      <c r="K104" s="5" t="s">
        <v>1481</v>
      </c>
      <c r="L104" s="5" t="s">
        <v>30</v>
      </c>
      <c r="M104" s="5" t="s">
        <v>1498</v>
      </c>
      <c r="N104" s="5">
        <v>2011</v>
      </c>
      <c r="O104" s="5" t="s">
        <v>47</v>
      </c>
    </row>
    <row r="105" spans="1:15">
      <c r="A105" s="5" t="s">
        <v>2123</v>
      </c>
      <c r="B105" s="9">
        <v>40748</v>
      </c>
      <c r="C105" s="5">
        <v>2011</v>
      </c>
      <c r="D105" s="5" t="s">
        <v>65</v>
      </c>
      <c r="E105" s="5" t="str">
        <f>VLOOKUP(D105, 'TechIndex Startups'!$A$1:$E$700,2,FALSE)</f>
        <v>FIRM0025</v>
      </c>
      <c r="F105" s="15" t="s">
        <v>1544</v>
      </c>
      <c r="G105" s="15">
        <f t="shared" si="4"/>
        <v>250000</v>
      </c>
      <c r="H105" s="59">
        <f>VLOOKUP($A105,Fund_clean_work!$A:$B,2,FALSE)</f>
        <v>2</v>
      </c>
      <c r="I105" s="63">
        <f t="shared" si="3"/>
        <v>125000</v>
      </c>
      <c r="J105" s="5" t="s">
        <v>1562</v>
      </c>
      <c r="K105" s="5" t="s">
        <v>1494</v>
      </c>
      <c r="L105" s="5" t="s">
        <v>30</v>
      </c>
      <c r="M105" s="5" t="s">
        <v>1498</v>
      </c>
      <c r="N105" s="5">
        <v>1999</v>
      </c>
      <c r="O105" s="5" t="s">
        <v>33</v>
      </c>
    </row>
    <row r="106" spans="1:15">
      <c r="A106" s="5" t="s">
        <v>2123</v>
      </c>
      <c r="B106" s="9">
        <v>40748</v>
      </c>
      <c r="C106" s="5">
        <v>2011</v>
      </c>
      <c r="D106" s="5" t="s">
        <v>65</v>
      </c>
      <c r="E106" s="5" t="str">
        <f>VLOOKUP(D106, 'TechIndex Startups'!$A$1:$E$700,2,FALSE)</f>
        <v>FIRM0025</v>
      </c>
      <c r="F106" s="15">
        <v>66000000</v>
      </c>
      <c r="G106" s="15">
        <f t="shared" si="4"/>
        <v>66000000</v>
      </c>
      <c r="H106" s="59">
        <f>VLOOKUP($A106,Fund_clean_work!$A:$B,2,FALSE)</f>
        <v>2</v>
      </c>
      <c r="I106" s="63">
        <f t="shared" si="3"/>
        <v>33000000</v>
      </c>
      <c r="J106" s="5" t="s">
        <v>1533</v>
      </c>
      <c r="K106" s="5" t="s">
        <v>1494</v>
      </c>
      <c r="L106" s="5" t="s">
        <v>30</v>
      </c>
      <c r="M106" s="5" t="s">
        <v>1498</v>
      </c>
      <c r="N106" s="5">
        <v>1999</v>
      </c>
      <c r="O106" s="5" t="s">
        <v>33</v>
      </c>
    </row>
    <row r="107" spans="1:15">
      <c r="A107" s="5" t="s">
        <v>2126</v>
      </c>
      <c r="B107" s="9">
        <v>40766</v>
      </c>
      <c r="C107" s="5">
        <v>2011</v>
      </c>
      <c r="D107" s="5" t="s">
        <v>139</v>
      </c>
      <c r="E107" s="5" t="str">
        <f>VLOOKUP(D107, 'TechIndex Startups'!$A$1:$E$700,2,FALSE)</f>
        <v>FIRM0091</v>
      </c>
      <c r="F107" s="15" t="s">
        <v>1471</v>
      </c>
      <c r="G107" s="15">
        <f t="shared" si="4"/>
        <v>66000000</v>
      </c>
      <c r="H107" s="59">
        <f>VLOOKUP($A107,Fund_clean_work!$A:$B,2,FALSE)</f>
        <v>4</v>
      </c>
      <c r="I107" s="63">
        <f t="shared" si="3"/>
        <v>16500000</v>
      </c>
      <c r="J107" s="5" t="s">
        <v>1565</v>
      </c>
      <c r="K107" s="5" t="s">
        <v>1494</v>
      </c>
      <c r="L107" s="5" t="s">
        <v>30</v>
      </c>
      <c r="M107" s="5" t="s">
        <v>1482</v>
      </c>
      <c r="N107" s="5">
        <v>2008</v>
      </c>
      <c r="O107" s="5" t="s">
        <v>33</v>
      </c>
    </row>
    <row r="108" spans="1:15">
      <c r="A108" s="5" t="s">
        <v>2126</v>
      </c>
      <c r="B108" s="9">
        <v>40766</v>
      </c>
      <c r="C108" s="5">
        <v>2011</v>
      </c>
      <c r="D108" s="5" t="s">
        <v>139</v>
      </c>
      <c r="E108" s="5" t="str">
        <f>VLOOKUP(D108, 'TechIndex Startups'!$A$1:$E$700,2,FALSE)</f>
        <v>FIRM0091</v>
      </c>
      <c r="F108" s="15" t="s">
        <v>1471</v>
      </c>
      <c r="G108" s="15">
        <f t="shared" si="4"/>
        <v>66000000</v>
      </c>
      <c r="H108" s="59">
        <f>VLOOKUP($A108,Fund_clean_work!$A:$B,2,FALSE)</f>
        <v>4</v>
      </c>
      <c r="I108" s="63">
        <f t="shared" si="3"/>
        <v>16500000</v>
      </c>
      <c r="J108" s="5" t="s">
        <v>1566</v>
      </c>
      <c r="K108" s="5" t="s">
        <v>1494</v>
      </c>
      <c r="L108" s="5" t="s">
        <v>30</v>
      </c>
      <c r="M108" s="5" t="s">
        <v>1482</v>
      </c>
      <c r="N108" s="5">
        <v>2008</v>
      </c>
      <c r="O108" s="5" t="s">
        <v>33</v>
      </c>
    </row>
    <row r="109" spans="1:15">
      <c r="A109" s="5" t="s">
        <v>2126</v>
      </c>
      <c r="B109" s="9">
        <v>40766</v>
      </c>
      <c r="C109" s="5">
        <v>2011</v>
      </c>
      <c r="D109" s="5" t="s">
        <v>139</v>
      </c>
      <c r="E109" s="5" t="str">
        <f>VLOOKUP(D109, 'TechIndex Startups'!$A$1:$E$700,2,FALSE)</f>
        <v>FIRM0091</v>
      </c>
      <c r="F109" s="15">
        <v>18500000</v>
      </c>
      <c r="G109" s="15">
        <f t="shared" si="4"/>
        <v>18500000</v>
      </c>
      <c r="H109" s="59">
        <f>VLOOKUP($A109,Fund_clean_work!$A:$B,2,FALSE)</f>
        <v>4</v>
      </c>
      <c r="I109" s="63">
        <f t="shared" si="3"/>
        <v>4625000</v>
      </c>
      <c r="J109" s="5" t="s">
        <v>1567</v>
      </c>
      <c r="K109" s="5" t="s">
        <v>1494</v>
      </c>
      <c r="L109" s="5" t="s">
        <v>30</v>
      </c>
      <c r="M109" s="5" t="s">
        <v>1482</v>
      </c>
      <c r="N109" s="5">
        <v>2008</v>
      </c>
      <c r="O109" s="5" t="s">
        <v>33</v>
      </c>
    </row>
    <row r="110" spans="1:15">
      <c r="A110" s="5" t="s">
        <v>2126</v>
      </c>
      <c r="B110" s="9">
        <v>40766</v>
      </c>
      <c r="C110" s="5">
        <v>2011</v>
      </c>
      <c r="D110" s="5" t="s">
        <v>139</v>
      </c>
      <c r="E110" s="5" t="str">
        <f>VLOOKUP(D110, 'TechIndex Startups'!$A$1:$E$700,2,FALSE)</f>
        <v>FIRM0091</v>
      </c>
      <c r="F110" s="15" t="s">
        <v>1471</v>
      </c>
      <c r="G110" s="15">
        <f t="shared" si="4"/>
        <v>18500000</v>
      </c>
      <c r="H110" s="59">
        <f>VLOOKUP($A110,Fund_clean_work!$A:$B,2,FALSE)</f>
        <v>4</v>
      </c>
      <c r="I110" s="63">
        <f t="shared" si="3"/>
        <v>4625000</v>
      </c>
      <c r="J110" s="5" t="s">
        <v>1549</v>
      </c>
      <c r="K110" s="5" t="s">
        <v>1494</v>
      </c>
      <c r="L110" s="5" t="s">
        <v>30</v>
      </c>
      <c r="M110" s="5" t="s">
        <v>1482</v>
      </c>
      <c r="N110" s="5">
        <v>2008</v>
      </c>
      <c r="O110" s="5" t="s">
        <v>33</v>
      </c>
    </row>
    <row r="111" spans="1:15">
      <c r="A111" s="5" t="s">
        <v>2127</v>
      </c>
      <c r="B111" s="9">
        <v>40784</v>
      </c>
      <c r="C111" s="5">
        <v>2011</v>
      </c>
      <c r="D111" s="5" t="s">
        <v>244</v>
      </c>
      <c r="E111" s="5" t="str">
        <f>VLOOKUP(D111, 'TechIndex Startups'!$A$1:$E$700,2,FALSE)</f>
        <v>FIRM0192</v>
      </c>
      <c r="F111" s="15">
        <v>300000</v>
      </c>
      <c r="G111" s="15">
        <f t="shared" si="4"/>
        <v>300000</v>
      </c>
      <c r="H111" s="59">
        <f>VLOOKUP($A111,Fund_clean_work!$A:$B,2,FALSE)</f>
        <v>1</v>
      </c>
      <c r="I111" s="63">
        <f t="shared" si="3"/>
        <v>300000</v>
      </c>
      <c r="J111" s="5" t="s">
        <v>1568</v>
      </c>
      <c r="K111" s="5" t="s">
        <v>1481</v>
      </c>
      <c r="L111" s="5" t="s">
        <v>41</v>
      </c>
      <c r="M111" s="5" t="s">
        <v>1569</v>
      </c>
      <c r="N111" s="5">
        <v>2011</v>
      </c>
      <c r="O111" s="5" t="s">
        <v>44</v>
      </c>
    </row>
    <row r="112" spans="1:15">
      <c r="A112" s="5" t="s">
        <v>2128</v>
      </c>
      <c r="B112" s="9">
        <v>40819</v>
      </c>
      <c r="C112" s="5">
        <v>2011</v>
      </c>
      <c r="D112" s="5" t="s">
        <v>88</v>
      </c>
      <c r="E112" s="5" t="str">
        <f>VLOOKUP(D112, 'TechIndex Startups'!$A$1:$E$700,2,FALSE)</f>
        <v>FIRM0042</v>
      </c>
      <c r="F112" s="15" t="s">
        <v>1471</v>
      </c>
      <c r="G112" s="15">
        <f t="shared" si="4"/>
        <v>300000</v>
      </c>
      <c r="H112" s="59">
        <f>VLOOKUP($A112,Fund_clean_work!$A:$B,2,FALSE)</f>
        <v>4</v>
      </c>
      <c r="I112" s="63">
        <f t="shared" si="3"/>
        <v>75000</v>
      </c>
      <c r="J112" s="5" t="s">
        <v>1570</v>
      </c>
      <c r="K112" s="5" t="s">
        <v>1477</v>
      </c>
      <c r="L112" s="5" t="s">
        <v>30</v>
      </c>
      <c r="M112" s="5" t="s">
        <v>1543</v>
      </c>
      <c r="N112" s="5">
        <v>2002</v>
      </c>
      <c r="O112" s="5" t="s">
        <v>44</v>
      </c>
    </row>
    <row r="113" spans="1:15">
      <c r="A113" s="5" t="s">
        <v>2128</v>
      </c>
      <c r="B113" s="9">
        <v>40819</v>
      </c>
      <c r="C113" s="5">
        <v>2011</v>
      </c>
      <c r="D113" s="5" t="s">
        <v>88</v>
      </c>
      <c r="E113" s="5" t="str">
        <f>VLOOKUP(D113, 'TechIndex Startups'!$A$1:$E$700,2,FALSE)</f>
        <v>FIRM0042</v>
      </c>
      <c r="F113" s="15" t="s">
        <v>1471</v>
      </c>
      <c r="G113" s="15">
        <f t="shared" si="4"/>
        <v>300000</v>
      </c>
      <c r="H113" s="59">
        <f>VLOOKUP($A113,Fund_clean_work!$A:$B,2,FALSE)</f>
        <v>4</v>
      </c>
      <c r="I113" s="63">
        <f t="shared" si="3"/>
        <v>75000</v>
      </c>
      <c r="J113" s="5" t="s">
        <v>1571</v>
      </c>
      <c r="K113" s="5" t="s">
        <v>1477</v>
      </c>
      <c r="L113" s="5" t="s">
        <v>30</v>
      </c>
      <c r="M113" s="5" t="s">
        <v>1543</v>
      </c>
      <c r="N113" s="5">
        <v>2002</v>
      </c>
      <c r="O113" s="5" t="s">
        <v>44</v>
      </c>
    </row>
    <row r="114" spans="1:15">
      <c r="A114" s="5" t="s">
        <v>2128</v>
      </c>
      <c r="B114" s="9">
        <v>40819</v>
      </c>
      <c r="C114" s="5">
        <v>2011</v>
      </c>
      <c r="D114" s="5" t="s">
        <v>88</v>
      </c>
      <c r="E114" s="5" t="str">
        <f>VLOOKUP(D114, 'TechIndex Startups'!$A$1:$E$700,2,FALSE)</f>
        <v>FIRM0042</v>
      </c>
      <c r="F114" s="15" t="s">
        <v>1471</v>
      </c>
      <c r="G114" s="15">
        <f t="shared" si="4"/>
        <v>300000</v>
      </c>
      <c r="H114" s="59">
        <f>VLOOKUP($A114,Fund_clean_work!$A:$B,2,FALSE)</f>
        <v>4</v>
      </c>
      <c r="I114" s="63">
        <f t="shared" si="3"/>
        <v>75000</v>
      </c>
      <c r="J114" s="5" t="s">
        <v>1572</v>
      </c>
      <c r="K114" s="5" t="s">
        <v>1477</v>
      </c>
      <c r="L114" s="5" t="s">
        <v>30</v>
      </c>
      <c r="M114" s="5" t="s">
        <v>1543</v>
      </c>
      <c r="N114" s="5">
        <v>2002</v>
      </c>
      <c r="O114" s="5" t="s">
        <v>44</v>
      </c>
    </row>
    <row r="115" spans="1:15">
      <c r="A115" s="5" t="s">
        <v>2128</v>
      </c>
      <c r="B115" s="9">
        <v>40819</v>
      </c>
      <c r="C115" s="5">
        <v>2011</v>
      </c>
      <c r="D115" s="5" t="s">
        <v>88</v>
      </c>
      <c r="E115" s="5" t="str">
        <f>VLOOKUP(D115, 'TechIndex Startups'!$A$1:$E$700,2,FALSE)</f>
        <v>FIRM0042</v>
      </c>
      <c r="F115" s="15">
        <v>2700000</v>
      </c>
      <c r="G115" s="15">
        <f t="shared" si="4"/>
        <v>2700000</v>
      </c>
      <c r="H115" s="59">
        <f>VLOOKUP($A115,Fund_clean_work!$A:$B,2,FALSE)</f>
        <v>4</v>
      </c>
      <c r="I115" s="63">
        <f t="shared" si="3"/>
        <v>675000</v>
      </c>
      <c r="J115" s="5" t="s">
        <v>1573</v>
      </c>
      <c r="K115" s="5" t="s">
        <v>1477</v>
      </c>
      <c r="L115" s="5" t="s">
        <v>30</v>
      </c>
      <c r="M115" s="5" t="s">
        <v>1543</v>
      </c>
      <c r="N115" s="5">
        <v>2002</v>
      </c>
      <c r="O115" s="5" t="s">
        <v>44</v>
      </c>
    </row>
    <row r="116" spans="1:15">
      <c r="A116" s="5" t="s">
        <v>2129</v>
      </c>
      <c r="B116" s="9">
        <v>40850</v>
      </c>
      <c r="C116" s="5">
        <v>2011</v>
      </c>
      <c r="D116" s="5" t="s">
        <v>215</v>
      </c>
      <c r="E116" s="5" t="str">
        <f>VLOOKUP(D116, 'TechIndex Startups'!$A$1:$E$700,2,FALSE)</f>
        <v>FIRM0165</v>
      </c>
      <c r="F116" s="15">
        <v>650000</v>
      </c>
      <c r="G116" s="15">
        <f t="shared" si="4"/>
        <v>650000</v>
      </c>
      <c r="H116" s="59">
        <f>VLOOKUP($A116,Fund_clean_work!$A:$B,2,FALSE)</f>
        <v>3</v>
      </c>
      <c r="I116" s="63">
        <f t="shared" si="3"/>
        <v>216666.66666666666</v>
      </c>
      <c r="J116" s="5" t="s">
        <v>3</v>
      </c>
      <c r="K116" s="5" t="s">
        <v>1481</v>
      </c>
      <c r="L116" s="5" t="s">
        <v>30</v>
      </c>
      <c r="M116" s="5" t="s">
        <v>1470</v>
      </c>
      <c r="N116" s="5">
        <v>2011</v>
      </c>
      <c r="O116" s="5" t="s">
        <v>33</v>
      </c>
    </row>
    <row r="117" spans="1:15">
      <c r="A117" s="5" t="s">
        <v>2129</v>
      </c>
      <c r="B117" s="9">
        <v>40850</v>
      </c>
      <c r="C117" s="5">
        <v>2011</v>
      </c>
      <c r="D117" s="5" t="s">
        <v>215</v>
      </c>
      <c r="E117" s="5" t="str">
        <f>VLOOKUP(D117, 'TechIndex Startups'!$A$1:$E$700,2,FALSE)</f>
        <v>FIRM0165</v>
      </c>
      <c r="F117" s="16" t="s">
        <v>1471</v>
      </c>
      <c r="G117" s="15">
        <f t="shared" si="4"/>
        <v>650000</v>
      </c>
      <c r="H117" s="59">
        <f>VLOOKUP($A117,Fund_clean_work!$A:$B,2,FALSE)</f>
        <v>3</v>
      </c>
      <c r="I117" s="63">
        <f t="shared" si="3"/>
        <v>216666.66666666666</v>
      </c>
      <c r="J117" s="5" t="s">
        <v>1574</v>
      </c>
      <c r="K117" s="5" t="s">
        <v>1481</v>
      </c>
      <c r="L117" s="5" t="s">
        <v>30</v>
      </c>
      <c r="M117" s="5" t="s">
        <v>1470</v>
      </c>
      <c r="N117" s="5">
        <v>2011</v>
      </c>
      <c r="O117" s="5" t="s">
        <v>33</v>
      </c>
    </row>
    <row r="118" spans="1:15">
      <c r="A118" s="5" t="s">
        <v>2129</v>
      </c>
      <c r="B118" s="9">
        <v>40850</v>
      </c>
      <c r="C118" s="5">
        <v>2011</v>
      </c>
      <c r="D118" s="5" t="s">
        <v>215</v>
      </c>
      <c r="E118" s="5" t="str">
        <f>VLOOKUP(D118, 'TechIndex Startups'!$A$1:$E$700,2,FALSE)</f>
        <v>FIRM0165</v>
      </c>
      <c r="F118" s="16" t="s">
        <v>1471</v>
      </c>
      <c r="G118" s="15">
        <f t="shared" si="4"/>
        <v>650000</v>
      </c>
      <c r="H118" s="59">
        <f>VLOOKUP($A118,Fund_clean_work!$A:$B,2,FALSE)</f>
        <v>3</v>
      </c>
      <c r="I118" s="63">
        <f t="shared" si="3"/>
        <v>216666.66666666666</v>
      </c>
      <c r="J118" s="5" t="s">
        <v>1575</v>
      </c>
      <c r="K118" s="5" t="s">
        <v>1481</v>
      </c>
      <c r="L118" s="5" t="s">
        <v>30</v>
      </c>
      <c r="M118" s="5" t="s">
        <v>1470</v>
      </c>
      <c r="N118" s="5">
        <v>2011</v>
      </c>
      <c r="O118" s="5" t="s">
        <v>33</v>
      </c>
    </row>
    <row r="119" spans="1:15">
      <c r="A119" s="5" t="s">
        <v>2131</v>
      </c>
      <c r="B119" s="9">
        <v>40892</v>
      </c>
      <c r="C119" s="5">
        <v>2011</v>
      </c>
      <c r="D119" s="5" t="s">
        <v>233</v>
      </c>
      <c r="E119" s="5" t="str">
        <f>VLOOKUP(D119, 'TechIndex Startups'!$A$1:$E$700,2,FALSE)</f>
        <v>FIRM0181</v>
      </c>
      <c r="F119" s="15">
        <v>620000</v>
      </c>
      <c r="G119" s="15">
        <f t="shared" si="4"/>
        <v>620000</v>
      </c>
      <c r="H119" s="59">
        <f>VLOOKUP($A119,Fund_clean_work!$A:$B,2,FALSE)</f>
        <v>1</v>
      </c>
      <c r="I119" s="63">
        <f t="shared" si="3"/>
        <v>620000</v>
      </c>
      <c r="J119" s="5" t="s">
        <v>1479</v>
      </c>
      <c r="K119" s="5" t="s">
        <v>1481</v>
      </c>
      <c r="L119" s="5" t="s">
        <v>30</v>
      </c>
      <c r="M119" s="5" t="s">
        <v>1482</v>
      </c>
      <c r="N119" s="5">
        <v>2011</v>
      </c>
      <c r="O119" s="5" t="s">
        <v>29</v>
      </c>
    </row>
    <row r="120" spans="1:15">
      <c r="A120" s="5" t="s">
        <v>2133</v>
      </c>
      <c r="B120" s="9">
        <v>40901</v>
      </c>
      <c r="C120" s="5">
        <v>2011</v>
      </c>
      <c r="D120" s="5" t="s">
        <v>225</v>
      </c>
      <c r="E120" s="5" t="str">
        <f>VLOOKUP(D120, 'TechIndex Startups'!$A$1:$E$700,2,FALSE)</f>
        <v>FIRM0174</v>
      </c>
      <c r="F120" s="15">
        <v>100000</v>
      </c>
      <c r="G120" s="15">
        <f t="shared" si="4"/>
        <v>100000</v>
      </c>
      <c r="H120" s="59">
        <f>VLOOKUP($A120,Fund_clean_work!$A:$B,2,FALSE)</f>
        <v>1</v>
      </c>
      <c r="I120" s="63">
        <f t="shared" si="3"/>
        <v>100000</v>
      </c>
      <c r="J120" s="5" t="s">
        <v>1479</v>
      </c>
      <c r="K120" s="5" t="s">
        <v>1481</v>
      </c>
      <c r="L120" s="5" t="s">
        <v>30</v>
      </c>
      <c r="M120" s="5" t="s">
        <v>1470</v>
      </c>
      <c r="N120" s="5">
        <v>2011</v>
      </c>
      <c r="O120" s="5" t="s">
        <v>86</v>
      </c>
    </row>
    <row r="121" spans="1:15">
      <c r="A121" s="5" t="s">
        <v>2136</v>
      </c>
      <c r="B121" s="9">
        <v>40909</v>
      </c>
      <c r="C121" s="5">
        <v>2012</v>
      </c>
      <c r="D121" s="5" t="s">
        <v>238</v>
      </c>
      <c r="E121" s="5" t="str">
        <f>VLOOKUP(D121, 'TechIndex Startups'!$A$1:$E$700,2,FALSE)</f>
        <v>FIRM0186</v>
      </c>
      <c r="F121" s="15">
        <f>214300*0.051</f>
        <v>10929.3</v>
      </c>
      <c r="G121" s="15">
        <f t="shared" si="4"/>
        <v>10929.3</v>
      </c>
      <c r="H121" s="59">
        <f>VLOOKUP($A121,Fund_clean_work!$A:$B,2,FALSE)</f>
        <v>1</v>
      </c>
      <c r="I121" s="63">
        <f t="shared" si="3"/>
        <v>10929.3</v>
      </c>
      <c r="J121" s="5" t="s">
        <v>1580</v>
      </c>
      <c r="K121" s="5" t="s">
        <v>1481</v>
      </c>
      <c r="L121" s="5" t="s">
        <v>62</v>
      </c>
      <c r="M121" s="5" t="s">
        <v>1581</v>
      </c>
      <c r="N121" s="5">
        <v>2011</v>
      </c>
      <c r="O121" s="5" t="s">
        <v>44</v>
      </c>
    </row>
    <row r="122" spans="1:15">
      <c r="A122" s="5" t="s">
        <v>2137</v>
      </c>
      <c r="B122" s="9">
        <v>40918</v>
      </c>
      <c r="C122" s="5">
        <v>2012</v>
      </c>
      <c r="D122" s="5" t="s">
        <v>1582</v>
      </c>
      <c r="E122" s="5" t="str">
        <f>VLOOKUP(D122, 'TechIndex Startups'!$A$1:$E$700,2,FALSE)</f>
        <v>FIRM0169</v>
      </c>
      <c r="F122" s="15">
        <v>25000</v>
      </c>
      <c r="G122" s="15">
        <f t="shared" si="4"/>
        <v>25000</v>
      </c>
      <c r="H122" s="59">
        <f>VLOOKUP($A122,Fund_clean_work!$A:$B,2,FALSE)</f>
        <v>1</v>
      </c>
      <c r="I122" s="63">
        <f t="shared" si="3"/>
        <v>25000</v>
      </c>
      <c r="J122" s="5" t="s">
        <v>1479</v>
      </c>
      <c r="K122" s="5" t="s">
        <v>1481</v>
      </c>
      <c r="L122" s="5" t="s">
        <v>30</v>
      </c>
      <c r="M122" s="5" t="s">
        <v>1470</v>
      </c>
      <c r="N122" s="5">
        <v>2011</v>
      </c>
      <c r="O122" s="5" t="s">
        <v>47</v>
      </c>
    </row>
    <row r="123" spans="1:15">
      <c r="A123" s="5" t="s">
        <v>2138</v>
      </c>
      <c r="B123" s="9">
        <v>40918</v>
      </c>
      <c r="C123" s="5">
        <v>2012</v>
      </c>
      <c r="D123" s="5" t="s">
        <v>180</v>
      </c>
      <c r="E123" s="5" t="str">
        <f>VLOOKUP(D123, 'TechIndex Startups'!$A$1:$E$700,2,FALSE)</f>
        <v>FIRM0131</v>
      </c>
      <c r="F123" s="15">
        <v>2200000</v>
      </c>
      <c r="G123" s="15">
        <f t="shared" si="4"/>
        <v>2200000</v>
      </c>
      <c r="H123" s="59">
        <f>VLOOKUP($A123,Fund_clean_work!$A:$B,2,FALSE)</f>
        <v>1</v>
      </c>
      <c r="I123" s="63">
        <f t="shared" si="3"/>
        <v>2200000</v>
      </c>
      <c r="J123" s="5" t="s">
        <v>1479</v>
      </c>
      <c r="K123" s="5" t="s">
        <v>1469</v>
      </c>
      <c r="L123" s="5" t="s">
        <v>30</v>
      </c>
      <c r="M123" s="5" t="s">
        <v>1545</v>
      </c>
      <c r="N123" s="5">
        <v>2010</v>
      </c>
      <c r="O123" s="5" t="s">
        <v>69</v>
      </c>
    </row>
    <row r="124" spans="1:15">
      <c r="A124" s="5" t="s">
        <v>2139</v>
      </c>
      <c r="B124" s="9">
        <v>40928</v>
      </c>
      <c r="C124" s="5">
        <v>2012</v>
      </c>
      <c r="D124" s="5" t="s">
        <v>133</v>
      </c>
      <c r="E124" s="5" t="str">
        <f>VLOOKUP(D124, 'TechIndex Startups'!$A$1:$E$700,2,FALSE)</f>
        <v>FIRM0085</v>
      </c>
      <c r="F124" s="15">
        <v>6000000</v>
      </c>
      <c r="G124" s="15">
        <f t="shared" si="4"/>
        <v>6000000</v>
      </c>
      <c r="H124" s="59">
        <f>VLOOKUP($A124,Fund_clean_work!$A:$B,2,FALSE)</f>
        <v>2</v>
      </c>
      <c r="I124" s="63">
        <f t="shared" si="3"/>
        <v>3000000</v>
      </c>
      <c r="J124" s="5" t="s">
        <v>1583</v>
      </c>
      <c r="K124" s="5" t="s">
        <v>1494</v>
      </c>
      <c r="L124" s="5" t="s">
        <v>41</v>
      </c>
      <c r="M124" s="5" t="s">
        <v>1584</v>
      </c>
      <c r="N124" s="5">
        <v>2008</v>
      </c>
      <c r="O124" s="5" t="s">
        <v>44</v>
      </c>
    </row>
    <row r="125" spans="1:15">
      <c r="A125" s="5" t="s">
        <v>2139</v>
      </c>
      <c r="B125" s="9">
        <v>40928</v>
      </c>
      <c r="C125" s="5">
        <v>2012</v>
      </c>
      <c r="D125" s="5" t="s">
        <v>133</v>
      </c>
      <c r="E125" s="5" t="str">
        <f>VLOOKUP(D125, 'TechIndex Startups'!$A$1:$E$700,2,FALSE)</f>
        <v>FIRM0085</v>
      </c>
      <c r="F125" s="15" t="s">
        <v>1471</v>
      </c>
      <c r="G125" s="15">
        <f t="shared" si="4"/>
        <v>6000000</v>
      </c>
      <c r="H125" s="59">
        <f>VLOOKUP($A125,Fund_clean_work!$A:$B,2,FALSE)</f>
        <v>2</v>
      </c>
      <c r="I125" s="63">
        <f t="shared" si="3"/>
        <v>3000000</v>
      </c>
      <c r="J125" s="5" t="s">
        <v>1585</v>
      </c>
      <c r="K125" s="5" t="s">
        <v>1494</v>
      </c>
      <c r="L125" s="5" t="s">
        <v>41</v>
      </c>
      <c r="M125" s="5" t="s">
        <v>1584</v>
      </c>
      <c r="N125" s="5">
        <v>2008</v>
      </c>
      <c r="O125" s="5" t="s">
        <v>44</v>
      </c>
    </row>
    <row r="126" spans="1:15">
      <c r="A126" s="5" t="s">
        <v>2140</v>
      </c>
      <c r="B126" s="9">
        <v>40929</v>
      </c>
      <c r="C126" s="5">
        <v>2012</v>
      </c>
      <c r="D126" s="5" t="s">
        <v>61</v>
      </c>
      <c r="E126" s="5" t="str">
        <f>VLOOKUP(D126, 'TechIndex Startups'!$A$1:$E$700,2,FALSE)</f>
        <v>FIRM0022</v>
      </c>
      <c r="F126" s="15">
        <f>4000000*1.25</f>
        <v>5000000</v>
      </c>
      <c r="G126" s="15">
        <f t="shared" si="4"/>
        <v>5000000</v>
      </c>
      <c r="H126" s="59">
        <f>VLOOKUP($A126,Fund_clean_work!$A:$B,2,FALSE)</f>
        <v>1</v>
      </c>
      <c r="I126" s="63">
        <f t="shared" si="3"/>
        <v>5000000</v>
      </c>
      <c r="J126" s="5" t="s">
        <v>1586</v>
      </c>
      <c r="K126" s="5" t="s">
        <v>1469</v>
      </c>
      <c r="L126" s="5" t="s">
        <v>62</v>
      </c>
      <c r="M126" s="5" t="s">
        <v>1581</v>
      </c>
      <c r="N126" s="5">
        <v>1998</v>
      </c>
      <c r="O126" s="5" t="s">
        <v>29</v>
      </c>
    </row>
    <row r="127" spans="1:15">
      <c r="A127" s="5" t="s">
        <v>2141</v>
      </c>
      <c r="B127" s="9">
        <v>40970</v>
      </c>
      <c r="C127" s="5">
        <v>2012</v>
      </c>
      <c r="D127" s="5" t="s">
        <v>274</v>
      </c>
      <c r="E127" s="5" t="str">
        <f>VLOOKUP(D127, 'TechIndex Startups'!$A$1:$E$700,2,FALSE)</f>
        <v>FIRM0220</v>
      </c>
      <c r="F127" s="15">
        <v>25000</v>
      </c>
      <c r="G127" s="15">
        <f t="shared" si="4"/>
        <v>25000</v>
      </c>
      <c r="H127" s="59">
        <f>VLOOKUP($A127,Fund_clean_work!$A:$B,2,FALSE)</f>
        <v>1</v>
      </c>
      <c r="I127" s="63">
        <f t="shared" si="3"/>
        <v>25000</v>
      </c>
      <c r="J127" s="5" t="s">
        <v>1587</v>
      </c>
      <c r="K127" s="5" t="s">
        <v>1588</v>
      </c>
      <c r="L127" s="5" t="s">
        <v>30</v>
      </c>
      <c r="M127" s="5" t="s">
        <v>1589</v>
      </c>
      <c r="N127" s="5">
        <v>2012</v>
      </c>
      <c r="O127" s="5" t="s">
        <v>69</v>
      </c>
    </row>
    <row r="128" spans="1:15">
      <c r="A128" s="5" t="s">
        <v>2142</v>
      </c>
      <c r="B128" s="9">
        <v>40987</v>
      </c>
      <c r="C128" s="5">
        <v>2012</v>
      </c>
      <c r="D128" s="5" t="s">
        <v>82</v>
      </c>
      <c r="E128" s="5" t="str">
        <f>VLOOKUP(D128, 'TechIndex Startups'!$A$1:$E$700,2,FALSE)</f>
        <v>FIRM0037</v>
      </c>
      <c r="F128" s="15">
        <v>2700000</v>
      </c>
      <c r="G128" s="15">
        <f t="shared" si="4"/>
        <v>2700000</v>
      </c>
      <c r="H128" s="59">
        <f>VLOOKUP($A128,Fund_clean_work!$A:$B,2,FALSE)</f>
        <v>1</v>
      </c>
      <c r="I128" s="63">
        <f t="shared" si="3"/>
        <v>2700000</v>
      </c>
      <c r="J128" s="5" t="s">
        <v>1479</v>
      </c>
      <c r="K128" s="5" t="s">
        <v>1469</v>
      </c>
      <c r="L128" s="5" t="s">
        <v>30</v>
      </c>
      <c r="M128" s="5" t="s">
        <v>1534</v>
      </c>
      <c r="N128" s="5">
        <v>2000</v>
      </c>
      <c r="O128" s="5" t="s">
        <v>44</v>
      </c>
    </row>
    <row r="129" spans="1:15">
      <c r="A129" s="5" t="s">
        <v>2143</v>
      </c>
      <c r="B129" s="9">
        <v>41009</v>
      </c>
      <c r="C129" s="5">
        <v>2012</v>
      </c>
      <c r="D129" s="5" t="s">
        <v>75</v>
      </c>
      <c r="E129" s="5" t="str">
        <f>VLOOKUP(D129, 'TechIndex Startups'!$A$1:$E$700,2,FALSE)</f>
        <v>FIRM0031</v>
      </c>
      <c r="F129" s="15">
        <v>32000000</v>
      </c>
      <c r="G129" s="15">
        <f t="shared" si="4"/>
        <v>32000000</v>
      </c>
      <c r="H129" s="59">
        <f>VLOOKUP($A129,Fund_clean_work!$A:$B,2,FALSE)</f>
        <v>1</v>
      </c>
      <c r="I129" s="63">
        <f t="shared" si="3"/>
        <v>32000000</v>
      </c>
      <c r="J129" s="5" t="s">
        <v>1590</v>
      </c>
      <c r="K129" s="5" t="s">
        <v>1517</v>
      </c>
      <c r="L129" s="5" t="s">
        <v>30</v>
      </c>
      <c r="M129" s="5" t="s">
        <v>1591</v>
      </c>
      <c r="N129" s="5">
        <v>2000</v>
      </c>
      <c r="O129" s="5" t="s">
        <v>58</v>
      </c>
    </row>
    <row r="130" spans="1:15">
      <c r="A130" s="5" t="s">
        <v>2144</v>
      </c>
      <c r="B130" s="9">
        <v>41018</v>
      </c>
      <c r="C130" s="5">
        <v>2012</v>
      </c>
      <c r="D130" s="5" t="s">
        <v>318</v>
      </c>
      <c r="E130" s="5" t="str">
        <f>VLOOKUP(D130, 'TechIndex Startups'!$A$1:$E$700,2,FALSE)</f>
        <v>FIRM0260</v>
      </c>
      <c r="F130" s="15">
        <f>25000*1.25</f>
        <v>31250</v>
      </c>
      <c r="G130" s="15">
        <f t="shared" si="4"/>
        <v>31250</v>
      </c>
      <c r="H130" s="59">
        <f>VLOOKUP($A130,Fund_clean_work!$A:$B,2,FALSE)</f>
        <v>1</v>
      </c>
      <c r="I130" s="63">
        <f t="shared" si="3"/>
        <v>31250</v>
      </c>
      <c r="J130" s="5" t="s">
        <v>1479</v>
      </c>
      <c r="K130" s="5" t="s">
        <v>1481</v>
      </c>
      <c r="L130" s="5" t="s">
        <v>223</v>
      </c>
      <c r="M130" s="5" t="s">
        <v>1561</v>
      </c>
      <c r="N130" s="5">
        <v>2012</v>
      </c>
      <c r="O130" s="5" t="s">
        <v>33</v>
      </c>
    </row>
    <row r="131" spans="1:15">
      <c r="A131" s="5" t="s">
        <v>2145</v>
      </c>
      <c r="B131" s="9">
        <v>41061</v>
      </c>
      <c r="C131" s="5">
        <v>2012</v>
      </c>
      <c r="D131" s="5" t="s">
        <v>1592</v>
      </c>
      <c r="E131" s="5" t="str">
        <f>VLOOKUP(D131, 'TechIndex Startups'!$A$1:$E$700,2,FALSE)</f>
        <v>FIRM0208</v>
      </c>
      <c r="F131" s="15">
        <v>1000000</v>
      </c>
      <c r="G131" s="15">
        <f t="shared" si="4"/>
        <v>1000000</v>
      </c>
      <c r="H131" s="59">
        <f>VLOOKUP($A131,Fund_clean_work!$A:$B,2,FALSE)</f>
        <v>1</v>
      </c>
      <c r="I131" s="63">
        <f t="shared" ref="I131:I194" si="5">G131/H131</f>
        <v>1000000</v>
      </c>
      <c r="J131" s="5" t="s">
        <v>1479</v>
      </c>
      <c r="K131" s="5" t="s">
        <v>1481</v>
      </c>
      <c r="L131" s="5" t="s">
        <v>30</v>
      </c>
      <c r="M131" s="5" t="s">
        <v>1593</v>
      </c>
      <c r="N131" s="5">
        <v>2012</v>
      </c>
      <c r="O131" s="5" t="s">
        <v>44</v>
      </c>
    </row>
    <row r="132" spans="1:15">
      <c r="A132" s="5" t="s">
        <v>2146</v>
      </c>
      <c r="B132" s="9">
        <v>41091</v>
      </c>
      <c r="C132" s="5">
        <v>2012</v>
      </c>
      <c r="D132" s="5" t="s">
        <v>321</v>
      </c>
      <c r="E132" s="5" t="str">
        <f>VLOOKUP(D132, 'TechIndex Startups'!$A$1:$E$700,2,FALSE)</f>
        <v>FIRM0263</v>
      </c>
      <c r="F132" s="15" t="s">
        <v>1471</v>
      </c>
      <c r="G132" s="15">
        <f t="shared" si="4"/>
        <v>1000000</v>
      </c>
      <c r="H132" s="59">
        <f>VLOOKUP($A132,Fund_clean_work!$A:$B,2,FALSE)</f>
        <v>3</v>
      </c>
      <c r="I132" s="63">
        <f t="shared" si="5"/>
        <v>333333.33333333331</v>
      </c>
      <c r="J132" s="5" t="s">
        <v>2</v>
      </c>
      <c r="K132" s="5" t="s">
        <v>1481</v>
      </c>
      <c r="L132" s="5" t="s">
        <v>30</v>
      </c>
      <c r="M132" s="5" t="s">
        <v>1482</v>
      </c>
      <c r="N132" s="5">
        <v>2012</v>
      </c>
      <c r="O132" s="5" t="s">
        <v>29</v>
      </c>
    </row>
    <row r="133" spans="1:15">
      <c r="A133" s="5" t="s">
        <v>2146</v>
      </c>
      <c r="B133" s="9">
        <v>41091</v>
      </c>
      <c r="C133" s="5">
        <v>2012</v>
      </c>
      <c r="D133" s="5" t="s">
        <v>321</v>
      </c>
      <c r="E133" s="5" t="str">
        <f>VLOOKUP(D133, 'TechIndex Startups'!$A$1:$E$700,2,FALSE)</f>
        <v>FIRM0263</v>
      </c>
      <c r="F133" s="15">
        <v>1100000</v>
      </c>
      <c r="G133" s="15">
        <f t="shared" si="4"/>
        <v>1100000</v>
      </c>
      <c r="H133" s="59">
        <f>VLOOKUP($A133,Fund_clean_work!$A:$B,2,FALSE)</f>
        <v>3</v>
      </c>
      <c r="I133" s="63">
        <f t="shared" si="5"/>
        <v>366666.66666666669</v>
      </c>
      <c r="J133" s="5" t="s">
        <v>1594</v>
      </c>
      <c r="K133" s="5" t="s">
        <v>1481</v>
      </c>
      <c r="L133" s="5" t="s">
        <v>30</v>
      </c>
      <c r="M133" s="5" t="s">
        <v>1482</v>
      </c>
      <c r="N133" s="5">
        <v>2012</v>
      </c>
      <c r="O133" s="5" t="s">
        <v>29</v>
      </c>
    </row>
    <row r="134" spans="1:15">
      <c r="A134" s="5" t="s">
        <v>2146</v>
      </c>
      <c r="B134" s="9">
        <v>41091</v>
      </c>
      <c r="C134" s="5">
        <v>2012</v>
      </c>
      <c r="D134" s="5" t="s">
        <v>321</v>
      </c>
      <c r="E134" s="5" t="str">
        <f>VLOOKUP(D134, 'TechIndex Startups'!$A$1:$E$700,2,FALSE)</f>
        <v>FIRM0263</v>
      </c>
      <c r="F134" s="15" t="s">
        <v>1471</v>
      </c>
      <c r="G134" s="15">
        <f t="shared" si="4"/>
        <v>1100000</v>
      </c>
      <c r="H134" s="59">
        <f>VLOOKUP($A134,Fund_clean_work!$A:$B,2,FALSE)</f>
        <v>3</v>
      </c>
      <c r="I134" s="63">
        <f t="shared" si="5"/>
        <v>366666.66666666669</v>
      </c>
      <c r="J134" s="5" t="s">
        <v>1556</v>
      </c>
      <c r="K134" s="5" t="s">
        <v>1481</v>
      </c>
      <c r="L134" s="5" t="s">
        <v>30</v>
      </c>
      <c r="M134" s="5" t="s">
        <v>1482</v>
      </c>
      <c r="N134" s="5">
        <v>2012</v>
      </c>
      <c r="O134" s="5" t="s">
        <v>29</v>
      </c>
    </row>
    <row r="135" spans="1:15">
      <c r="A135" s="5" t="s">
        <v>2147</v>
      </c>
      <c r="B135" s="9">
        <v>41100</v>
      </c>
      <c r="C135" s="5">
        <v>2012</v>
      </c>
      <c r="D135" s="5" t="s">
        <v>415</v>
      </c>
      <c r="E135" s="5" t="str">
        <f>VLOOKUP(D135, 'TechIndex Startups'!$A$1:$E$700,2,FALSE)</f>
        <v>FIRM0351</v>
      </c>
      <c r="F135" s="15">
        <v>20000</v>
      </c>
      <c r="G135" s="15">
        <f t="shared" si="4"/>
        <v>20000</v>
      </c>
      <c r="H135" s="59">
        <f>VLOOKUP($A135,Fund_clean_work!$A:$B,2,FALSE)</f>
        <v>1</v>
      </c>
      <c r="I135" s="63">
        <f t="shared" si="5"/>
        <v>20000</v>
      </c>
      <c r="J135" s="5" t="s">
        <v>1479</v>
      </c>
      <c r="K135" s="5" t="s">
        <v>1497</v>
      </c>
      <c r="L135" s="5" t="s">
        <v>30</v>
      </c>
      <c r="M135" s="5" t="s">
        <v>1470</v>
      </c>
      <c r="N135" s="5">
        <v>2012</v>
      </c>
      <c r="O135" s="5" t="s">
        <v>33</v>
      </c>
    </row>
    <row r="136" spans="1:15">
      <c r="A136" s="5" t="s">
        <v>2148</v>
      </c>
      <c r="B136" s="9">
        <v>41116</v>
      </c>
      <c r="C136" s="5">
        <v>2012</v>
      </c>
      <c r="D136" s="5" t="s">
        <v>155</v>
      </c>
      <c r="E136" s="5" t="str">
        <f>VLOOKUP(D136, 'TechIndex Startups'!$A$1:$E$700,2,FALSE)</f>
        <v>FIRM0107</v>
      </c>
      <c r="F136" s="15">
        <v>2000000</v>
      </c>
      <c r="G136" s="15">
        <f t="shared" si="4"/>
        <v>2000000</v>
      </c>
      <c r="H136" s="59">
        <f>VLOOKUP($A136,Fund_clean_work!$A:$B,2,FALSE)</f>
        <v>6</v>
      </c>
      <c r="I136" s="63">
        <f t="shared" si="5"/>
        <v>333333.33333333331</v>
      </c>
      <c r="J136" s="5" t="s">
        <v>1595</v>
      </c>
      <c r="K136" s="5" t="s">
        <v>1596</v>
      </c>
      <c r="L136" s="5" t="s">
        <v>30</v>
      </c>
      <c r="M136" s="5" t="s">
        <v>1557</v>
      </c>
      <c r="N136" s="5">
        <v>2009</v>
      </c>
      <c r="O136" s="5" t="s">
        <v>69</v>
      </c>
    </row>
    <row r="137" spans="1:15">
      <c r="A137" s="5" t="s">
        <v>2148</v>
      </c>
      <c r="B137" s="9">
        <v>41116</v>
      </c>
      <c r="C137" s="5">
        <v>2012</v>
      </c>
      <c r="D137" s="5" t="s">
        <v>155</v>
      </c>
      <c r="E137" s="5" t="str">
        <f>VLOOKUP(D137, 'TechIndex Startups'!$A$1:$E$700,2,FALSE)</f>
        <v>FIRM0107</v>
      </c>
      <c r="F137" s="15" t="s">
        <v>1471</v>
      </c>
      <c r="G137" s="15">
        <f t="shared" si="4"/>
        <v>2000000</v>
      </c>
      <c r="H137" s="59">
        <f>VLOOKUP($A137,Fund_clean_work!$A:$B,2,FALSE)</f>
        <v>6</v>
      </c>
      <c r="I137" s="63">
        <f t="shared" si="5"/>
        <v>333333.33333333331</v>
      </c>
      <c r="J137" s="5" t="s">
        <v>1597</v>
      </c>
      <c r="K137" s="5" t="s">
        <v>1596</v>
      </c>
      <c r="L137" s="5" t="s">
        <v>30</v>
      </c>
      <c r="M137" s="5" t="s">
        <v>1557</v>
      </c>
      <c r="N137" s="5">
        <v>2009</v>
      </c>
      <c r="O137" s="5" t="s">
        <v>69</v>
      </c>
    </row>
    <row r="138" spans="1:15">
      <c r="A138" s="5" t="s">
        <v>2148</v>
      </c>
      <c r="B138" s="9">
        <v>41116</v>
      </c>
      <c r="C138" s="5">
        <v>2012</v>
      </c>
      <c r="D138" s="5" t="s">
        <v>155</v>
      </c>
      <c r="E138" s="5" t="str">
        <f>VLOOKUP(D138, 'TechIndex Startups'!$A$1:$E$700,2,FALSE)</f>
        <v>FIRM0107</v>
      </c>
      <c r="F138" s="15" t="s">
        <v>1471</v>
      </c>
      <c r="G138" s="15">
        <f t="shared" si="4"/>
        <v>2000000</v>
      </c>
      <c r="H138" s="59">
        <f>VLOOKUP($A138,Fund_clean_work!$A:$B,2,FALSE)</f>
        <v>6</v>
      </c>
      <c r="I138" s="63">
        <f t="shared" si="5"/>
        <v>333333.33333333331</v>
      </c>
      <c r="J138" s="5" t="s">
        <v>1598</v>
      </c>
      <c r="K138" s="5" t="s">
        <v>1596</v>
      </c>
      <c r="L138" s="5" t="s">
        <v>30</v>
      </c>
      <c r="M138" s="5" t="s">
        <v>1557</v>
      </c>
      <c r="N138" s="5">
        <v>2009</v>
      </c>
      <c r="O138" s="5" t="s">
        <v>69</v>
      </c>
    </row>
    <row r="139" spans="1:15">
      <c r="A139" s="5" t="s">
        <v>2148</v>
      </c>
      <c r="B139" s="9">
        <v>41116</v>
      </c>
      <c r="C139" s="5">
        <v>2012</v>
      </c>
      <c r="D139" s="5" t="s">
        <v>155</v>
      </c>
      <c r="E139" s="5" t="str">
        <f>VLOOKUP(D139, 'TechIndex Startups'!$A$1:$E$700,2,FALSE)</f>
        <v>FIRM0107</v>
      </c>
      <c r="F139" s="15" t="s">
        <v>1471</v>
      </c>
      <c r="G139" s="15">
        <f t="shared" si="4"/>
        <v>2000000</v>
      </c>
      <c r="H139" s="59">
        <f>VLOOKUP($A139,Fund_clean_work!$A:$B,2,FALSE)</f>
        <v>6</v>
      </c>
      <c r="I139" s="63">
        <f t="shared" si="5"/>
        <v>333333.33333333331</v>
      </c>
      <c r="J139" s="5" t="s">
        <v>1599</v>
      </c>
      <c r="K139" s="5" t="s">
        <v>1596</v>
      </c>
      <c r="L139" s="5" t="s">
        <v>30</v>
      </c>
      <c r="M139" s="5" t="s">
        <v>1557</v>
      </c>
      <c r="N139" s="5">
        <v>2009</v>
      </c>
      <c r="O139" s="5" t="s">
        <v>69</v>
      </c>
    </row>
    <row r="140" spans="1:15">
      <c r="A140" s="5" t="s">
        <v>2148</v>
      </c>
      <c r="B140" s="9">
        <v>41116</v>
      </c>
      <c r="C140" s="5">
        <v>2012</v>
      </c>
      <c r="D140" s="5" t="s">
        <v>155</v>
      </c>
      <c r="E140" s="5" t="str">
        <f>VLOOKUP(D140, 'TechIndex Startups'!$A$1:$E$700,2,FALSE)</f>
        <v>FIRM0107</v>
      </c>
      <c r="F140" s="15" t="s">
        <v>1471</v>
      </c>
      <c r="G140" s="15">
        <f t="shared" si="4"/>
        <v>2000000</v>
      </c>
      <c r="H140" s="59">
        <f>VLOOKUP($A140,Fund_clean_work!$A:$B,2,FALSE)</f>
        <v>6</v>
      </c>
      <c r="I140" s="63">
        <f t="shared" si="5"/>
        <v>333333.33333333331</v>
      </c>
      <c r="J140" s="5" t="s">
        <v>1556</v>
      </c>
      <c r="K140" s="5" t="s">
        <v>1596</v>
      </c>
      <c r="L140" s="5" t="s">
        <v>30</v>
      </c>
      <c r="M140" s="5" t="s">
        <v>1557</v>
      </c>
      <c r="N140" s="5">
        <v>2009</v>
      </c>
      <c r="O140" s="5" t="s">
        <v>69</v>
      </c>
    </row>
    <row r="141" spans="1:15">
      <c r="A141" s="5" t="s">
        <v>2148</v>
      </c>
      <c r="B141" s="9">
        <v>41116</v>
      </c>
      <c r="C141" s="5">
        <v>2012</v>
      </c>
      <c r="D141" s="5" t="s">
        <v>155</v>
      </c>
      <c r="E141" s="5" t="str">
        <f>VLOOKUP(D141, 'TechIndex Startups'!$A$1:$E$700,2,FALSE)</f>
        <v>FIRM0107</v>
      </c>
      <c r="F141" s="15" t="s">
        <v>1471</v>
      </c>
      <c r="G141" s="15">
        <f t="shared" si="4"/>
        <v>2000000</v>
      </c>
      <c r="H141" s="59">
        <f>VLOOKUP($A141,Fund_clean_work!$A:$B,2,FALSE)</f>
        <v>6</v>
      </c>
      <c r="I141" s="63">
        <f t="shared" si="5"/>
        <v>333333.33333333331</v>
      </c>
      <c r="J141" s="5" t="s">
        <v>1600</v>
      </c>
      <c r="K141" s="5" t="s">
        <v>1596</v>
      </c>
      <c r="L141" s="5" t="s">
        <v>30</v>
      </c>
      <c r="M141" s="5" t="s">
        <v>1557</v>
      </c>
      <c r="N141" s="5">
        <v>2009</v>
      </c>
      <c r="O141" s="5" t="s">
        <v>69</v>
      </c>
    </row>
    <row r="142" spans="1:15">
      <c r="A142" s="5" t="s">
        <v>2149</v>
      </c>
      <c r="B142" s="9">
        <v>41128</v>
      </c>
      <c r="C142" s="5">
        <v>2012</v>
      </c>
      <c r="D142" s="5" t="s">
        <v>92</v>
      </c>
      <c r="E142" s="5" t="str">
        <f>VLOOKUP(D142, 'TechIndex Startups'!$A$1:$E$700,2,FALSE)</f>
        <v>FIRM0045</v>
      </c>
      <c r="F142" s="15">
        <v>55700000</v>
      </c>
      <c r="G142" s="15">
        <f t="shared" ref="G142:G205" si="6">IF(F142="above",G141,F142)</f>
        <v>55700000</v>
      </c>
      <c r="H142" s="59">
        <f>VLOOKUP($A142,Fund_clean_work!$A:$B,2,FALSE)</f>
        <v>6</v>
      </c>
      <c r="I142" s="63">
        <f t="shared" si="5"/>
        <v>9283333.333333334</v>
      </c>
      <c r="J142" s="5" t="s">
        <v>4</v>
      </c>
      <c r="K142" s="5" t="s">
        <v>1522</v>
      </c>
      <c r="L142" s="5" t="s">
        <v>30</v>
      </c>
      <c r="M142" s="5" t="s">
        <v>1482</v>
      </c>
      <c r="N142" s="5">
        <v>2003</v>
      </c>
      <c r="O142" s="5" t="s">
        <v>44</v>
      </c>
    </row>
    <row r="143" spans="1:15">
      <c r="A143" s="5" t="s">
        <v>2149</v>
      </c>
      <c r="B143" s="9">
        <v>41128</v>
      </c>
      <c r="C143" s="5">
        <v>2012</v>
      </c>
      <c r="D143" s="5" t="s">
        <v>92</v>
      </c>
      <c r="E143" s="5" t="str">
        <f>VLOOKUP(D143, 'TechIndex Startups'!$A$1:$E$700,2,FALSE)</f>
        <v>FIRM0045</v>
      </c>
      <c r="F143" s="15" t="s">
        <v>1471</v>
      </c>
      <c r="G143" s="15">
        <f t="shared" si="6"/>
        <v>55700000</v>
      </c>
      <c r="H143" s="59">
        <f>VLOOKUP($A143,Fund_clean_work!$A:$B,2,FALSE)</f>
        <v>6</v>
      </c>
      <c r="I143" s="63">
        <f t="shared" si="5"/>
        <v>9283333.333333334</v>
      </c>
      <c r="J143" s="5" t="s">
        <v>1601</v>
      </c>
      <c r="K143" s="5" t="s">
        <v>1522</v>
      </c>
      <c r="L143" s="5" t="s">
        <v>30</v>
      </c>
      <c r="M143" s="5" t="s">
        <v>1482</v>
      </c>
      <c r="N143" s="5">
        <v>2003</v>
      </c>
      <c r="O143" s="5" t="s">
        <v>44</v>
      </c>
    </row>
    <row r="144" spans="1:15">
      <c r="A144" s="5" t="s">
        <v>2149</v>
      </c>
      <c r="B144" s="9">
        <v>41128</v>
      </c>
      <c r="C144" s="5">
        <v>2012</v>
      </c>
      <c r="D144" s="5" t="s">
        <v>92</v>
      </c>
      <c r="E144" s="5" t="str">
        <f>VLOOKUP(D144, 'TechIndex Startups'!$A$1:$E$700,2,FALSE)</f>
        <v>FIRM0045</v>
      </c>
      <c r="F144" s="15" t="s">
        <v>1471</v>
      </c>
      <c r="G144" s="15">
        <f t="shared" si="6"/>
        <v>55700000</v>
      </c>
      <c r="H144" s="59">
        <f>VLOOKUP($A144,Fund_clean_work!$A:$B,2,FALSE)</f>
        <v>6</v>
      </c>
      <c r="I144" s="63">
        <f t="shared" si="5"/>
        <v>9283333.333333334</v>
      </c>
      <c r="J144" s="5" t="s">
        <v>1566</v>
      </c>
      <c r="K144" s="5" t="s">
        <v>1522</v>
      </c>
      <c r="L144" s="5" t="s">
        <v>30</v>
      </c>
      <c r="M144" s="5" t="s">
        <v>1482</v>
      </c>
      <c r="N144" s="5">
        <v>2003</v>
      </c>
      <c r="O144" s="5" t="s">
        <v>44</v>
      </c>
    </row>
    <row r="145" spans="1:15">
      <c r="A145" s="5" t="s">
        <v>2149</v>
      </c>
      <c r="B145" s="9">
        <v>41128</v>
      </c>
      <c r="C145" s="5">
        <v>2012</v>
      </c>
      <c r="D145" s="5" t="s">
        <v>92</v>
      </c>
      <c r="E145" s="5" t="str">
        <f>VLOOKUP(D145, 'TechIndex Startups'!$A$1:$E$700,2,FALSE)</f>
        <v>FIRM0045</v>
      </c>
      <c r="F145" s="15" t="s">
        <v>1471</v>
      </c>
      <c r="G145" s="15">
        <f t="shared" si="6"/>
        <v>55700000</v>
      </c>
      <c r="H145" s="59">
        <f>VLOOKUP($A145,Fund_clean_work!$A:$B,2,FALSE)</f>
        <v>6</v>
      </c>
      <c r="I145" s="63">
        <f t="shared" si="5"/>
        <v>9283333.333333334</v>
      </c>
      <c r="J145" s="5" t="s">
        <v>1533</v>
      </c>
      <c r="K145" s="5" t="s">
        <v>1522</v>
      </c>
      <c r="L145" s="5" t="s">
        <v>30</v>
      </c>
      <c r="M145" s="5" t="s">
        <v>1482</v>
      </c>
      <c r="N145" s="5">
        <v>2003</v>
      </c>
      <c r="O145" s="5" t="s">
        <v>44</v>
      </c>
    </row>
    <row r="146" spans="1:15">
      <c r="A146" s="5" t="s">
        <v>2149</v>
      </c>
      <c r="B146" s="9">
        <v>41128</v>
      </c>
      <c r="C146" s="5">
        <v>2012</v>
      </c>
      <c r="D146" s="5" t="s">
        <v>92</v>
      </c>
      <c r="E146" s="5" t="str">
        <f>VLOOKUP(D146, 'TechIndex Startups'!$A$1:$E$700,2,FALSE)</f>
        <v>FIRM0045</v>
      </c>
      <c r="F146" s="15" t="s">
        <v>1471</v>
      </c>
      <c r="G146" s="15">
        <f t="shared" si="6"/>
        <v>55700000</v>
      </c>
      <c r="H146" s="59">
        <f>VLOOKUP($A146,Fund_clean_work!$A:$B,2,FALSE)</f>
        <v>6</v>
      </c>
      <c r="I146" s="63">
        <f t="shared" si="5"/>
        <v>9283333.333333334</v>
      </c>
      <c r="J146" s="5" t="s">
        <v>1602</v>
      </c>
      <c r="K146" s="5" t="s">
        <v>1522</v>
      </c>
      <c r="L146" s="5" t="s">
        <v>30</v>
      </c>
      <c r="M146" s="5" t="s">
        <v>1482</v>
      </c>
      <c r="N146" s="5">
        <v>2003</v>
      </c>
      <c r="O146" s="5" t="s">
        <v>44</v>
      </c>
    </row>
    <row r="147" spans="1:15">
      <c r="A147" s="5" t="s">
        <v>2149</v>
      </c>
      <c r="B147" s="9">
        <v>41128</v>
      </c>
      <c r="C147" s="5">
        <v>2012</v>
      </c>
      <c r="D147" s="5" t="s">
        <v>92</v>
      </c>
      <c r="E147" s="5" t="str">
        <f>VLOOKUP(D147, 'TechIndex Startups'!$A$1:$E$700,2,FALSE)</f>
        <v>FIRM0045</v>
      </c>
      <c r="F147" s="15" t="s">
        <v>1471</v>
      </c>
      <c r="G147" s="15">
        <f t="shared" si="6"/>
        <v>55700000</v>
      </c>
      <c r="H147" s="59">
        <f>VLOOKUP($A147,Fund_clean_work!$A:$B,2,FALSE)</f>
        <v>6</v>
      </c>
      <c r="I147" s="63">
        <f t="shared" si="5"/>
        <v>9283333.333333334</v>
      </c>
      <c r="J147" s="5" t="s">
        <v>1603</v>
      </c>
      <c r="K147" s="5" t="s">
        <v>1522</v>
      </c>
      <c r="L147" s="5" t="s">
        <v>30</v>
      </c>
      <c r="M147" s="5" t="s">
        <v>1482</v>
      </c>
      <c r="N147" s="5">
        <v>2003</v>
      </c>
      <c r="O147" s="5" t="s">
        <v>44</v>
      </c>
    </row>
    <row r="148" spans="1:15">
      <c r="A148" s="5" t="s">
        <v>2150</v>
      </c>
      <c r="B148" s="9">
        <v>41145</v>
      </c>
      <c r="C148" s="5">
        <v>2012</v>
      </c>
      <c r="D148" s="5" t="s">
        <v>132</v>
      </c>
      <c r="E148" s="5" t="str">
        <f>VLOOKUP(D148, 'TechIndex Startups'!$A$1:$E$700,2,FALSE)</f>
        <v>FIRM0084</v>
      </c>
      <c r="F148" s="15">
        <v>200000</v>
      </c>
      <c r="G148" s="15">
        <f t="shared" si="6"/>
        <v>200000</v>
      </c>
      <c r="H148" s="59">
        <f>VLOOKUP($A148,Fund_clean_work!$A:$B,2,FALSE)</f>
        <v>1</v>
      </c>
      <c r="I148" s="63">
        <f t="shared" si="5"/>
        <v>200000</v>
      </c>
      <c r="J148" s="5" t="s">
        <v>1554</v>
      </c>
      <c r="K148" s="5" t="s">
        <v>1494</v>
      </c>
      <c r="L148" s="5" t="s">
        <v>30</v>
      </c>
      <c r="M148" s="5" t="s">
        <v>1555</v>
      </c>
      <c r="N148" s="5">
        <v>2008</v>
      </c>
      <c r="O148" s="5" t="s">
        <v>33</v>
      </c>
    </row>
    <row r="149" spans="1:15">
      <c r="A149" s="5" t="s">
        <v>2152</v>
      </c>
      <c r="B149" s="9">
        <v>41164</v>
      </c>
      <c r="C149" s="5">
        <v>2012</v>
      </c>
      <c r="D149" s="5" t="s">
        <v>68</v>
      </c>
      <c r="E149" s="5" t="str">
        <f>VLOOKUP(D149, 'TechIndex Startups'!$A$1:$E$700,2,FALSE)</f>
        <v>FIRM0027</v>
      </c>
      <c r="F149" s="15">
        <f>20000000*1.4</f>
        <v>28000000</v>
      </c>
      <c r="G149" s="15">
        <f t="shared" si="6"/>
        <v>28000000</v>
      </c>
      <c r="H149" s="59">
        <f>VLOOKUP($A149,Fund_clean_work!$A:$B,2,FALSE)</f>
        <v>2</v>
      </c>
      <c r="I149" s="63">
        <f t="shared" si="5"/>
        <v>14000000</v>
      </c>
      <c r="J149" s="5" t="s">
        <v>1606</v>
      </c>
      <c r="K149" s="5" t="s">
        <v>1513</v>
      </c>
      <c r="L149" s="5" t="s">
        <v>50</v>
      </c>
      <c r="M149" s="5" t="s">
        <v>1478</v>
      </c>
      <c r="N149" s="5">
        <v>1999</v>
      </c>
      <c r="O149" s="5" t="s">
        <v>69</v>
      </c>
    </row>
    <row r="150" spans="1:15">
      <c r="A150" s="5" t="s">
        <v>2152</v>
      </c>
      <c r="B150" s="9">
        <v>41164</v>
      </c>
      <c r="C150" s="5">
        <v>2012</v>
      </c>
      <c r="D150" s="5" t="s">
        <v>68</v>
      </c>
      <c r="E150" s="5" t="str">
        <f>VLOOKUP(D150, 'TechIndex Startups'!$A$1:$E$700,2,FALSE)</f>
        <v>FIRM0027</v>
      </c>
      <c r="F150" s="16" t="s">
        <v>1544</v>
      </c>
      <c r="G150" s="15">
        <f t="shared" si="6"/>
        <v>28000000</v>
      </c>
      <c r="H150" s="59">
        <f>VLOOKUP($A150,Fund_clean_work!$A:$B,2,FALSE)</f>
        <v>2</v>
      </c>
      <c r="I150" s="63">
        <f t="shared" si="5"/>
        <v>14000000</v>
      </c>
      <c r="J150" s="5" t="s">
        <v>1607</v>
      </c>
      <c r="K150" s="5" t="s">
        <v>1513</v>
      </c>
      <c r="L150" s="5" t="s">
        <v>50</v>
      </c>
      <c r="M150" s="5" t="s">
        <v>1478</v>
      </c>
      <c r="N150" s="5">
        <v>1999</v>
      </c>
      <c r="O150" s="5" t="s">
        <v>69</v>
      </c>
    </row>
    <row r="151" spans="1:15">
      <c r="A151" s="5" t="s">
        <v>2153</v>
      </c>
      <c r="B151" s="9">
        <v>41172</v>
      </c>
      <c r="C151" s="5">
        <v>2012</v>
      </c>
      <c r="D151" s="5" t="s">
        <v>148</v>
      </c>
      <c r="E151" s="5" t="str">
        <f>VLOOKUP(D151, 'TechIndex Startups'!$A$1:$E$700,2,FALSE)</f>
        <v>FIRM0100</v>
      </c>
      <c r="F151" s="15">
        <v>10000</v>
      </c>
      <c r="G151" s="15">
        <f t="shared" si="6"/>
        <v>10000</v>
      </c>
      <c r="H151" s="59">
        <f>VLOOKUP($A151,Fund_clean_work!$A:$B,2,FALSE)</f>
        <v>1</v>
      </c>
      <c r="I151" s="63">
        <f t="shared" si="5"/>
        <v>10000</v>
      </c>
      <c r="J151" s="5" t="s">
        <v>1479</v>
      </c>
      <c r="K151" s="5" t="s">
        <v>1513</v>
      </c>
      <c r="L151" s="5" t="s">
        <v>30</v>
      </c>
      <c r="M151" s="5" t="s">
        <v>1608</v>
      </c>
      <c r="N151" s="5">
        <v>2009</v>
      </c>
      <c r="O151" s="5" t="s">
        <v>44</v>
      </c>
    </row>
    <row r="152" spans="1:15">
      <c r="A152" s="5" t="s">
        <v>2155</v>
      </c>
      <c r="B152" s="9">
        <v>41178</v>
      </c>
      <c r="C152" s="5">
        <v>2012</v>
      </c>
      <c r="D152" s="5" t="s">
        <v>230</v>
      </c>
      <c r="E152" s="5" t="str">
        <f>VLOOKUP(D152, 'TechIndex Startups'!$A$1:$E$700,2,FALSE)</f>
        <v>FIRM0178</v>
      </c>
      <c r="F152" s="15">
        <v>62000000</v>
      </c>
      <c r="G152" s="15">
        <f t="shared" si="6"/>
        <v>62000000</v>
      </c>
      <c r="H152" s="59">
        <f>VLOOKUP($A152,Fund_clean_work!$A:$B,2,FALSE)</f>
        <v>2</v>
      </c>
      <c r="I152" s="63">
        <f t="shared" si="5"/>
        <v>31000000</v>
      </c>
      <c r="J152" s="5" t="s">
        <v>1531</v>
      </c>
      <c r="K152" s="5" t="s">
        <v>1494</v>
      </c>
      <c r="L152" s="5" t="s">
        <v>50</v>
      </c>
      <c r="M152" s="5" t="s">
        <v>1478</v>
      </c>
      <c r="N152" s="5">
        <v>2003</v>
      </c>
      <c r="O152" s="5" t="s">
        <v>58</v>
      </c>
    </row>
    <row r="153" spans="1:15">
      <c r="A153" s="5" t="s">
        <v>2155</v>
      </c>
      <c r="B153" s="9">
        <v>41178</v>
      </c>
      <c r="C153" s="5">
        <v>2012</v>
      </c>
      <c r="D153" s="5" t="s">
        <v>230</v>
      </c>
      <c r="E153" s="5" t="str">
        <f>VLOOKUP(D153, 'TechIndex Startups'!$A$1:$E$700,2,FALSE)</f>
        <v>FIRM0178</v>
      </c>
      <c r="F153" s="15" t="s">
        <v>1544</v>
      </c>
      <c r="G153" s="15">
        <f t="shared" si="6"/>
        <v>62000000</v>
      </c>
      <c r="H153" s="59">
        <f>VLOOKUP($A153,Fund_clean_work!$A:$B,2,FALSE)</f>
        <v>2</v>
      </c>
      <c r="I153" s="63">
        <f t="shared" si="5"/>
        <v>31000000</v>
      </c>
      <c r="J153" s="5" t="s">
        <v>1610</v>
      </c>
      <c r="K153" s="5" t="s">
        <v>1494</v>
      </c>
      <c r="L153" s="5" t="s">
        <v>50</v>
      </c>
      <c r="M153" s="5" t="s">
        <v>1478</v>
      </c>
      <c r="N153" s="5">
        <v>2003</v>
      </c>
      <c r="O153" s="5" t="s">
        <v>58</v>
      </c>
    </row>
    <row r="154" spans="1:15">
      <c r="A154" s="5" t="s">
        <v>2156</v>
      </c>
      <c r="B154" s="9">
        <v>41182</v>
      </c>
      <c r="C154" s="5">
        <v>2012</v>
      </c>
      <c r="D154" s="5" t="s">
        <v>329</v>
      </c>
      <c r="E154" s="5" t="str">
        <f>VLOOKUP(D154, 'TechIndex Startups'!$A$1:$E$700,2,FALSE)</f>
        <v>FIRM0271</v>
      </c>
      <c r="F154" s="15">
        <v>1000000</v>
      </c>
      <c r="G154" s="15">
        <f t="shared" si="6"/>
        <v>1000000</v>
      </c>
      <c r="H154" s="59">
        <f>VLOOKUP($A154,Fund_clean_work!$A:$B,2,FALSE)</f>
        <v>1</v>
      </c>
      <c r="I154" s="63">
        <f t="shared" si="5"/>
        <v>1000000</v>
      </c>
      <c r="J154" s="5" t="s">
        <v>1611</v>
      </c>
      <c r="K154" s="5" t="s">
        <v>1481</v>
      </c>
      <c r="L154" s="5" t="s">
        <v>30</v>
      </c>
      <c r="M154" s="5" t="s">
        <v>1470</v>
      </c>
      <c r="N154" s="5">
        <v>2012</v>
      </c>
      <c r="O154" s="5" t="s">
        <v>33</v>
      </c>
    </row>
    <row r="155" spans="1:15">
      <c r="A155" s="5" t="s">
        <v>2157</v>
      </c>
      <c r="B155" s="9">
        <v>41183</v>
      </c>
      <c r="C155" s="5">
        <v>2012</v>
      </c>
      <c r="D155" s="5" t="s">
        <v>297</v>
      </c>
      <c r="E155" s="5" t="str">
        <f>VLOOKUP(D155, 'TechIndex Startups'!$A$1:$E$700,2,FALSE)</f>
        <v>FIRM0241</v>
      </c>
      <c r="F155" s="15">
        <v>30000</v>
      </c>
      <c r="G155" s="15">
        <f t="shared" si="6"/>
        <v>30000</v>
      </c>
      <c r="H155" s="59">
        <f>VLOOKUP($A155,Fund_clean_work!$A:$B,2,FALSE)</f>
        <v>1</v>
      </c>
      <c r="I155" s="63">
        <f t="shared" si="5"/>
        <v>30000</v>
      </c>
      <c r="J155" s="5" t="s">
        <v>1479</v>
      </c>
      <c r="K155" s="5" t="s">
        <v>1481</v>
      </c>
      <c r="L155" s="5" t="s">
        <v>30</v>
      </c>
      <c r="M155" s="5" t="s">
        <v>1612</v>
      </c>
      <c r="N155" s="5">
        <v>2012</v>
      </c>
      <c r="O155" s="5" t="s">
        <v>47</v>
      </c>
    </row>
    <row r="156" spans="1:15">
      <c r="A156" s="5" t="s">
        <v>2160</v>
      </c>
      <c r="B156" s="9">
        <v>41193</v>
      </c>
      <c r="C156" s="5">
        <v>2012</v>
      </c>
      <c r="D156" s="5" t="s">
        <v>244</v>
      </c>
      <c r="E156" s="5" t="str">
        <f>VLOOKUP(D156, 'TechIndex Startups'!$A$1:$E$700,2,FALSE)</f>
        <v>FIRM0192</v>
      </c>
      <c r="F156" s="16" t="s">
        <v>1544</v>
      </c>
      <c r="G156" s="15">
        <f t="shared" si="6"/>
        <v>30000</v>
      </c>
      <c r="H156" s="59">
        <f>VLOOKUP($A156,Fund_clean_work!$A:$B,2,FALSE)</f>
        <v>2</v>
      </c>
      <c r="I156" s="63">
        <f t="shared" si="5"/>
        <v>15000</v>
      </c>
      <c r="J156" s="5" t="s">
        <v>1614</v>
      </c>
      <c r="K156" s="5" t="s">
        <v>1481</v>
      </c>
      <c r="L156" s="5" t="s">
        <v>41</v>
      </c>
      <c r="M156" s="5" t="s">
        <v>1569</v>
      </c>
      <c r="N156" s="5">
        <v>2011</v>
      </c>
      <c r="O156" s="5" t="s">
        <v>44</v>
      </c>
    </row>
    <row r="157" spans="1:15">
      <c r="A157" s="5" t="s">
        <v>2160</v>
      </c>
      <c r="B157" s="9">
        <v>41193</v>
      </c>
      <c r="C157" s="5">
        <v>2012</v>
      </c>
      <c r="D157" s="5" t="s">
        <v>244</v>
      </c>
      <c r="E157" s="5" t="str">
        <f>VLOOKUP(D157, 'TechIndex Startups'!$A$1:$E$700,2,FALSE)</f>
        <v>FIRM0192</v>
      </c>
      <c r="F157" s="15">
        <v>1100000</v>
      </c>
      <c r="G157" s="15">
        <f t="shared" si="6"/>
        <v>1100000</v>
      </c>
      <c r="H157" s="59">
        <f>VLOOKUP($A157,Fund_clean_work!$A:$B,2,FALSE)</f>
        <v>2</v>
      </c>
      <c r="I157" s="63">
        <f t="shared" si="5"/>
        <v>550000</v>
      </c>
      <c r="J157" s="5" t="s">
        <v>1568</v>
      </c>
      <c r="K157" s="5" t="s">
        <v>1481</v>
      </c>
      <c r="L157" s="5" t="s">
        <v>41</v>
      </c>
      <c r="M157" s="5" t="s">
        <v>1569</v>
      </c>
      <c r="N157" s="5">
        <v>2011</v>
      </c>
      <c r="O157" s="5" t="s">
        <v>44</v>
      </c>
    </row>
    <row r="158" spans="1:15">
      <c r="A158" s="5" t="s">
        <v>2161</v>
      </c>
      <c r="B158" s="9">
        <v>41202</v>
      </c>
      <c r="C158" s="5">
        <v>2012</v>
      </c>
      <c r="D158" s="5" t="s">
        <v>331</v>
      </c>
      <c r="E158" s="5" t="str">
        <f>VLOOKUP(D158, 'TechIndex Startups'!$A$1:$E$700,2,FALSE)</f>
        <v>FIRM0273</v>
      </c>
      <c r="F158" s="16" t="s">
        <v>1544</v>
      </c>
      <c r="G158" s="15">
        <f t="shared" si="6"/>
        <v>1100000</v>
      </c>
      <c r="H158" s="59">
        <f>VLOOKUP($A158,Fund_clean_work!$A:$B,2,FALSE)</f>
        <v>2</v>
      </c>
      <c r="I158" s="63">
        <f t="shared" si="5"/>
        <v>550000</v>
      </c>
      <c r="J158" s="5" t="s">
        <v>1615</v>
      </c>
      <c r="K158" s="5" t="s">
        <v>1481</v>
      </c>
      <c r="L158" s="5" t="s">
        <v>30</v>
      </c>
      <c r="M158" s="5" t="s">
        <v>1559</v>
      </c>
      <c r="N158" s="5">
        <v>2012</v>
      </c>
      <c r="O158" s="5" t="s">
        <v>36</v>
      </c>
    </row>
    <row r="159" spans="1:15">
      <c r="A159" s="5" t="s">
        <v>2161</v>
      </c>
      <c r="B159" s="9">
        <v>41202</v>
      </c>
      <c r="C159" s="5">
        <v>2012</v>
      </c>
      <c r="D159" s="5" t="s">
        <v>331</v>
      </c>
      <c r="E159" s="5" t="str">
        <f>VLOOKUP(D159, 'TechIndex Startups'!$A$1:$E$700,2,FALSE)</f>
        <v>FIRM0273</v>
      </c>
      <c r="F159" s="15">
        <v>100000</v>
      </c>
      <c r="G159" s="15">
        <f t="shared" si="6"/>
        <v>100000</v>
      </c>
      <c r="H159" s="59">
        <f>VLOOKUP($A159,Fund_clean_work!$A:$B,2,FALSE)</f>
        <v>2</v>
      </c>
      <c r="I159" s="63">
        <f t="shared" si="5"/>
        <v>50000</v>
      </c>
      <c r="J159" s="5" t="s">
        <v>1616</v>
      </c>
      <c r="K159" s="5" t="s">
        <v>1481</v>
      </c>
      <c r="L159" s="5" t="s">
        <v>30</v>
      </c>
      <c r="M159" s="5" t="s">
        <v>1559</v>
      </c>
      <c r="N159" s="5">
        <v>2012</v>
      </c>
      <c r="O159" s="5" t="s">
        <v>36</v>
      </c>
    </row>
    <row r="160" spans="1:15">
      <c r="A160" s="5" t="s">
        <v>2162</v>
      </c>
      <c r="B160" s="9">
        <v>41208</v>
      </c>
      <c r="C160" s="5">
        <v>2012</v>
      </c>
      <c r="D160" s="5" t="s">
        <v>228</v>
      </c>
      <c r="E160" s="5" t="str">
        <f>VLOOKUP(D160, 'TechIndex Startups'!$A$1:$E$700,2,FALSE)</f>
        <v>FIRM0177</v>
      </c>
      <c r="F160" s="15">
        <v>40000</v>
      </c>
      <c r="G160" s="15">
        <f t="shared" si="6"/>
        <v>40000</v>
      </c>
      <c r="H160" s="59">
        <f>VLOOKUP($A160,Fund_clean_work!$A:$B,2,FALSE)</f>
        <v>1</v>
      </c>
      <c r="I160" s="63">
        <f t="shared" si="5"/>
        <v>40000</v>
      </c>
      <c r="J160" s="5" t="s">
        <v>1616</v>
      </c>
      <c r="K160" s="5" t="s">
        <v>1481</v>
      </c>
      <c r="L160" s="5" t="s">
        <v>229</v>
      </c>
      <c r="M160" s="5" t="s">
        <v>1617</v>
      </c>
      <c r="N160" s="5">
        <v>2011</v>
      </c>
      <c r="O160" s="5" t="s">
        <v>33</v>
      </c>
    </row>
    <row r="161" spans="1:15">
      <c r="A161" s="5" t="s">
        <v>2163</v>
      </c>
      <c r="B161" s="9">
        <v>41216</v>
      </c>
      <c r="C161" s="5">
        <v>2012</v>
      </c>
      <c r="D161" s="5" t="s">
        <v>295</v>
      </c>
      <c r="E161" s="5" t="str">
        <f>VLOOKUP(D161, 'TechIndex Startups'!$A$1:$E$700,2,FALSE)</f>
        <v>FIRM0239</v>
      </c>
      <c r="F161" s="15">
        <v>100000</v>
      </c>
      <c r="G161" s="15">
        <f t="shared" si="6"/>
        <v>100000</v>
      </c>
      <c r="H161" s="59">
        <f>VLOOKUP($A161,Fund_clean_work!$A:$B,2,FALSE)</f>
        <v>1</v>
      </c>
      <c r="I161" s="63">
        <f t="shared" si="5"/>
        <v>100000</v>
      </c>
      <c r="J161" s="5" t="s">
        <v>1466</v>
      </c>
      <c r="K161" s="5" t="s">
        <v>1481</v>
      </c>
      <c r="L161" s="5" t="s">
        <v>30</v>
      </c>
      <c r="M161" s="5" t="s">
        <v>1470</v>
      </c>
      <c r="N161" s="5">
        <v>2012</v>
      </c>
      <c r="O161" s="5" t="s">
        <v>47</v>
      </c>
    </row>
    <row r="162" spans="1:15">
      <c r="A162" s="5" t="s">
        <v>2164</v>
      </c>
      <c r="B162" s="9">
        <v>41228</v>
      </c>
      <c r="C162" s="5">
        <v>2012</v>
      </c>
      <c r="D162" s="5" t="s">
        <v>231</v>
      </c>
      <c r="E162" s="5" t="str">
        <f>VLOOKUP(D162, 'TechIndex Startups'!$A$1:$E$700,2,FALSE)</f>
        <v>FIRM0179</v>
      </c>
      <c r="F162" s="16" t="s">
        <v>1471</v>
      </c>
      <c r="G162" s="15">
        <f t="shared" si="6"/>
        <v>100000</v>
      </c>
      <c r="H162" s="59">
        <f>VLOOKUP($A162,Fund_clean_work!$A:$B,2,FALSE)</f>
        <v>6</v>
      </c>
      <c r="I162" s="63">
        <f t="shared" si="5"/>
        <v>16666.666666666668</v>
      </c>
      <c r="J162" s="5" t="s">
        <v>1618</v>
      </c>
      <c r="K162" s="5" t="s">
        <v>1497</v>
      </c>
      <c r="L162" s="5" t="s">
        <v>30</v>
      </c>
      <c r="M162" s="5" t="s">
        <v>1498</v>
      </c>
      <c r="N162" s="5">
        <v>2011</v>
      </c>
      <c r="O162" s="5" t="s">
        <v>86</v>
      </c>
    </row>
    <row r="163" spans="1:15">
      <c r="A163" s="5" t="s">
        <v>2164</v>
      </c>
      <c r="B163" s="9">
        <v>41228</v>
      </c>
      <c r="C163" s="5">
        <v>2012</v>
      </c>
      <c r="D163" s="5" t="s">
        <v>231</v>
      </c>
      <c r="E163" s="5" t="str">
        <f>VLOOKUP(D163, 'TechIndex Startups'!$A$1:$E$700,2,FALSE)</f>
        <v>FIRM0179</v>
      </c>
      <c r="F163" s="15">
        <v>1300000</v>
      </c>
      <c r="G163" s="15">
        <f t="shared" si="6"/>
        <v>1300000</v>
      </c>
      <c r="H163" s="59">
        <f>VLOOKUP($A163,Fund_clean_work!$A:$B,2,FALSE)</f>
        <v>6</v>
      </c>
      <c r="I163" s="63">
        <f t="shared" si="5"/>
        <v>216666.66666666666</v>
      </c>
      <c r="J163" s="5" t="s">
        <v>16</v>
      </c>
      <c r="K163" s="5" t="s">
        <v>1497</v>
      </c>
      <c r="L163" s="5" t="s">
        <v>30</v>
      </c>
      <c r="M163" s="5" t="s">
        <v>1498</v>
      </c>
      <c r="N163" s="5">
        <v>2011</v>
      </c>
      <c r="O163" s="5" t="s">
        <v>86</v>
      </c>
    </row>
    <row r="164" spans="1:15">
      <c r="A164" s="5" t="s">
        <v>2164</v>
      </c>
      <c r="B164" s="9">
        <v>41228</v>
      </c>
      <c r="C164" s="5">
        <v>2012</v>
      </c>
      <c r="D164" s="5" t="s">
        <v>231</v>
      </c>
      <c r="E164" s="5" t="str">
        <f>VLOOKUP(D164, 'TechIndex Startups'!$A$1:$E$700,2,FALSE)</f>
        <v>FIRM0179</v>
      </c>
      <c r="F164" s="16" t="s">
        <v>1471</v>
      </c>
      <c r="G164" s="15">
        <f t="shared" si="6"/>
        <v>1300000</v>
      </c>
      <c r="H164" s="59">
        <f>VLOOKUP($A164,Fund_clean_work!$A:$B,2,FALSE)</f>
        <v>6</v>
      </c>
      <c r="I164" s="63">
        <f t="shared" si="5"/>
        <v>216666.66666666666</v>
      </c>
      <c r="J164" s="5" t="s">
        <v>1619</v>
      </c>
      <c r="K164" s="5" t="s">
        <v>1497</v>
      </c>
      <c r="L164" s="5" t="s">
        <v>30</v>
      </c>
      <c r="M164" s="5" t="s">
        <v>1498</v>
      </c>
      <c r="N164" s="5">
        <v>2011</v>
      </c>
      <c r="O164" s="5" t="s">
        <v>86</v>
      </c>
    </row>
    <row r="165" spans="1:15">
      <c r="A165" s="5" t="s">
        <v>2164</v>
      </c>
      <c r="B165" s="9">
        <v>41228</v>
      </c>
      <c r="C165" s="5">
        <v>2012</v>
      </c>
      <c r="D165" s="5" t="s">
        <v>231</v>
      </c>
      <c r="E165" s="5" t="str">
        <f>VLOOKUP(D165, 'TechIndex Startups'!$A$1:$E$700,2,FALSE)</f>
        <v>FIRM0179</v>
      </c>
      <c r="F165" s="16" t="s">
        <v>1471</v>
      </c>
      <c r="G165" s="15">
        <f t="shared" si="6"/>
        <v>1300000</v>
      </c>
      <c r="H165" s="59">
        <f>VLOOKUP($A165,Fund_clean_work!$A:$B,2,FALSE)</f>
        <v>6</v>
      </c>
      <c r="I165" s="63">
        <f t="shared" si="5"/>
        <v>216666.66666666666</v>
      </c>
      <c r="J165" s="5" t="s">
        <v>1620</v>
      </c>
      <c r="K165" s="5" t="s">
        <v>1497</v>
      </c>
      <c r="L165" s="5" t="s">
        <v>30</v>
      </c>
      <c r="M165" s="5" t="s">
        <v>1498</v>
      </c>
      <c r="N165" s="5">
        <v>2011</v>
      </c>
      <c r="O165" s="5" t="s">
        <v>86</v>
      </c>
    </row>
    <row r="166" spans="1:15">
      <c r="A166" s="5" t="s">
        <v>2164</v>
      </c>
      <c r="B166" s="9">
        <v>41228</v>
      </c>
      <c r="C166" s="5">
        <v>2012</v>
      </c>
      <c r="D166" s="5" t="s">
        <v>231</v>
      </c>
      <c r="E166" s="5" t="str">
        <f>VLOOKUP(D166, 'TechIndex Startups'!$A$1:$E$700,2,FALSE)</f>
        <v>FIRM0179</v>
      </c>
      <c r="F166" s="16" t="s">
        <v>1471</v>
      </c>
      <c r="G166" s="15">
        <f t="shared" si="6"/>
        <v>1300000</v>
      </c>
      <c r="H166" s="59">
        <f>VLOOKUP($A166,Fund_clean_work!$A:$B,2,FALSE)</f>
        <v>6</v>
      </c>
      <c r="I166" s="63">
        <f t="shared" si="5"/>
        <v>216666.66666666666</v>
      </c>
      <c r="J166" s="5" t="s">
        <v>1621</v>
      </c>
      <c r="K166" s="5" t="s">
        <v>1497</v>
      </c>
      <c r="L166" s="5" t="s">
        <v>30</v>
      </c>
      <c r="M166" s="5" t="s">
        <v>1498</v>
      </c>
      <c r="N166" s="5">
        <v>2011</v>
      </c>
      <c r="O166" s="5" t="s">
        <v>86</v>
      </c>
    </row>
    <row r="167" spans="1:15">
      <c r="A167" s="5" t="s">
        <v>2164</v>
      </c>
      <c r="B167" s="9">
        <v>41228</v>
      </c>
      <c r="C167" s="5">
        <v>2012</v>
      </c>
      <c r="D167" s="5" t="s">
        <v>231</v>
      </c>
      <c r="E167" s="5" t="str">
        <f>VLOOKUP(D167, 'TechIndex Startups'!$A$1:$E$700,2,FALSE)</f>
        <v>FIRM0179</v>
      </c>
      <c r="F167" s="16" t="s">
        <v>1471</v>
      </c>
      <c r="G167" s="15">
        <f t="shared" si="6"/>
        <v>1300000</v>
      </c>
      <c r="H167" s="59">
        <f>VLOOKUP($A167,Fund_clean_work!$A:$B,2,FALSE)</f>
        <v>6</v>
      </c>
      <c r="I167" s="63">
        <f t="shared" si="5"/>
        <v>216666.66666666666</v>
      </c>
      <c r="J167" s="5" t="s">
        <v>1622</v>
      </c>
      <c r="K167" s="5" t="s">
        <v>1497</v>
      </c>
      <c r="L167" s="5" t="s">
        <v>30</v>
      </c>
      <c r="M167" s="5" t="s">
        <v>1498</v>
      </c>
      <c r="N167" s="5">
        <v>2011</v>
      </c>
      <c r="O167" s="5" t="s">
        <v>86</v>
      </c>
    </row>
    <row r="168" spans="1:15">
      <c r="A168" s="5" t="s">
        <v>2166</v>
      </c>
      <c r="B168" s="9">
        <v>41254</v>
      </c>
      <c r="C168" s="5">
        <v>2012</v>
      </c>
      <c r="D168" s="5" t="s">
        <v>288</v>
      </c>
      <c r="E168" s="5" t="str">
        <f>VLOOKUP(D168, 'TechIndex Startups'!$A$1:$E$700,2,FALSE)</f>
        <v>FIRM0233</v>
      </c>
      <c r="F168" s="15">
        <v>2000000</v>
      </c>
      <c r="G168" s="15">
        <f t="shared" si="6"/>
        <v>2000000</v>
      </c>
      <c r="H168" s="59">
        <f>VLOOKUP($A168,Fund_clean_work!$A:$B,2,FALSE)</f>
        <v>1</v>
      </c>
      <c r="I168" s="63">
        <f t="shared" si="5"/>
        <v>2000000</v>
      </c>
      <c r="J168" s="5" t="s">
        <v>1624</v>
      </c>
      <c r="K168" s="5" t="s">
        <v>1469</v>
      </c>
      <c r="L168" s="5" t="s">
        <v>30</v>
      </c>
      <c r="M168" s="5" t="s">
        <v>1482</v>
      </c>
      <c r="N168" s="5">
        <v>2012</v>
      </c>
      <c r="O168" s="5" t="s">
        <v>29</v>
      </c>
    </row>
    <row r="169" spans="1:15">
      <c r="A169" s="5" t="s">
        <v>2167</v>
      </c>
      <c r="B169" s="9">
        <v>41275</v>
      </c>
      <c r="C169" s="5">
        <v>2013</v>
      </c>
      <c r="D169" s="5" t="s">
        <v>1592</v>
      </c>
      <c r="E169" s="5" t="str">
        <f>VLOOKUP(D169, 'TechIndex Startups'!$A$1:$E$700,2,FALSE)</f>
        <v>FIRM0208</v>
      </c>
      <c r="F169" s="15">
        <v>2000000</v>
      </c>
      <c r="G169" s="15">
        <f t="shared" si="6"/>
        <v>2000000</v>
      </c>
      <c r="H169" s="59">
        <f>VLOOKUP($A169,Fund_clean_work!$A:$B,2,FALSE)</f>
        <v>1</v>
      </c>
      <c r="I169" s="63">
        <f t="shared" si="5"/>
        <v>2000000</v>
      </c>
      <c r="J169" s="5" t="s">
        <v>1479</v>
      </c>
      <c r="K169" s="5" t="s">
        <v>1477</v>
      </c>
      <c r="L169" s="5" t="s">
        <v>30</v>
      </c>
      <c r="M169" s="5" t="s">
        <v>1593</v>
      </c>
      <c r="N169" s="5">
        <v>2012</v>
      </c>
      <c r="O169" s="5" t="s">
        <v>44</v>
      </c>
    </row>
    <row r="170" spans="1:15">
      <c r="A170" s="5" t="s">
        <v>2169</v>
      </c>
      <c r="B170" s="9">
        <v>41277</v>
      </c>
      <c r="C170" s="5">
        <v>2013</v>
      </c>
      <c r="D170" s="5" t="s">
        <v>215</v>
      </c>
      <c r="E170" s="5" t="str">
        <f>VLOOKUP(D170, 'TechIndex Startups'!$A$1:$E$700,2,FALSE)</f>
        <v>FIRM0165</v>
      </c>
      <c r="F170" s="15">
        <v>200000</v>
      </c>
      <c r="G170" s="15">
        <f t="shared" si="6"/>
        <v>200000</v>
      </c>
      <c r="H170" s="59">
        <f>VLOOKUP($A170,Fund_clean_work!$A:$B,2,FALSE)</f>
        <v>1</v>
      </c>
      <c r="I170" s="63">
        <f t="shared" si="5"/>
        <v>200000</v>
      </c>
      <c r="J170" s="5" t="s">
        <v>1479</v>
      </c>
      <c r="K170" s="5" t="s">
        <v>1469</v>
      </c>
      <c r="L170" s="5" t="s">
        <v>30</v>
      </c>
      <c r="M170" s="5" t="s">
        <v>1470</v>
      </c>
      <c r="N170" s="5">
        <v>2011</v>
      </c>
      <c r="O170" s="5" t="s">
        <v>33</v>
      </c>
    </row>
    <row r="171" spans="1:15">
      <c r="A171" s="5" t="s">
        <v>2170</v>
      </c>
      <c r="B171" s="9">
        <v>41283</v>
      </c>
      <c r="C171" s="5">
        <v>2013</v>
      </c>
      <c r="D171" s="5" t="s">
        <v>174</v>
      </c>
      <c r="E171" s="5" t="str">
        <f>VLOOKUP(D171, 'TechIndex Startups'!$A$1:$E$700,2,FALSE)</f>
        <v>FIRM0125</v>
      </c>
      <c r="F171" s="16" t="s">
        <v>1471</v>
      </c>
      <c r="G171" s="15">
        <f t="shared" si="6"/>
        <v>200000</v>
      </c>
      <c r="H171" s="59">
        <f>VLOOKUP($A171,Fund_clean_work!$A:$B,2,FALSE)</f>
        <v>2</v>
      </c>
      <c r="I171" s="63">
        <f t="shared" si="5"/>
        <v>100000</v>
      </c>
      <c r="J171" s="5" t="s">
        <v>1627</v>
      </c>
      <c r="K171" s="5" t="s">
        <v>1469</v>
      </c>
      <c r="L171" s="5" t="s">
        <v>30</v>
      </c>
      <c r="M171" s="5" t="s">
        <v>1498</v>
      </c>
      <c r="N171" s="5">
        <v>2010</v>
      </c>
      <c r="O171" s="5" t="s">
        <v>44</v>
      </c>
    </row>
    <row r="172" spans="1:15">
      <c r="A172" s="5" t="s">
        <v>2170</v>
      </c>
      <c r="B172" s="9">
        <v>41283</v>
      </c>
      <c r="C172" s="5">
        <v>2013</v>
      </c>
      <c r="D172" s="5" t="s">
        <v>174</v>
      </c>
      <c r="E172" s="5" t="str">
        <f>VLOOKUP(D172, 'TechIndex Startups'!$A$1:$E$700,2,FALSE)</f>
        <v>FIRM0125</v>
      </c>
      <c r="F172" s="15">
        <v>850000</v>
      </c>
      <c r="G172" s="15">
        <f t="shared" si="6"/>
        <v>850000</v>
      </c>
      <c r="H172" s="59">
        <f>VLOOKUP($A172,Fund_clean_work!$A:$B,2,FALSE)</f>
        <v>2</v>
      </c>
      <c r="I172" s="63">
        <f t="shared" si="5"/>
        <v>425000</v>
      </c>
      <c r="J172" s="5" t="s">
        <v>1556</v>
      </c>
      <c r="K172" s="5" t="s">
        <v>1469</v>
      </c>
      <c r="L172" s="5" t="s">
        <v>30</v>
      </c>
      <c r="M172" s="5" t="s">
        <v>1498</v>
      </c>
      <c r="N172" s="5">
        <v>2010</v>
      </c>
      <c r="O172" s="5" t="s">
        <v>44</v>
      </c>
    </row>
    <row r="173" spans="1:15">
      <c r="A173" s="5" t="s">
        <v>2171</v>
      </c>
      <c r="B173" s="9">
        <v>41287</v>
      </c>
      <c r="C173" s="5">
        <v>2013</v>
      </c>
      <c r="D173" s="5" t="s">
        <v>217</v>
      </c>
      <c r="E173" s="5" t="str">
        <f>VLOOKUP(D173, 'TechIndex Startups'!$A$1:$E$700,2,FALSE)</f>
        <v>FIRM0167</v>
      </c>
      <c r="F173" s="15">
        <v>125000</v>
      </c>
      <c r="G173" s="15">
        <f t="shared" si="6"/>
        <v>125000</v>
      </c>
      <c r="H173" s="59">
        <f>VLOOKUP($A173,Fund_clean_work!$A:$B,2,FALSE)</f>
        <v>1</v>
      </c>
      <c r="I173" s="63">
        <f t="shared" si="5"/>
        <v>125000</v>
      </c>
      <c r="J173" s="5" t="s">
        <v>1628</v>
      </c>
      <c r="K173" s="5" t="s">
        <v>1481</v>
      </c>
      <c r="L173" s="5" t="s">
        <v>30</v>
      </c>
      <c r="M173" s="5" t="s">
        <v>1534</v>
      </c>
      <c r="N173" s="5">
        <v>2011</v>
      </c>
      <c r="O173" s="5" t="s">
        <v>33</v>
      </c>
    </row>
    <row r="174" spans="1:15">
      <c r="A174" s="5" t="s">
        <v>2172</v>
      </c>
      <c r="B174" s="9">
        <v>41298</v>
      </c>
      <c r="C174" s="5">
        <v>2013</v>
      </c>
      <c r="D174" s="5" t="s">
        <v>325</v>
      </c>
      <c r="E174" s="5" t="str">
        <f>VLOOKUP(D174, 'TechIndex Startups'!$A$1:$E$700,2,FALSE)</f>
        <v>FIRM0267</v>
      </c>
      <c r="F174" s="15">
        <f>30000*1.25</f>
        <v>37500</v>
      </c>
      <c r="G174" s="15">
        <f t="shared" si="6"/>
        <v>37500</v>
      </c>
      <c r="H174" s="59">
        <f>VLOOKUP($A174,Fund_clean_work!$A:$B,2,FALSE)</f>
        <v>1</v>
      </c>
      <c r="I174" s="63">
        <f t="shared" si="5"/>
        <v>37500</v>
      </c>
      <c r="J174" s="5" t="s">
        <v>1629</v>
      </c>
      <c r="K174" s="5" t="s">
        <v>1481</v>
      </c>
      <c r="L174" s="5" t="s">
        <v>290</v>
      </c>
      <c r="M174" s="5" t="s">
        <v>1630</v>
      </c>
      <c r="N174" s="5">
        <v>2012</v>
      </c>
      <c r="O174" s="5" t="s">
        <v>33</v>
      </c>
    </row>
    <row r="175" spans="1:15">
      <c r="A175" s="5" t="s">
        <v>2174</v>
      </c>
      <c r="B175" s="9">
        <v>41306</v>
      </c>
      <c r="C175" s="5">
        <v>2013</v>
      </c>
      <c r="D175" s="5" t="s">
        <v>238</v>
      </c>
      <c r="E175" s="5" t="str">
        <f>VLOOKUP(D175, 'TechIndex Startups'!$A$1:$E$700,2,FALSE)</f>
        <v>FIRM0186</v>
      </c>
      <c r="F175" s="15">
        <f>494400*0.051</f>
        <v>25214.399999999998</v>
      </c>
      <c r="G175" s="15">
        <f t="shared" si="6"/>
        <v>25214.399999999998</v>
      </c>
      <c r="H175" s="59">
        <f>VLOOKUP($A175,Fund_clean_work!$A:$B,2,FALSE)</f>
        <v>1</v>
      </c>
      <c r="I175" s="63">
        <f t="shared" si="5"/>
        <v>25214.399999999998</v>
      </c>
      <c r="J175" s="5" t="s">
        <v>1580</v>
      </c>
      <c r="K175" s="5" t="s">
        <v>1588</v>
      </c>
      <c r="L175" s="5" t="s">
        <v>62</v>
      </c>
      <c r="M175" s="5" t="s">
        <v>1581</v>
      </c>
      <c r="N175" s="5">
        <v>2011</v>
      </c>
      <c r="O175" s="5" t="s">
        <v>44</v>
      </c>
    </row>
    <row r="176" spans="1:15">
      <c r="A176" s="5" t="s">
        <v>2175</v>
      </c>
      <c r="B176" s="9">
        <v>41311</v>
      </c>
      <c r="C176" s="5">
        <v>2013</v>
      </c>
      <c r="D176" s="5" t="s">
        <v>74</v>
      </c>
      <c r="E176" s="5" t="str">
        <f>VLOOKUP(D176, 'TechIndex Startups'!$A$1:$E$700,2,FALSE)</f>
        <v>FIRM0030</v>
      </c>
      <c r="F176" s="15">
        <v>28000000</v>
      </c>
      <c r="G176" s="15">
        <f t="shared" si="6"/>
        <v>28000000</v>
      </c>
      <c r="H176" s="59">
        <f>VLOOKUP($A176,Fund_clean_work!$A:$B,2,FALSE)</f>
        <v>1</v>
      </c>
      <c r="I176" s="63">
        <f t="shared" si="5"/>
        <v>28000000</v>
      </c>
      <c r="J176" s="5" t="s">
        <v>1479</v>
      </c>
      <c r="K176" s="5" t="s">
        <v>1469</v>
      </c>
      <c r="L176" s="5" t="s">
        <v>30</v>
      </c>
      <c r="M176" s="5" t="s">
        <v>1470</v>
      </c>
      <c r="N176" s="5">
        <v>2000</v>
      </c>
      <c r="O176" s="5" t="s">
        <v>47</v>
      </c>
    </row>
    <row r="177" spans="1:15">
      <c r="A177" s="5" t="s">
        <v>2177</v>
      </c>
      <c r="B177" s="9">
        <v>41318</v>
      </c>
      <c r="C177" s="5">
        <v>2013</v>
      </c>
      <c r="D177" s="5" t="s">
        <v>155</v>
      </c>
      <c r="E177" s="5" t="str">
        <f>VLOOKUP(D177, 'TechIndex Startups'!$A$1:$E$700,2,FALSE)</f>
        <v>FIRM0107</v>
      </c>
      <c r="F177" s="15">
        <v>2400000</v>
      </c>
      <c r="G177" s="15">
        <f t="shared" si="6"/>
        <v>2400000</v>
      </c>
      <c r="H177" s="59">
        <f>VLOOKUP($A177,Fund_clean_work!$A:$B,2,FALSE)</f>
        <v>1</v>
      </c>
      <c r="I177" s="63">
        <f t="shared" si="5"/>
        <v>2400000</v>
      </c>
      <c r="J177" s="5" t="s">
        <v>1479</v>
      </c>
      <c r="K177" s="5" t="s">
        <v>1469</v>
      </c>
      <c r="L177" s="5" t="s">
        <v>30</v>
      </c>
      <c r="M177" s="5" t="s">
        <v>1557</v>
      </c>
      <c r="N177" s="5">
        <v>2009</v>
      </c>
      <c r="O177" s="5" t="s">
        <v>69</v>
      </c>
    </row>
    <row r="178" spans="1:15">
      <c r="A178" s="5" t="s">
        <v>2178</v>
      </c>
      <c r="B178" s="9">
        <v>41333</v>
      </c>
      <c r="C178" s="5">
        <v>2013</v>
      </c>
      <c r="D178" s="5" t="s">
        <v>274</v>
      </c>
      <c r="E178" s="5" t="str">
        <f>VLOOKUP(D178, 'TechIndex Startups'!$A$1:$E$700,2,FALSE)</f>
        <v>FIRM0220</v>
      </c>
      <c r="F178" s="15">
        <v>425000</v>
      </c>
      <c r="G178" s="15">
        <f t="shared" si="6"/>
        <v>425000</v>
      </c>
      <c r="H178" s="59">
        <f>VLOOKUP($A178,Fund_clean_work!$A:$B,2,FALSE)</f>
        <v>1</v>
      </c>
      <c r="I178" s="63">
        <f t="shared" si="5"/>
        <v>425000</v>
      </c>
      <c r="J178" s="5" t="s">
        <v>1587</v>
      </c>
      <c r="K178" s="5" t="s">
        <v>1481</v>
      </c>
      <c r="L178" s="5" t="s">
        <v>30</v>
      </c>
      <c r="M178" s="5" t="s">
        <v>1589</v>
      </c>
      <c r="N178" s="5">
        <v>2012</v>
      </c>
      <c r="O178" s="5" t="s">
        <v>69</v>
      </c>
    </row>
    <row r="179" spans="1:15">
      <c r="A179" s="5" t="s">
        <v>2180</v>
      </c>
      <c r="B179" s="9">
        <v>41358</v>
      </c>
      <c r="C179" s="5">
        <v>2013</v>
      </c>
      <c r="D179" s="5" t="s">
        <v>274</v>
      </c>
      <c r="E179" s="5" t="str">
        <f>VLOOKUP(D179, 'TechIndex Startups'!$A$1:$E$700,2,FALSE)</f>
        <v>FIRM0220</v>
      </c>
      <c r="F179" s="15">
        <v>10000</v>
      </c>
      <c r="G179" s="15">
        <f t="shared" si="6"/>
        <v>10000</v>
      </c>
      <c r="H179" s="59">
        <f>VLOOKUP($A179,Fund_clean_work!$A:$B,2,FALSE)</f>
        <v>1</v>
      </c>
      <c r="I179" s="63">
        <f t="shared" si="5"/>
        <v>10000</v>
      </c>
      <c r="J179" s="5" t="s">
        <v>1639</v>
      </c>
      <c r="K179" s="5" t="s">
        <v>1492</v>
      </c>
      <c r="L179" s="5" t="s">
        <v>30</v>
      </c>
      <c r="M179" s="5" t="s">
        <v>1589</v>
      </c>
      <c r="N179" s="5">
        <v>2012</v>
      </c>
      <c r="O179" s="5" t="s">
        <v>69</v>
      </c>
    </row>
    <row r="180" spans="1:15">
      <c r="A180" s="5" t="s">
        <v>2181</v>
      </c>
      <c r="B180" s="9">
        <v>41360</v>
      </c>
      <c r="C180" s="5">
        <v>2013</v>
      </c>
      <c r="D180" s="5" t="s">
        <v>584</v>
      </c>
      <c r="E180" s="5" t="str">
        <f>VLOOKUP(D180, 'TechIndex Startups'!$A$1:$E$700,2,FALSE)</f>
        <v>FIRM0513</v>
      </c>
      <c r="F180" s="15">
        <v>550000</v>
      </c>
      <c r="G180" s="15">
        <f t="shared" si="6"/>
        <v>550000</v>
      </c>
      <c r="H180" s="59">
        <f>VLOOKUP($A180,Fund_clean_work!$A:$B,2,FALSE)</f>
        <v>1</v>
      </c>
      <c r="I180" s="63">
        <f t="shared" si="5"/>
        <v>550000</v>
      </c>
      <c r="J180" s="5" t="s">
        <v>1640</v>
      </c>
      <c r="K180" s="5" t="s">
        <v>1481</v>
      </c>
      <c r="L180" s="5" t="s">
        <v>30</v>
      </c>
      <c r="M180" s="5" t="s">
        <v>1470</v>
      </c>
      <c r="N180" s="5">
        <v>2011</v>
      </c>
      <c r="O180" s="5" t="s">
        <v>69</v>
      </c>
    </row>
    <row r="181" spans="1:15">
      <c r="A181" s="5" t="s">
        <v>2182</v>
      </c>
      <c r="B181" s="9">
        <v>41365</v>
      </c>
      <c r="C181" s="5">
        <v>2013</v>
      </c>
      <c r="D181" s="5" t="s">
        <v>420</v>
      </c>
      <c r="E181" s="5" t="str">
        <f>VLOOKUP(D181, 'TechIndex Startups'!$A$1:$E$700,2,FALSE)</f>
        <v>FIRM0356</v>
      </c>
      <c r="F181" s="15">
        <f>25000*1.25</f>
        <v>31250</v>
      </c>
      <c r="G181" s="15">
        <f t="shared" si="6"/>
        <v>31250</v>
      </c>
      <c r="H181" s="59">
        <f>VLOOKUP($A181,Fund_clean_work!$A:$B,2,FALSE)</f>
        <v>1</v>
      </c>
      <c r="I181" s="63">
        <f t="shared" si="5"/>
        <v>31250</v>
      </c>
      <c r="J181" s="5" t="s">
        <v>1641</v>
      </c>
      <c r="K181" s="5" t="s">
        <v>1481</v>
      </c>
      <c r="L181" s="5" t="s">
        <v>73</v>
      </c>
      <c r="M181" s="5" t="s">
        <v>1642</v>
      </c>
      <c r="N181" s="5">
        <v>2013</v>
      </c>
      <c r="O181" s="5" t="s">
        <v>44</v>
      </c>
    </row>
    <row r="182" spans="1:15">
      <c r="A182" s="5" t="s">
        <v>2183</v>
      </c>
      <c r="B182" s="9">
        <v>41365</v>
      </c>
      <c r="C182" s="5">
        <v>2013</v>
      </c>
      <c r="D182" s="5" t="s">
        <v>111</v>
      </c>
      <c r="E182" s="5" t="str">
        <f>VLOOKUP(D182, 'TechIndex Startups'!$A$1:$E$700,2,FALSE)</f>
        <v>FIRM0063</v>
      </c>
      <c r="F182" s="15">
        <v>3900000</v>
      </c>
      <c r="G182" s="15">
        <f t="shared" si="6"/>
        <v>3900000</v>
      </c>
      <c r="H182" s="59">
        <f>VLOOKUP($A182,Fund_clean_work!$A:$B,2,FALSE)</f>
        <v>1</v>
      </c>
      <c r="I182" s="63">
        <f t="shared" si="5"/>
        <v>3900000</v>
      </c>
      <c r="J182" s="5" t="s">
        <v>1496</v>
      </c>
      <c r="K182" s="5" t="s">
        <v>1469</v>
      </c>
      <c r="L182" s="5" t="s">
        <v>30</v>
      </c>
      <c r="M182" s="5" t="s">
        <v>1498</v>
      </c>
      <c r="N182" s="5">
        <v>2005</v>
      </c>
      <c r="O182" s="5" t="s">
        <v>33</v>
      </c>
    </row>
    <row r="183" spans="1:15">
      <c r="A183" s="5" t="s">
        <v>2184</v>
      </c>
      <c r="B183" s="9">
        <v>41365</v>
      </c>
      <c r="C183" s="5">
        <v>2013</v>
      </c>
      <c r="D183" s="5" t="s">
        <v>243</v>
      </c>
      <c r="E183" s="5" t="str">
        <f>VLOOKUP(D183, 'TechIndex Startups'!$A$1:$E$700,2,FALSE)</f>
        <v>FIRM0191</v>
      </c>
      <c r="F183" s="15">
        <v>100000</v>
      </c>
      <c r="G183" s="15">
        <f t="shared" si="6"/>
        <v>100000</v>
      </c>
      <c r="H183" s="59">
        <f>VLOOKUP($A183,Fund_clean_work!$A:$B,2,FALSE)</f>
        <v>1</v>
      </c>
      <c r="I183" s="63">
        <f t="shared" si="5"/>
        <v>100000</v>
      </c>
      <c r="J183" s="5" t="s">
        <v>1626</v>
      </c>
      <c r="K183" s="5" t="s">
        <v>1481</v>
      </c>
      <c r="L183" s="5" t="s">
        <v>30</v>
      </c>
      <c r="M183" s="5" t="s">
        <v>1498</v>
      </c>
      <c r="N183" s="5">
        <v>2011</v>
      </c>
      <c r="O183" s="5" t="s">
        <v>33</v>
      </c>
    </row>
    <row r="184" spans="1:15">
      <c r="A184" s="5" t="s">
        <v>2185</v>
      </c>
      <c r="B184" s="9">
        <v>41365</v>
      </c>
      <c r="C184" s="5">
        <v>2013</v>
      </c>
      <c r="D184" s="5" t="s">
        <v>1643</v>
      </c>
      <c r="E184" s="5" t="str">
        <f>VLOOKUP(D184, 'TechIndex Startups'!$A$1:$E$700,2,FALSE)</f>
        <v>FIRM0276</v>
      </c>
      <c r="F184" s="15">
        <v>100000</v>
      </c>
      <c r="G184" s="15">
        <f t="shared" si="6"/>
        <v>100000</v>
      </c>
      <c r="H184" s="59">
        <f>VLOOKUP($A184,Fund_clean_work!$A:$B,2,FALSE)</f>
        <v>1</v>
      </c>
      <c r="I184" s="63">
        <f t="shared" si="5"/>
        <v>100000</v>
      </c>
      <c r="J184" s="5" t="s">
        <v>1644</v>
      </c>
      <c r="K184" s="5" t="s">
        <v>1481</v>
      </c>
      <c r="L184" s="5" t="s">
        <v>30</v>
      </c>
      <c r="M184" s="5" t="s">
        <v>1482</v>
      </c>
      <c r="N184" s="5">
        <v>2012</v>
      </c>
      <c r="O184" s="5" t="s">
        <v>47</v>
      </c>
    </row>
    <row r="185" spans="1:15">
      <c r="A185" s="5" t="s">
        <v>2186</v>
      </c>
      <c r="B185" s="9">
        <v>41378</v>
      </c>
      <c r="C185" s="5">
        <v>2013</v>
      </c>
      <c r="D185" s="5" t="s">
        <v>173</v>
      </c>
      <c r="E185" s="5" t="str">
        <f>VLOOKUP(D185, 'TechIndex Startups'!$A$1:$E$700,2,FALSE)</f>
        <v>FIRM0124</v>
      </c>
      <c r="F185" s="15">
        <f>400000*1.25</f>
        <v>500000</v>
      </c>
      <c r="G185" s="15">
        <f t="shared" si="6"/>
        <v>500000</v>
      </c>
      <c r="H185" s="59">
        <f>VLOOKUP($A185,Fund_clean_work!$A:$B,2,FALSE)</f>
        <v>1</v>
      </c>
      <c r="I185" s="63">
        <f t="shared" si="5"/>
        <v>500000</v>
      </c>
      <c r="J185" s="5" t="s">
        <v>1645</v>
      </c>
      <c r="K185" s="5" t="s">
        <v>1481</v>
      </c>
      <c r="L185" s="5" t="s">
        <v>62</v>
      </c>
      <c r="M185" s="5" t="s">
        <v>1581</v>
      </c>
      <c r="N185" s="5">
        <v>2010</v>
      </c>
      <c r="O185" s="5" t="s">
        <v>47</v>
      </c>
    </row>
    <row r="186" spans="1:15">
      <c r="A186" s="5" t="s">
        <v>2187</v>
      </c>
      <c r="B186" s="9">
        <v>41393</v>
      </c>
      <c r="C186" s="5">
        <v>2013</v>
      </c>
      <c r="D186" s="5" t="s">
        <v>259</v>
      </c>
      <c r="E186" s="5" t="str">
        <f>VLOOKUP(D186, 'TechIndex Startups'!$A$1:$E$700,2,FALSE)</f>
        <v>FIRM0206</v>
      </c>
      <c r="F186" s="15">
        <v>250000</v>
      </c>
      <c r="G186" s="15">
        <f t="shared" si="6"/>
        <v>250000</v>
      </c>
      <c r="H186" s="59">
        <f>VLOOKUP($A186,Fund_clean_work!$A:$B,2,FALSE)</f>
        <v>1</v>
      </c>
      <c r="I186" s="63">
        <f t="shared" si="5"/>
        <v>250000</v>
      </c>
      <c r="J186" s="5" t="s">
        <v>1479</v>
      </c>
      <c r="K186" s="5" t="s">
        <v>1481</v>
      </c>
      <c r="L186" s="5" t="s">
        <v>30</v>
      </c>
      <c r="M186" s="5" t="s">
        <v>1470</v>
      </c>
      <c r="N186" s="5">
        <v>2012</v>
      </c>
      <c r="O186" s="5" t="s">
        <v>29</v>
      </c>
    </row>
    <row r="187" spans="1:15">
      <c r="A187" s="5" t="s">
        <v>2189</v>
      </c>
      <c r="B187" s="9">
        <v>41395</v>
      </c>
      <c r="C187" s="5">
        <v>2013</v>
      </c>
      <c r="D187" s="5" t="s">
        <v>274</v>
      </c>
      <c r="E187" s="5" t="str">
        <f>VLOOKUP(D187, 'TechIndex Startups'!$A$1:$E$700,2,FALSE)</f>
        <v>FIRM0220</v>
      </c>
      <c r="F187" s="15">
        <v>25000</v>
      </c>
      <c r="G187" s="15">
        <f t="shared" si="6"/>
        <v>25000</v>
      </c>
      <c r="H187" s="59">
        <f>VLOOKUP($A187,Fund_clean_work!$A:$B,2,FALSE)</f>
        <v>1</v>
      </c>
      <c r="I187" s="63">
        <f t="shared" si="5"/>
        <v>25000</v>
      </c>
      <c r="J187" s="5" t="s">
        <v>1587</v>
      </c>
      <c r="K187" s="5" t="s">
        <v>1481</v>
      </c>
      <c r="L187" s="5" t="s">
        <v>30</v>
      </c>
      <c r="M187" s="5" t="s">
        <v>1589</v>
      </c>
      <c r="N187" s="5">
        <v>2012</v>
      </c>
      <c r="O187" s="5" t="s">
        <v>69</v>
      </c>
    </row>
    <row r="188" spans="1:15">
      <c r="A188" s="5" t="s">
        <v>2190</v>
      </c>
      <c r="B188" s="9">
        <v>41395</v>
      </c>
      <c r="C188" s="5">
        <v>2013</v>
      </c>
      <c r="D188" s="5" t="s">
        <v>155</v>
      </c>
      <c r="E188" s="5" t="str">
        <f>VLOOKUP(D188, 'TechIndex Startups'!$A$1:$E$700,2,FALSE)</f>
        <v>FIRM0107</v>
      </c>
      <c r="F188" s="15">
        <v>4800000</v>
      </c>
      <c r="G188" s="15">
        <f t="shared" si="6"/>
        <v>4800000</v>
      </c>
      <c r="H188" s="59">
        <f>VLOOKUP($A188,Fund_clean_work!$A:$B,2,FALSE)</f>
        <v>3</v>
      </c>
      <c r="I188" s="63">
        <f t="shared" si="5"/>
        <v>1600000</v>
      </c>
      <c r="J188" s="5" t="s">
        <v>1597</v>
      </c>
      <c r="K188" s="5" t="s">
        <v>1477</v>
      </c>
      <c r="L188" s="5" t="s">
        <v>30</v>
      </c>
      <c r="M188" s="5" t="s">
        <v>1557</v>
      </c>
      <c r="N188" s="5">
        <v>2009</v>
      </c>
      <c r="O188" s="5" t="s">
        <v>69</v>
      </c>
    </row>
    <row r="189" spans="1:15">
      <c r="A189" s="5" t="s">
        <v>2190</v>
      </c>
      <c r="B189" s="9">
        <v>41395</v>
      </c>
      <c r="C189" s="5">
        <v>2013</v>
      </c>
      <c r="D189" s="5" t="s">
        <v>155</v>
      </c>
      <c r="E189" s="5" t="str">
        <f>VLOOKUP(D189, 'TechIndex Startups'!$A$1:$E$700,2,FALSE)</f>
        <v>FIRM0107</v>
      </c>
      <c r="F189" s="15" t="s">
        <v>1471</v>
      </c>
      <c r="G189" s="15">
        <f t="shared" si="6"/>
        <v>4800000</v>
      </c>
      <c r="H189" s="59">
        <f>VLOOKUP($A189,Fund_clean_work!$A:$B,2,FALSE)</f>
        <v>3</v>
      </c>
      <c r="I189" s="63">
        <f t="shared" si="5"/>
        <v>1600000</v>
      </c>
      <c r="J189" s="5" t="s">
        <v>1647</v>
      </c>
      <c r="K189" s="5" t="s">
        <v>1477</v>
      </c>
      <c r="L189" s="5" t="s">
        <v>30</v>
      </c>
      <c r="M189" s="5" t="s">
        <v>1557</v>
      </c>
      <c r="N189" s="5">
        <v>2009</v>
      </c>
      <c r="O189" s="5" t="s">
        <v>69</v>
      </c>
    </row>
    <row r="190" spans="1:15">
      <c r="A190" s="5" t="s">
        <v>2190</v>
      </c>
      <c r="B190" s="9">
        <v>41395</v>
      </c>
      <c r="C190" s="5">
        <v>2013</v>
      </c>
      <c r="D190" s="5" t="s">
        <v>155</v>
      </c>
      <c r="E190" s="5" t="str">
        <f>VLOOKUP(D190, 'TechIndex Startups'!$A$1:$E$700,2,FALSE)</f>
        <v>FIRM0107</v>
      </c>
      <c r="F190" s="15" t="s">
        <v>1471</v>
      </c>
      <c r="G190" s="15">
        <f t="shared" si="6"/>
        <v>4800000</v>
      </c>
      <c r="H190" s="59">
        <f>VLOOKUP($A190,Fund_clean_work!$A:$B,2,FALSE)</f>
        <v>3</v>
      </c>
      <c r="I190" s="63">
        <f t="shared" si="5"/>
        <v>1600000</v>
      </c>
      <c r="J190" s="5" t="s">
        <v>1600</v>
      </c>
      <c r="K190" s="5" t="s">
        <v>1477</v>
      </c>
      <c r="L190" s="5" t="s">
        <v>30</v>
      </c>
      <c r="M190" s="5" t="s">
        <v>1557</v>
      </c>
      <c r="N190" s="5">
        <v>2009</v>
      </c>
      <c r="O190" s="5" t="s">
        <v>69</v>
      </c>
    </row>
    <row r="191" spans="1:15">
      <c r="A191" s="5" t="s">
        <v>2191</v>
      </c>
      <c r="B191" s="9">
        <v>41395</v>
      </c>
      <c r="C191" s="5">
        <v>2013</v>
      </c>
      <c r="D191" s="5" t="s">
        <v>311</v>
      </c>
      <c r="E191" s="5" t="str">
        <f>VLOOKUP(D191, 'TechIndex Startups'!$A$1:$E$700,2,FALSE)</f>
        <v>FIRM0253</v>
      </c>
      <c r="F191" s="15">
        <v>75000</v>
      </c>
      <c r="G191" s="15">
        <f t="shared" si="6"/>
        <v>75000</v>
      </c>
      <c r="H191" s="59">
        <f>VLOOKUP($A191,Fund_clean_work!$A:$B,2,FALSE)</f>
        <v>1</v>
      </c>
      <c r="I191" s="63">
        <f t="shared" si="5"/>
        <v>75000</v>
      </c>
      <c r="J191" s="5" t="s">
        <v>1648</v>
      </c>
      <c r="K191" s="5" t="s">
        <v>1492</v>
      </c>
      <c r="L191" s="5" t="s">
        <v>30</v>
      </c>
      <c r="M191" s="5" t="s">
        <v>1470</v>
      </c>
      <c r="N191" s="5">
        <v>2012</v>
      </c>
      <c r="O191" s="5" t="s">
        <v>58</v>
      </c>
    </row>
    <row r="192" spans="1:15">
      <c r="A192" s="5" t="s">
        <v>2192</v>
      </c>
      <c r="B192" s="9">
        <v>41403</v>
      </c>
      <c r="C192" s="5">
        <v>2013</v>
      </c>
      <c r="D192" s="5" t="s">
        <v>132</v>
      </c>
      <c r="E192" s="5" t="str">
        <f>VLOOKUP(D192, 'TechIndex Startups'!$A$1:$E$700,2,FALSE)</f>
        <v>FIRM0084</v>
      </c>
      <c r="F192" s="15">
        <v>1100000</v>
      </c>
      <c r="G192" s="15">
        <f t="shared" si="6"/>
        <v>1100000</v>
      </c>
      <c r="H192" s="59">
        <f>VLOOKUP($A192,Fund_clean_work!$A:$B,2,FALSE)</f>
        <v>1</v>
      </c>
      <c r="I192" s="63">
        <f t="shared" si="5"/>
        <v>1100000</v>
      </c>
      <c r="J192" s="5" t="s">
        <v>1554</v>
      </c>
      <c r="K192" s="5" t="s">
        <v>1588</v>
      </c>
      <c r="L192" s="5" t="s">
        <v>30</v>
      </c>
      <c r="M192" s="5" t="s">
        <v>1555</v>
      </c>
      <c r="N192" s="5">
        <v>2008</v>
      </c>
      <c r="O192" s="5" t="s">
        <v>33</v>
      </c>
    </row>
    <row r="193" spans="1:15">
      <c r="A193" s="5" t="s">
        <v>2194</v>
      </c>
      <c r="B193" s="9">
        <v>41407</v>
      </c>
      <c r="C193" s="5">
        <v>2013</v>
      </c>
      <c r="D193" s="5" t="s">
        <v>139</v>
      </c>
      <c r="E193" s="5" t="str">
        <f>VLOOKUP(D193, 'TechIndex Startups'!$A$1:$E$700,2,FALSE)</f>
        <v>FIRM0091</v>
      </c>
      <c r="F193" s="15">
        <v>19000000</v>
      </c>
      <c r="G193" s="15">
        <f t="shared" si="6"/>
        <v>19000000</v>
      </c>
      <c r="H193" s="59">
        <f>VLOOKUP($A193,Fund_clean_work!$A:$B,2,FALSE)</f>
        <v>5</v>
      </c>
      <c r="I193" s="63">
        <f t="shared" si="5"/>
        <v>3800000</v>
      </c>
      <c r="J193" s="5" t="s">
        <v>1565</v>
      </c>
      <c r="K193" s="5" t="s">
        <v>1546</v>
      </c>
      <c r="L193" s="5" t="s">
        <v>30</v>
      </c>
      <c r="M193" s="5" t="s">
        <v>1482</v>
      </c>
      <c r="N193" s="5">
        <v>2008</v>
      </c>
      <c r="O193" s="5" t="s">
        <v>33</v>
      </c>
    </row>
    <row r="194" spans="1:15">
      <c r="A194" s="5" t="s">
        <v>2194</v>
      </c>
      <c r="B194" s="9">
        <v>41407</v>
      </c>
      <c r="C194" s="5">
        <v>2013</v>
      </c>
      <c r="D194" s="5" t="s">
        <v>139</v>
      </c>
      <c r="E194" s="5" t="str">
        <f>VLOOKUP(D194, 'TechIndex Startups'!$A$1:$E$700,2,FALSE)</f>
        <v>FIRM0091</v>
      </c>
      <c r="F194" s="15" t="s">
        <v>1471</v>
      </c>
      <c r="G194" s="15">
        <f t="shared" si="6"/>
        <v>19000000</v>
      </c>
      <c r="H194" s="59">
        <f>VLOOKUP($A194,Fund_clean_work!$A:$B,2,FALSE)</f>
        <v>5</v>
      </c>
      <c r="I194" s="63">
        <f t="shared" si="5"/>
        <v>3800000</v>
      </c>
      <c r="J194" s="5" t="s">
        <v>1566</v>
      </c>
      <c r="K194" s="5" t="s">
        <v>1546</v>
      </c>
      <c r="L194" s="5" t="s">
        <v>30</v>
      </c>
      <c r="M194" s="5" t="s">
        <v>1482</v>
      </c>
      <c r="N194" s="5">
        <v>2008</v>
      </c>
      <c r="O194" s="5" t="s">
        <v>33</v>
      </c>
    </row>
    <row r="195" spans="1:15">
      <c r="A195" s="5" t="s">
        <v>2194</v>
      </c>
      <c r="B195" s="9">
        <v>41407</v>
      </c>
      <c r="C195" s="5">
        <v>2013</v>
      </c>
      <c r="D195" s="5" t="s">
        <v>139</v>
      </c>
      <c r="E195" s="5" t="str">
        <f>VLOOKUP(D195, 'TechIndex Startups'!$A$1:$E$700,2,FALSE)</f>
        <v>FIRM0091</v>
      </c>
      <c r="F195" s="15" t="s">
        <v>1471</v>
      </c>
      <c r="G195" s="15">
        <f t="shared" si="6"/>
        <v>19000000</v>
      </c>
      <c r="H195" s="59">
        <f>VLOOKUP($A195,Fund_clean_work!$A:$B,2,FALSE)</f>
        <v>5</v>
      </c>
      <c r="I195" s="63">
        <f t="shared" ref="I195:I258" si="7">G195/H195</f>
        <v>3800000</v>
      </c>
      <c r="J195" s="5" t="s">
        <v>1549</v>
      </c>
      <c r="K195" s="5" t="s">
        <v>1546</v>
      </c>
      <c r="L195" s="5" t="s">
        <v>30</v>
      </c>
      <c r="M195" s="5" t="s">
        <v>1482</v>
      </c>
      <c r="N195" s="5">
        <v>2008</v>
      </c>
      <c r="O195" s="5" t="s">
        <v>33</v>
      </c>
    </row>
    <row r="196" spans="1:15">
      <c r="A196" s="5" t="s">
        <v>2194</v>
      </c>
      <c r="B196" s="9">
        <v>41407</v>
      </c>
      <c r="C196" s="5">
        <v>2013</v>
      </c>
      <c r="D196" s="5" t="s">
        <v>139</v>
      </c>
      <c r="E196" s="5" t="str">
        <f>VLOOKUP(D196, 'TechIndex Startups'!$A$1:$E$700,2,FALSE)</f>
        <v>FIRM0091</v>
      </c>
      <c r="F196" s="15" t="s">
        <v>1471</v>
      </c>
      <c r="G196" s="15">
        <f t="shared" si="6"/>
        <v>19000000</v>
      </c>
      <c r="H196" s="59">
        <f>VLOOKUP($A196,Fund_clean_work!$A:$B,2,FALSE)</f>
        <v>5</v>
      </c>
      <c r="I196" s="63">
        <f t="shared" si="7"/>
        <v>3800000</v>
      </c>
      <c r="J196" s="5" t="s">
        <v>1650</v>
      </c>
      <c r="K196" s="5" t="s">
        <v>1546</v>
      </c>
      <c r="L196" s="5" t="s">
        <v>30</v>
      </c>
      <c r="M196" s="5" t="s">
        <v>1482</v>
      </c>
      <c r="N196" s="5">
        <v>2008</v>
      </c>
      <c r="O196" s="5" t="s">
        <v>33</v>
      </c>
    </row>
    <row r="197" spans="1:15">
      <c r="A197" s="5" t="s">
        <v>2194</v>
      </c>
      <c r="B197" s="9">
        <v>41407</v>
      </c>
      <c r="C197" s="5">
        <v>2013</v>
      </c>
      <c r="D197" s="5" t="s">
        <v>139</v>
      </c>
      <c r="E197" s="5" t="str">
        <f>VLOOKUP(D197, 'TechIndex Startups'!$A$1:$E$700,2,FALSE)</f>
        <v>FIRM0091</v>
      </c>
      <c r="F197" s="15" t="s">
        <v>1471</v>
      </c>
      <c r="G197" s="15">
        <f t="shared" si="6"/>
        <v>19000000</v>
      </c>
      <c r="H197" s="59">
        <f>VLOOKUP($A197,Fund_clean_work!$A:$B,2,FALSE)</f>
        <v>5</v>
      </c>
      <c r="I197" s="63">
        <f t="shared" si="7"/>
        <v>3800000</v>
      </c>
      <c r="J197" s="5" t="s">
        <v>1651</v>
      </c>
      <c r="K197" s="5" t="s">
        <v>1546</v>
      </c>
      <c r="L197" s="5" t="s">
        <v>30</v>
      </c>
      <c r="M197" s="5" t="s">
        <v>1482</v>
      </c>
      <c r="N197" s="5">
        <v>2008</v>
      </c>
      <c r="O197" s="5" t="s">
        <v>33</v>
      </c>
    </row>
    <row r="198" spans="1:15">
      <c r="A198" s="5" t="s">
        <v>2195</v>
      </c>
      <c r="B198" s="9">
        <v>41422</v>
      </c>
      <c r="C198" s="5">
        <v>2013</v>
      </c>
      <c r="D198" s="5" t="s">
        <v>288</v>
      </c>
      <c r="E198" s="5" t="str">
        <f>VLOOKUP(D198, 'TechIndex Startups'!$A$1:$E$700,2,FALSE)</f>
        <v>FIRM0233</v>
      </c>
      <c r="F198" s="15" t="s">
        <v>1471</v>
      </c>
      <c r="G198" s="15">
        <f t="shared" si="6"/>
        <v>19000000</v>
      </c>
      <c r="H198" s="59">
        <f>VLOOKUP($A198,Fund_clean_work!$A:$B,2,FALSE)</f>
        <v>2</v>
      </c>
      <c r="I198" s="63">
        <f t="shared" si="7"/>
        <v>9500000</v>
      </c>
      <c r="J198" s="5" t="s">
        <v>14</v>
      </c>
      <c r="K198" s="5" t="s">
        <v>1477</v>
      </c>
      <c r="L198" s="5" t="s">
        <v>30</v>
      </c>
      <c r="M198" s="5" t="s">
        <v>1482</v>
      </c>
      <c r="N198" s="5">
        <v>2012</v>
      </c>
      <c r="O198" s="5" t="s">
        <v>29</v>
      </c>
    </row>
    <row r="199" spans="1:15">
      <c r="A199" s="5" t="s">
        <v>2195</v>
      </c>
      <c r="B199" s="9">
        <v>41422</v>
      </c>
      <c r="C199" s="5">
        <v>2013</v>
      </c>
      <c r="D199" s="5" t="s">
        <v>288</v>
      </c>
      <c r="E199" s="5" t="str">
        <f>VLOOKUP(D199, 'TechIndex Startups'!$A$1:$E$700,2,FALSE)</f>
        <v>FIRM0233</v>
      </c>
      <c r="F199" s="15">
        <v>5800000</v>
      </c>
      <c r="G199" s="15">
        <f t="shared" si="6"/>
        <v>5800000</v>
      </c>
      <c r="H199" s="59">
        <f>VLOOKUP($A199,Fund_clean_work!$A:$B,2,FALSE)</f>
        <v>2</v>
      </c>
      <c r="I199" s="63">
        <f t="shared" si="7"/>
        <v>2900000</v>
      </c>
      <c r="J199" s="5" t="s">
        <v>7</v>
      </c>
      <c r="K199" s="5" t="s">
        <v>1477</v>
      </c>
      <c r="L199" s="5" t="s">
        <v>30</v>
      </c>
      <c r="M199" s="5" t="s">
        <v>1482</v>
      </c>
      <c r="N199" s="5">
        <v>2012</v>
      </c>
      <c r="O199" s="5" t="s">
        <v>29</v>
      </c>
    </row>
    <row r="200" spans="1:15">
      <c r="A200" s="5" t="s">
        <v>2196</v>
      </c>
      <c r="B200" s="9">
        <v>41422</v>
      </c>
      <c r="C200" s="5">
        <v>2013</v>
      </c>
      <c r="D200" s="5" t="s">
        <v>297</v>
      </c>
      <c r="E200" s="5" t="str">
        <f>VLOOKUP(D200, 'TechIndex Startups'!$A$1:$E$700,2,FALSE)</f>
        <v>FIRM0241</v>
      </c>
      <c r="F200" s="15">
        <v>20000</v>
      </c>
      <c r="G200" s="15">
        <f t="shared" si="6"/>
        <v>20000</v>
      </c>
      <c r="H200" s="59">
        <f>VLOOKUP($A200,Fund_clean_work!$A:$B,2,FALSE)</f>
        <v>1</v>
      </c>
      <c r="I200" s="63">
        <f t="shared" si="7"/>
        <v>20000</v>
      </c>
      <c r="J200" s="5" t="s">
        <v>1479</v>
      </c>
      <c r="K200" s="5" t="s">
        <v>1481</v>
      </c>
      <c r="L200" s="5" t="s">
        <v>30</v>
      </c>
      <c r="M200" s="5" t="s">
        <v>1612</v>
      </c>
      <c r="N200" s="5">
        <v>2012</v>
      </c>
      <c r="O200" s="5" t="s">
        <v>47</v>
      </c>
    </row>
    <row r="201" spans="1:15">
      <c r="A201" s="5" t="s">
        <v>2197</v>
      </c>
      <c r="B201" s="9">
        <v>41426</v>
      </c>
      <c r="C201" s="5">
        <v>2013</v>
      </c>
      <c r="D201" s="5" t="s">
        <v>279</v>
      </c>
      <c r="E201" s="5" t="str">
        <f>VLOOKUP(D201, 'TechIndex Startups'!$A$1:$E$700,2,FALSE)</f>
        <v>FIRM0225</v>
      </c>
      <c r="F201" s="15">
        <v>1400000</v>
      </c>
      <c r="G201" s="15">
        <f t="shared" si="6"/>
        <v>1400000</v>
      </c>
      <c r="H201" s="59">
        <f>VLOOKUP($A201,Fund_clean_work!$A:$B,2,FALSE)</f>
        <v>1</v>
      </c>
      <c r="I201" s="63">
        <f t="shared" si="7"/>
        <v>1400000</v>
      </c>
      <c r="J201" s="5" t="s">
        <v>1652</v>
      </c>
      <c r="K201" s="5" t="s">
        <v>1481</v>
      </c>
      <c r="L201" s="5" t="s">
        <v>30</v>
      </c>
      <c r="M201" s="5" t="s">
        <v>1470</v>
      </c>
      <c r="N201" s="5">
        <v>2012</v>
      </c>
      <c r="O201" s="5" t="s">
        <v>33</v>
      </c>
    </row>
    <row r="202" spans="1:15">
      <c r="A202" s="5" t="s">
        <v>2198</v>
      </c>
      <c r="B202" s="9">
        <v>41426</v>
      </c>
      <c r="C202" s="5">
        <v>2013</v>
      </c>
      <c r="D202" s="5" t="s">
        <v>388</v>
      </c>
      <c r="E202" s="5" t="str">
        <f>VLOOKUP(D202, 'TechIndex Startups'!$A$1:$E$700,2,FALSE)</f>
        <v>FIRM0326</v>
      </c>
      <c r="F202" s="15">
        <v>25000</v>
      </c>
      <c r="G202" s="15">
        <f t="shared" si="6"/>
        <v>25000</v>
      </c>
      <c r="H202" s="59">
        <f>VLOOKUP($A202,Fund_clean_work!$A:$B,2,FALSE)</f>
        <v>1</v>
      </c>
      <c r="I202" s="63">
        <f t="shared" si="7"/>
        <v>25000</v>
      </c>
      <c r="J202" s="5" t="s">
        <v>1623</v>
      </c>
      <c r="K202" s="5" t="s">
        <v>1588</v>
      </c>
      <c r="L202" s="5" t="s">
        <v>30</v>
      </c>
      <c r="M202" s="5" t="s">
        <v>1545</v>
      </c>
      <c r="N202" s="5">
        <v>2013</v>
      </c>
      <c r="O202" s="5" t="s">
        <v>69</v>
      </c>
    </row>
    <row r="203" spans="1:15">
      <c r="A203" s="5" t="s">
        <v>2199</v>
      </c>
      <c r="B203" s="9">
        <v>41428</v>
      </c>
      <c r="C203" s="5">
        <v>2013</v>
      </c>
      <c r="D203" s="5" t="s">
        <v>432</v>
      </c>
      <c r="E203" s="5" t="str">
        <f>VLOOKUP(D203, 'TechIndex Startups'!$A$1:$E$700,2,FALSE)</f>
        <v>FIRM0369</v>
      </c>
      <c r="F203" s="15">
        <f>30000*1.25</f>
        <v>37500</v>
      </c>
      <c r="G203" s="15">
        <f t="shared" si="6"/>
        <v>37500</v>
      </c>
      <c r="H203" s="59">
        <f>VLOOKUP($A203,Fund_clean_work!$A:$B,2,FALSE)</f>
        <v>1</v>
      </c>
      <c r="I203" s="63">
        <f t="shared" si="7"/>
        <v>37500</v>
      </c>
      <c r="J203" s="5" t="s">
        <v>1479</v>
      </c>
      <c r="K203" s="5" t="s">
        <v>1481</v>
      </c>
      <c r="L203" s="5" t="s">
        <v>223</v>
      </c>
      <c r="M203" s="5" t="s">
        <v>1653</v>
      </c>
      <c r="N203" s="5">
        <v>2013</v>
      </c>
      <c r="O203" s="5" t="s">
        <v>44</v>
      </c>
    </row>
    <row r="204" spans="1:15">
      <c r="A204" s="5" t="s">
        <v>2200</v>
      </c>
      <c r="B204" s="9">
        <v>41437</v>
      </c>
      <c r="C204" s="5">
        <v>2013</v>
      </c>
      <c r="D204" s="5" t="s">
        <v>217</v>
      </c>
      <c r="E204" s="5" t="str">
        <f>VLOOKUP(D204, 'TechIndex Startups'!$A$1:$E$700,2,FALSE)</f>
        <v>FIRM0167</v>
      </c>
      <c r="F204" s="15">
        <v>125000</v>
      </c>
      <c r="G204" s="15">
        <f t="shared" si="6"/>
        <v>125000</v>
      </c>
      <c r="H204" s="59">
        <f>VLOOKUP($A204,Fund_clean_work!$A:$B,2,FALSE)</f>
        <v>1</v>
      </c>
      <c r="I204" s="63">
        <f t="shared" si="7"/>
        <v>125000</v>
      </c>
      <c r="J204" s="5" t="s">
        <v>1479</v>
      </c>
      <c r="K204" s="5" t="s">
        <v>1481</v>
      </c>
      <c r="L204" s="5" t="s">
        <v>30</v>
      </c>
      <c r="M204" s="5" t="s">
        <v>1534</v>
      </c>
      <c r="N204" s="5">
        <v>2011</v>
      </c>
      <c r="O204" s="5" t="s">
        <v>33</v>
      </c>
    </row>
    <row r="205" spans="1:15">
      <c r="A205" s="5" t="s">
        <v>2201</v>
      </c>
      <c r="B205" s="9">
        <v>41453</v>
      </c>
      <c r="C205" s="5">
        <v>2013</v>
      </c>
      <c r="D205" s="5" t="s">
        <v>291</v>
      </c>
      <c r="E205" s="5" t="str">
        <f>VLOOKUP(D205, 'TechIndex Startups'!$A$1:$E$700,2,FALSE)</f>
        <v>FIRM0235</v>
      </c>
      <c r="F205" s="15">
        <v>160000</v>
      </c>
      <c r="G205" s="15">
        <f t="shared" si="6"/>
        <v>160000</v>
      </c>
      <c r="H205" s="59">
        <f>VLOOKUP($A205,Fund_clean_work!$A:$B,2,FALSE)</f>
        <v>1</v>
      </c>
      <c r="I205" s="63">
        <f t="shared" si="7"/>
        <v>160000</v>
      </c>
      <c r="J205" s="5" t="s">
        <v>1654</v>
      </c>
      <c r="K205" s="5" t="s">
        <v>1481</v>
      </c>
      <c r="L205" s="5" t="s">
        <v>30</v>
      </c>
      <c r="M205" s="5" t="s">
        <v>1655</v>
      </c>
      <c r="N205" s="5">
        <v>2012</v>
      </c>
      <c r="O205" s="5" t="s">
        <v>69</v>
      </c>
    </row>
    <row r="206" spans="1:15">
      <c r="A206" s="5" t="s">
        <v>2202</v>
      </c>
      <c r="B206" s="9">
        <v>41456</v>
      </c>
      <c r="C206" s="5">
        <v>2013</v>
      </c>
      <c r="D206" s="5" t="s">
        <v>388</v>
      </c>
      <c r="E206" s="5" t="str">
        <f>VLOOKUP(D206, 'TechIndex Startups'!$A$1:$E$700,2,FALSE)</f>
        <v>FIRM0326</v>
      </c>
      <c r="F206" s="15">
        <v>6500</v>
      </c>
      <c r="G206" s="15">
        <f t="shared" ref="G206:G269" si="8">IF(F206="above",G205,F206)</f>
        <v>6500</v>
      </c>
      <c r="H206" s="59">
        <f>VLOOKUP($A206,Fund_clean_work!$A:$B,2,FALSE)</f>
        <v>1</v>
      </c>
      <c r="I206" s="63">
        <f t="shared" si="7"/>
        <v>6500</v>
      </c>
      <c r="J206" s="5" t="s">
        <v>1656</v>
      </c>
      <c r="K206" s="5" t="s">
        <v>1492</v>
      </c>
      <c r="L206" s="5" t="s">
        <v>30</v>
      </c>
      <c r="M206" s="5" t="s">
        <v>1545</v>
      </c>
      <c r="N206" s="5">
        <v>2013</v>
      </c>
      <c r="O206" s="5" t="s">
        <v>69</v>
      </c>
    </row>
    <row r="207" spans="1:15">
      <c r="A207" s="5" t="s">
        <v>2203</v>
      </c>
      <c r="B207" s="9">
        <v>41456</v>
      </c>
      <c r="C207" s="5">
        <v>2013</v>
      </c>
      <c r="D207" s="5" t="s">
        <v>220</v>
      </c>
      <c r="E207" s="5" t="str">
        <f>VLOOKUP(D207, 'TechIndex Startups'!$A$1:$E$700,2,FALSE)</f>
        <v>FIRM0170</v>
      </c>
      <c r="F207" s="15">
        <v>1500000</v>
      </c>
      <c r="G207" s="15">
        <f t="shared" si="8"/>
        <v>1500000</v>
      </c>
      <c r="H207" s="59">
        <f>VLOOKUP($A207,Fund_clean_work!$A:$B,2,FALSE)</f>
        <v>1</v>
      </c>
      <c r="I207" s="63">
        <f t="shared" si="7"/>
        <v>1500000</v>
      </c>
      <c r="J207" s="5" t="s">
        <v>1479</v>
      </c>
      <c r="K207" s="5" t="s">
        <v>1481</v>
      </c>
      <c r="L207" s="5" t="s">
        <v>30</v>
      </c>
      <c r="M207" s="5" t="s">
        <v>1498</v>
      </c>
      <c r="N207" s="5">
        <v>2011</v>
      </c>
      <c r="O207" s="5" t="s">
        <v>33</v>
      </c>
    </row>
    <row r="208" spans="1:15">
      <c r="A208" s="5" t="s">
        <v>2204</v>
      </c>
      <c r="B208" s="9">
        <v>41456</v>
      </c>
      <c r="C208" s="5">
        <v>2013</v>
      </c>
      <c r="D208" s="5" t="s">
        <v>291</v>
      </c>
      <c r="E208" s="5" t="str">
        <f>VLOOKUP(D208, 'TechIndex Startups'!$A$1:$E$700,2,FALSE)</f>
        <v>FIRM0235</v>
      </c>
      <c r="F208" s="15">
        <v>50000</v>
      </c>
      <c r="G208" s="15">
        <f t="shared" si="8"/>
        <v>50000</v>
      </c>
      <c r="H208" s="59">
        <f>VLOOKUP($A208,Fund_clean_work!$A:$B,2,FALSE)</f>
        <v>1</v>
      </c>
      <c r="I208" s="63">
        <f t="shared" si="7"/>
        <v>50000</v>
      </c>
      <c r="J208" s="5" t="s">
        <v>1657</v>
      </c>
      <c r="K208" s="5" t="s">
        <v>1492</v>
      </c>
      <c r="L208" s="5" t="s">
        <v>30</v>
      </c>
      <c r="M208" s="5" t="s">
        <v>1655</v>
      </c>
      <c r="N208" s="5">
        <v>2012</v>
      </c>
      <c r="O208" s="5" t="s">
        <v>69</v>
      </c>
    </row>
    <row r="209" spans="1:15">
      <c r="A209" s="5" t="s">
        <v>2205</v>
      </c>
      <c r="B209" s="9">
        <v>41456</v>
      </c>
      <c r="C209" s="5">
        <v>2013</v>
      </c>
      <c r="D209" s="5" t="s">
        <v>231</v>
      </c>
      <c r="E209" s="5" t="str">
        <f>VLOOKUP(D209, 'TechIndex Startups'!$A$1:$E$700,2,FALSE)</f>
        <v>FIRM0179</v>
      </c>
      <c r="F209" s="15">
        <v>5000000</v>
      </c>
      <c r="G209" s="15">
        <f t="shared" si="8"/>
        <v>5000000</v>
      </c>
      <c r="H209" s="59">
        <f>VLOOKUP($A209,Fund_clean_work!$A:$B,2,FALSE)</f>
        <v>2</v>
      </c>
      <c r="I209" s="63">
        <f t="shared" si="7"/>
        <v>2500000</v>
      </c>
      <c r="J209" s="5" t="s">
        <v>11</v>
      </c>
      <c r="K209" s="5" t="s">
        <v>1477</v>
      </c>
      <c r="L209" s="5" t="s">
        <v>30</v>
      </c>
      <c r="M209" s="5" t="s">
        <v>1498</v>
      </c>
      <c r="N209" s="5">
        <v>2011</v>
      </c>
      <c r="O209" s="5" t="s">
        <v>86</v>
      </c>
    </row>
    <row r="210" spans="1:15">
      <c r="A210" s="5" t="s">
        <v>2205</v>
      </c>
      <c r="B210" s="9">
        <v>41456</v>
      </c>
      <c r="C210" s="5">
        <v>2013</v>
      </c>
      <c r="D210" s="5" t="s">
        <v>231</v>
      </c>
      <c r="E210" s="5" t="str">
        <f>VLOOKUP(D210, 'TechIndex Startups'!$A$1:$E$700,2,FALSE)</f>
        <v>FIRM0179</v>
      </c>
      <c r="F210" s="16" t="s">
        <v>1471</v>
      </c>
      <c r="G210" s="15">
        <f t="shared" si="8"/>
        <v>5000000</v>
      </c>
      <c r="H210" s="59">
        <f>VLOOKUP($A210,Fund_clean_work!$A:$B,2,FALSE)</f>
        <v>2</v>
      </c>
      <c r="I210" s="63">
        <f t="shared" si="7"/>
        <v>2500000</v>
      </c>
      <c r="J210" s="5" t="s">
        <v>1658</v>
      </c>
      <c r="K210" s="5" t="s">
        <v>1477</v>
      </c>
      <c r="L210" s="5" t="s">
        <v>30</v>
      </c>
      <c r="M210" s="5" t="s">
        <v>1498</v>
      </c>
      <c r="N210" s="5">
        <v>2011</v>
      </c>
      <c r="O210" s="5" t="s">
        <v>86</v>
      </c>
    </row>
    <row r="211" spans="1:15">
      <c r="A211" s="5" t="s">
        <v>2206</v>
      </c>
      <c r="B211" s="9">
        <v>41470</v>
      </c>
      <c r="C211" s="5">
        <v>2013</v>
      </c>
      <c r="D211" s="5" t="s">
        <v>1592</v>
      </c>
      <c r="E211" s="5" t="str">
        <f>VLOOKUP(D211, 'TechIndex Startups'!$A$1:$E$700,2,FALSE)</f>
        <v>FIRM0208</v>
      </c>
      <c r="F211" s="15">
        <v>1000000</v>
      </c>
      <c r="G211" s="15">
        <f t="shared" si="8"/>
        <v>1000000</v>
      </c>
      <c r="H211" s="59">
        <f>VLOOKUP($A211,Fund_clean_work!$A:$B,2,FALSE)</f>
        <v>1</v>
      </c>
      <c r="I211" s="63">
        <f t="shared" si="7"/>
        <v>1000000</v>
      </c>
      <c r="J211" s="5" t="s">
        <v>1479</v>
      </c>
      <c r="K211" s="5" t="s">
        <v>1469</v>
      </c>
      <c r="L211" s="5" t="s">
        <v>30</v>
      </c>
      <c r="M211" s="5" t="s">
        <v>1593</v>
      </c>
      <c r="N211" s="5">
        <v>2012</v>
      </c>
      <c r="O211" s="5" t="s">
        <v>44</v>
      </c>
    </row>
    <row r="212" spans="1:15">
      <c r="A212" s="5" t="s">
        <v>2207</v>
      </c>
      <c r="B212" s="9">
        <v>41470</v>
      </c>
      <c r="C212" s="5">
        <v>2013</v>
      </c>
      <c r="D212" s="5" t="s">
        <v>428</v>
      </c>
      <c r="E212" s="5" t="str">
        <f>VLOOKUP(D212, 'TechIndex Startups'!$A$1:$E$700,2,FALSE)</f>
        <v>FIRM0365</v>
      </c>
      <c r="F212" s="15">
        <v>200000</v>
      </c>
      <c r="G212" s="15">
        <f t="shared" si="8"/>
        <v>200000</v>
      </c>
      <c r="H212" s="59">
        <f>VLOOKUP($A212,Fund_clean_work!$A:$B,2,FALSE)</f>
        <v>1</v>
      </c>
      <c r="I212" s="63">
        <f t="shared" si="7"/>
        <v>200000</v>
      </c>
      <c r="J212" s="5" t="s">
        <v>1479</v>
      </c>
      <c r="K212" s="5" t="s">
        <v>1588</v>
      </c>
      <c r="L212" s="5" t="s">
        <v>30</v>
      </c>
      <c r="M212" s="5" t="s">
        <v>1482</v>
      </c>
      <c r="N212" s="5">
        <v>2013</v>
      </c>
      <c r="O212" s="5" t="s">
        <v>33</v>
      </c>
    </row>
    <row r="213" spans="1:15">
      <c r="A213" s="5" t="s">
        <v>2208</v>
      </c>
      <c r="B213" s="9">
        <v>41470</v>
      </c>
      <c r="C213" s="5">
        <v>2013</v>
      </c>
      <c r="D213" s="5" t="s">
        <v>311</v>
      </c>
      <c r="E213" s="5" t="str">
        <f>VLOOKUP(D213, 'TechIndex Startups'!$A$1:$E$700,2,FALSE)</f>
        <v>FIRM0253</v>
      </c>
      <c r="F213" s="16" t="s">
        <v>1471</v>
      </c>
      <c r="G213" s="15">
        <f t="shared" si="8"/>
        <v>200000</v>
      </c>
      <c r="H213" s="59">
        <f>VLOOKUP($A213,Fund_clean_work!$A:$B,2,FALSE)</f>
        <v>7</v>
      </c>
      <c r="I213" s="63">
        <f t="shared" si="7"/>
        <v>28571.428571428572</v>
      </c>
      <c r="J213" s="5" t="s">
        <v>1659</v>
      </c>
      <c r="K213" s="5" t="s">
        <v>1596</v>
      </c>
      <c r="L213" s="5" t="s">
        <v>30</v>
      </c>
      <c r="M213" s="5" t="s">
        <v>1470</v>
      </c>
      <c r="N213" s="5">
        <v>2012</v>
      </c>
      <c r="O213" s="5" t="s">
        <v>58</v>
      </c>
    </row>
    <row r="214" spans="1:15">
      <c r="A214" s="5" t="s">
        <v>2208</v>
      </c>
      <c r="B214" s="9">
        <v>41470</v>
      </c>
      <c r="C214" s="5">
        <v>2013</v>
      </c>
      <c r="D214" s="5" t="s">
        <v>311</v>
      </c>
      <c r="E214" s="5" t="str">
        <f>VLOOKUP(D214, 'TechIndex Startups'!$A$1:$E$700,2,FALSE)</f>
        <v>FIRM0253</v>
      </c>
      <c r="F214" s="16" t="s">
        <v>1471</v>
      </c>
      <c r="G214" s="15">
        <f t="shared" si="8"/>
        <v>200000</v>
      </c>
      <c r="H214" s="59">
        <f>VLOOKUP($A214,Fund_clean_work!$A:$B,2,FALSE)</f>
        <v>7</v>
      </c>
      <c r="I214" s="63">
        <f t="shared" si="7"/>
        <v>28571.428571428572</v>
      </c>
      <c r="J214" s="5" t="s">
        <v>1660</v>
      </c>
      <c r="K214" s="5" t="s">
        <v>1596</v>
      </c>
      <c r="L214" s="5" t="s">
        <v>30</v>
      </c>
      <c r="M214" s="5" t="s">
        <v>1470</v>
      </c>
      <c r="N214" s="5">
        <v>2012</v>
      </c>
      <c r="O214" s="5" t="s">
        <v>58</v>
      </c>
    </row>
    <row r="215" spans="1:15">
      <c r="A215" s="5" t="s">
        <v>2208</v>
      </c>
      <c r="B215" s="9">
        <v>41470</v>
      </c>
      <c r="C215" s="5">
        <v>2013</v>
      </c>
      <c r="D215" s="5" t="s">
        <v>311</v>
      </c>
      <c r="E215" s="5" t="str">
        <f>VLOOKUP(D215, 'TechIndex Startups'!$A$1:$E$700,2,FALSE)</f>
        <v>FIRM0253</v>
      </c>
      <c r="F215" s="16" t="s">
        <v>1471</v>
      </c>
      <c r="G215" s="15">
        <f t="shared" si="8"/>
        <v>200000</v>
      </c>
      <c r="H215" s="59">
        <f>VLOOKUP($A215,Fund_clean_work!$A:$B,2,FALSE)</f>
        <v>7</v>
      </c>
      <c r="I215" s="63">
        <f t="shared" si="7"/>
        <v>28571.428571428572</v>
      </c>
      <c r="J215" s="5" t="s">
        <v>1661</v>
      </c>
      <c r="K215" s="5" t="s">
        <v>1596</v>
      </c>
      <c r="L215" s="5" t="s">
        <v>30</v>
      </c>
      <c r="M215" s="5" t="s">
        <v>1470</v>
      </c>
      <c r="N215" s="5">
        <v>2012</v>
      </c>
      <c r="O215" s="5" t="s">
        <v>58</v>
      </c>
    </row>
    <row r="216" spans="1:15">
      <c r="A216" s="5" t="s">
        <v>2208</v>
      </c>
      <c r="B216" s="9">
        <v>41470</v>
      </c>
      <c r="C216" s="5">
        <v>2013</v>
      </c>
      <c r="D216" s="5" t="s">
        <v>311</v>
      </c>
      <c r="E216" s="5" t="str">
        <f>VLOOKUP(D216, 'TechIndex Startups'!$A$1:$E$700,2,FALSE)</f>
        <v>FIRM0253</v>
      </c>
      <c r="F216" s="16" t="s">
        <v>1471</v>
      </c>
      <c r="G216" s="15">
        <f t="shared" si="8"/>
        <v>200000</v>
      </c>
      <c r="H216" s="59">
        <f>VLOOKUP($A216,Fund_clean_work!$A:$B,2,FALSE)</f>
        <v>7</v>
      </c>
      <c r="I216" s="63">
        <f t="shared" si="7"/>
        <v>28571.428571428572</v>
      </c>
      <c r="J216" s="5" t="s">
        <v>1662</v>
      </c>
      <c r="K216" s="5" t="s">
        <v>1596</v>
      </c>
      <c r="L216" s="5" t="s">
        <v>30</v>
      </c>
      <c r="M216" s="5" t="s">
        <v>1470</v>
      </c>
      <c r="N216" s="5">
        <v>2012</v>
      </c>
      <c r="O216" s="5" t="s">
        <v>58</v>
      </c>
    </row>
    <row r="217" spans="1:15">
      <c r="A217" s="5" t="s">
        <v>2208</v>
      </c>
      <c r="B217" s="9">
        <v>41470</v>
      </c>
      <c r="C217" s="5">
        <v>2013</v>
      </c>
      <c r="D217" s="5" t="s">
        <v>311</v>
      </c>
      <c r="E217" s="5" t="str">
        <f>VLOOKUP(D217, 'TechIndex Startups'!$A$1:$E$700,2,FALSE)</f>
        <v>FIRM0253</v>
      </c>
      <c r="F217" s="16" t="s">
        <v>1471</v>
      </c>
      <c r="G217" s="15">
        <f t="shared" si="8"/>
        <v>200000</v>
      </c>
      <c r="H217" s="59">
        <f>VLOOKUP($A217,Fund_clean_work!$A:$B,2,FALSE)</f>
        <v>7</v>
      </c>
      <c r="I217" s="63">
        <f t="shared" si="7"/>
        <v>28571.428571428572</v>
      </c>
      <c r="J217" s="5" t="s">
        <v>1663</v>
      </c>
      <c r="K217" s="5" t="s">
        <v>1596</v>
      </c>
      <c r="L217" s="5" t="s">
        <v>30</v>
      </c>
      <c r="M217" s="5" t="s">
        <v>1470</v>
      </c>
      <c r="N217" s="5">
        <v>2012</v>
      </c>
      <c r="O217" s="5" t="s">
        <v>58</v>
      </c>
    </row>
    <row r="218" spans="1:15">
      <c r="A218" s="5" t="s">
        <v>2208</v>
      </c>
      <c r="B218" s="9">
        <v>41470</v>
      </c>
      <c r="C218" s="5">
        <v>2013</v>
      </c>
      <c r="D218" s="5" t="s">
        <v>311</v>
      </c>
      <c r="E218" s="5" t="str">
        <f>VLOOKUP(D218, 'TechIndex Startups'!$A$1:$E$700,2,FALSE)</f>
        <v>FIRM0253</v>
      </c>
      <c r="F218" s="16" t="s">
        <v>1471</v>
      </c>
      <c r="G218" s="15">
        <f t="shared" si="8"/>
        <v>200000</v>
      </c>
      <c r="H218" s="59">
        <f>VLOOKUP($A218,Fund_clean_work!$A:$B,2,FALSE)</f>
        <v>7</v>
      </c>
      <c r="I218" s="63">
        <f t="shared" si="7"/>
        <v>28571.428571428572</v>
      </c>
      <c r="J218" s="5" t="s">
        <v>18</v>
      </c>
      <c r="K218" s="5" t="s">
        <v>1596</v>
      </c>
      <c r="L218" s="5" t="s">
        <v>30</v>
      </c>
      <c r="M218" s="5" t="s">
        <v>1470</v>
      </c>
      <c r="N218" s="5">
        <v>2012</v>
      </c>
      <c r="O218" s="5" t="s">
        <v>58</v>
      </c>
    </row>
    <row r="219" spans="1:15">
      <c r="A219" s="5" t="s">
        <v>2208</v>
      </c>
      <c r="B219" s="9">
        <v>41470</v>
      </c>
      <c r="C219" s="5">
        <v>2013</v>
      </c>
      <c r="D219" s="5" t="s">
        <v>311</v>
      </c>
      <c r="E219" s="5" t="str">
        <f>VLOOKUP(D219, 'TechIndex Startups'!$A$1:$E$700,2,FALSE)</f>
        <v>FIRM0253</v>
      </c>
      <c r="F219" s="15">
        <v>2000000</v>
      </c>
      <c r="G219" s="15">
        <f t="shared" si="8"/>
        <v>2000000</v>
      </c>
      <c r="H219" s="59">
        <f>VLOOKUP($A219,Fund_clean_work!$A:$B,2,FALSE)</f>
        <v>7</v>
      </c>
      <c r="I219" s="63">
        <f t="shared" si="7"/>
        <v>285714.28571428574</v>
      </c>
      <c r="J219" s="5" t="s">
        <v>1624</v>
      </c>
      <c r="K219" s="5" t="s">
        <v>1596</v>
      </c>
      <c r="L219" s="5" t="s">
        <v>30</v>
      </c>
      <c r="M219" s="5" t="s">
        <v>1470</v>
      </c>
      <c r="N219" s="5">
        <v>2012</v>
      </c>
      <c r="O219" s="5" t="s">
        <v>58</v>
      </c>
    </row>
    <row r="220" spans="1:15">
      <c r="A220" s="5" t="s">
        <v>2209</v>
      </c>
      <c r="B220" s="9">
        <v>41472</v>
      </c>
      <c r="C220" s="5">
        <v>2013</v>
      </c>
      <c r="D220" s="5" t="s">
        <v>105</v>
      </c>
      <c r="E220" s="5" t="str">
        <f>VLOOKUP(D220, 'TechIndex Startups'!$A$1:$E$700,2,FALSE)</f>
        <v>FIRM0058</v>
      </c>
      <c r="F220" s="15">
        <v>100000000</v>
      </c>
      <c r="G220" s="15">
        <f t="shared" si="8"/>
        <v>100000000</v>
      </c>
      <c r="H220" s="59">
        <f>VLOOKUP($A220,Fund_clean_work!$A:$B,2,FALSE)</f>
        <v>1</v>
      </c>
      <c r="I220" s="63">
        <f t="shared" si="7"/>
        <v>100000000</v>
      </c>
      <c r="J220" s="5" t="s">
        <v>1610</v>
      </c>
      <c r="K220" s="5" t="s">
        <v>1517</v>
      </c>
      <c r="L220" s="5" t="s">
        <v>30</v>
      </c>
      <c r="M220" s="5" t="s">
        <v>1483</v>
      </c>
      <c r="N220" s="5">
        <v>2004</v>
      </c>
      <c r="O220" s="5" t="s">
        <v>44</v>
      </c>
    </row>
    <row r="221" spans="1:15">
      <c r="A221" s="5" t="s">
        <v>2210</v>
      </c>
      <c r="B221" s="9">
        <v>41486</v>
      </c>
      <c r="C221" s="5">
        <v>2013</v>
      </c>
      <c r="D221" s="5" t="s">
        <v>266</v>
      </c>
      <c r="E221" s="5" t="str">
        <f>VLOOKUP(D221, 'TechIndex Startups'!$A$1:$E$700,2,FALSE)</f>
        <v>FIRM0213</v>
      </c>
      <c r="F221" s="15">
        <v>850000</v>
      </c>
      <c r="G221" s="15">
        <f t="shared" si="8"/>
        <v>850000</v>
      </c>
      <c r="H221" s="59">
        <f>VLOOKUP($A221,Fund_clean_work!$A:$B,2,FALSE)</f>
        <v>1</v>
      </c>
      <c r="I221" s="63">
        <f t="shared" si="7"/>
        <v>850000</v>
      </c>
      <c r="J221" s="5" t="s">
        <v>1479</v>
      </c>
      <c r="K221" s="5" t="s">
        <v>1497</v>
      </c>
      <c r="L221" s="5" t="s">
        <v>30</v>
      </c>
      <c r="M221" s="5" t="s">
        <v>1498</v>
      </c>
      <c r="N221" s="5">
        <v>2012</v>
      </c>
      <c r="O221" s="5" t="s">
        <v>33</v>
      </c>
    </row>
    <row r="222" spans="1:15">
      <c r="A222" s="5" t="s">
        <v>2211</v>
      </c>
      <c r="B222" s="9">
        <v>41491</v>
      </c>
      <c r="C222" s="5">
        <v>2013</v>
      </c>
      <c r="D222" s="5" t="s">
        <v>303</v>
      </c>
      <c r="E222" s="5" t="str">
        <f>VLOOKUP(D222, 'TechIndex Startups'!$A$1:$E$700,2,FALSE)</f>
        <v>FIRM0246</v>
      </c>
      <c r="F222" s="15">
        <v>900000</v>
      </c>
      <c r="G222" s="15">
        <f t="shared" si="8"/>
        <v>900000</v>
      </c>
      <c r="H222" s="59">
        <f>VLOOKUP($A222,Fund_clean_work!$A:$B,2,FALSE)</f>
        <v>1</v>
      </c>
      <c r="I222" s="63">
        <f t="shared" si="7"/>
        <v>900000</v>
      </c>
      <c r="J222" s="5" t="s">
        <v>1479</v>
      </c>
      <c r="K222" s="5" t="s">
        <v>1481</v>
      </c>
      <c r="L222" s="5" t="s">
        <v>30</v>
      </c>
      <c r="M222" s="5" t="s">
        <v>1482</v>
      </c>
      <c r="N222" s="5">
        <v>2012</v>
      </c>
      <c r="O222" s="5" t="s">
        <v>47</v>
      </c>
    </row>
    <row r="223" spans="1:15">
      <c r="A223" s="5" t="s">
        <v>2212</v>
      </c>
      <c r="B223" s="9">
        <v>41499</v>
      </c>
      <c r="C223" s="5">
        <v>2013</v>
      </c>
      <c r="D223" s="5" t="s">
        <v>277</v>
      </c>
      <c r="E223" s="5" t="str">
        <f>VLOOKUP(D223, 'TechIndex Startups'!$A$1:$E$700,2,FALSE)</f>
        <v>FIRM0223</v>
      </c>
      <c r="F223" s="15" t="s">
        <v>1471</v>
      </c>
      <c r="G223" s="15">
        <f t="shared" si="8"/>
        <v>900000</v>
      </c>
      <c r="H223" s="59">
        <f>VLOOKUP($A223,Fund_clean_work!$A:$B,2,FALSE)</f>
        <v>10</v>
      </c>
      <c r="I223" s="63">
        <f t="shared" si="7"/>
        <v>90000</v>
      </c>
      <c r="J223" s="5" t="s">
        <v>1664</v>
      </c>
      <c r="K223" s="5" t="s">
        <v>1481</v>
      </c>
      <c r="L223" s="5" t="s">
        <v>30</v>
      </c>
      <c r="M223" s="5" t="s">
        <v>1489</v>
      </c>
      <c r="N223" s="5">
        <v>2012</v>
      </c>
      <c r="O223" s="5" t="s">
        <v>33</v>
      </c>
    </row>
    <row r="224" spans="1:15">
      <c r="A224" s="5" t="s">
        <v>2212</v>
      </c>
      <c r="B224" s="9">
        <v>41499</v>
      </c>
      <c r="C224" s="5">
        <v>2013</v>
      </c>
      <c r="D224" s="5" t="s">
        <v>277</v>
      </c>
      <c r="E224" s="5" t="str">
        <f>VLOOKUP(D224, 'TechIndex Startups'!$A$1:$E$700,2,FALSE)</f>
        <v>FIRM0223</v>
      </c>
      <c r="F224" s="15">
        <v>1800000</v>
      </c>
      <c r="G224" s="15">
        <f t="shared" si="8"/>
        <v>1800000</v>
      </c>
      <c r="H224" s="59">
        <f>VLOOKUP($A224,Fund_clean_work!$A:$B,2,FALSE)</f>
        <v>10</v>
      </c>
      <c r="I224" s="63">
        <f t="shared" si="7"/>
        <v>180000</v>
      </c>
      <c r="J224" s="5" t="s">
        <v>1665</v>
      </c>
      <c r="K224" s="5" t="s">
        <v>1481</v>
      </c>
      <c r="L224" s="5" t="s">
        <v>30</v>
      </c>
      <c r="M224" s="5" t="s">
        <v>1489</v>
      </c>
      <c r="N224" s="5">
        <v>2012</v>
      </c>
      <c r="O224" s="5" t="s">
        <v>33</v>
      </c>
    </row>
    <row r="225" spans="1:15">
      <c r="A225" s="5" t="s">
        <v>2212</v>
      </c>
      <c r="B225" s="9">
        <v>41499</v>
      </c>
      <c r="C225" s="5">
        <v>2013</v>
      </c>
      <c r="D225" s="5" t="s">
        <v>277</v>
      </c>
      <c r="E225" s="5" t="str">
        <f>VLOOKUP(D225, 'TechIndex Startups'!$A$1:$E$700,2,FALSE)</f>
        <v>FIRM0223</v>
      </c>
      <c r="F225" s="15" t="s">
        <v>1471</v>
      </c>
      <c r="G225" s="15">
        <f t="shared" si="8"/>
        <v>1800000</v>
      </c>
      <c r="H225" s="59">
        <f>VLOOKUP($A225,Fund_clean_work!$A:$B,2,FALSE)</f>
        <v>10</v>
      </c>
      <c r="I225" s="63">
        <f t="shared" si="7"/>
        <v>180000</v>
      </c>
      <c r="J225" s="5" t="s">
        <v>1666</v>
      </c>
      <c r="K225" s="5" t="s">
        <v>1481</v>
      </c>
      <c r="L225" s="5" t="s">
        <v>30</v>
      </c>
      <c r="M225" s="5" t="s">
        <v>1489</v>
      </c>
      <c r="N225" s="5">
        <v>2012</v>
      </c>
      <c r="O225" s="5" t="s">
        <v>33</v>
      </c>
    </row>
    <row r="226" spans="1:15">
      <c r="A226" s="5" t="s">
        <v>2212</v>
      </c>
      <c r="B226" s="9">
        <v>41499</v>
      </c>
      <c r="C226" s="5">
        <v>2013</v>
      </c>
      <c r="D226" s="5" t="s">
        <v>277</v>
      </c>
      <c r="E226" s="5" t="str">
        <f>VLOOKUP(D226, 'TechIndex Startups'!$A$1:$E$700,2,FALSE)</f>
        <v>FIRM0223</v>
      </c>
      <c r="F226" s="15" t="s">
        <v>1471</v>
      </c>
      <c r="G226" s="15">
        <f t="shared" si="8"/>
        <v>1800000</v>
      </c>
      <c r="H226" s="59">
        <f>VLOOKUP($A226,Fund_clean_work!$A:$B,2,FALSE)</f>
        <v>10</v>
      </c>
      <c r="I226" s="63">
        <f t="shared" si="7"/>
        <v>180000</v>
      </c>
      <c r="J226" s="5" t="s">
        <v>1667</v>
      </c>
      <c r="K226" s="5" t="s">
        <v>1481</v>
      </c>
      <c r="L226" s="5" t="s">
        <v>30</v>
      </c>
      <c r="M226" s="5" t="s">
        <v>1489</v>
      </c>
      <c r="N226" s="5">
        <v>2012</v>
      </c>
      <c r="O226" s="5" t="s">
        <v>33</v>
      </c>
    </row>
    <row r="227" spans="1:15">
      <c r="A227" s="5" t="s">
        <v>2212</v>
      </c>
      <c r="B227" s="9">
        <v>41499</v>
      </c>
      <c r="C227" s="5">
        <v>2013</v>
      </c>
      <c r="D227" s="5" t="s">
        <v>277</v>
      </c>
      <c r="E227" s="5" t="str">
        <f>VLOOKUP(D227, 'TechIndex Startups'!$A$1:$E$700,2,FALSE)</f>
        <v>FIRM0223</v>
      </c>
      <c r="F227" s="15" t="s">
        <v>1471</v>
      </c>
      <c r="G227" s="15">
        <f t="shared" si="8"/>
        <v>1800000</v>
      </c>
      <c r="H227" s="59">
        <f>VLOOKUP($A227,Fund_clean_work!$A:$B,2,FALSE)</f>
        <v>10</v>
      </c>
      <c r="I227" s="63">
        <f t="shared" si="7"/>
        <v>180000</v>
      </c>
      <c r="J227" s="5" t="s">
        <v>1627</v>
      </c>
      <c r="K227" s="5" t="s">
        <v>1481</v>
      </c>
      <c r="L227" s="5" t="s">
        <v>30</v>
      </c>
      <c r="M227" s="5" t="s">
        <v>1489</v>
      </c>
      <c r="N227" s="5">
        <v>2012</v>
      </c>
      <c r="O227" s="5" t="s">
        <v>33</v>
      </c>
    </row>
    <row r="228" spans="1:15">
      <c r="A228" s="5" t="s">
        <v>2212</v>
      </c>
      <c r="B228" s="9">
        <v>41499</v>
      </c>
      <c r="C228" s="5">
        <v>2013</v>
      </c>
      <c r="D228" s="5" t="s">
        <v>277</v>
      </c>
      <c r="E228" s="5" t="str">
        <f>VLOOKUP(D228, 'TechIndex Startups'!$A$1:$E$700,2,FALSE)</f>
        <v>FIRM0223</v>
      </c>
      <c r="F228" s="15" t="s">
        <v>1471</v>
      </c>
      <c r="G228" s="15">
        <f t="shared" si="8"/>
        <v>1800000</v>
      </c>
      <c r="H228" s="59">
        <f>VLOOKUP($A228,Fund_clean_work!$A:$B,2,FALSE)</f>
        <v>10</v>
      </c>
      <c r="I228" s="63">
        <f t="shared" si="7"/>
        <v>180000</v>
      </c>
      <c r="J228" s="5" t="s">
        <v>1621</v>
      </c>
      <c r="K228" s="5" t="s">
        <v>1481</v>
      </c>
      <c r="L228" s="5" t="s">
        <v>30</v>
      </c>
      <c r="M228" s="5" t="s">
        <v>1489</v>
      </c>
      <c r="N228" s="5">
        <v>2012</v>
      </c>
      <c r="O228" s="5" t="s">
        <v>33</v>
      </c>
    </row>
    <row r="229" spans="1:15">
      <c r="A229" s="5" t="s">
        <v>2212</v>
      </c>
      <c r="B229" s="9">
        <v>41499</v>
      </c>
      <c r="C229" s="5">
        <v>2013</v>
      </c>
      <c r="D229" s="5" t="s">
        <v>277</v>
      </c>
      <c r="E229" s="5" t="str">
        <f>VLOOKUP(D229, 'TechIndex Startups'!$A$1:$E$700,2,FALSE)</f>
        <v>FIRM0223</v>
      </c>
      <c r="F229" s="15" t="s">
        <v>1471</v>
      </c>
      <c r="G229" s="15">
        <f t="shared" si="8"/>
        <v>1800000</v>
      </c>
      <c r="H229" s="59">
        <f>VLOOKUP($A229,Fund_clean_work!$A:$B,2,FALSE)</f>
        <v>10</v>
      </c>
      <c r="I229" s="63">
        <f t="shared" si="7"/>
        <v>180000</v>
      </c>
      <c r="J229" s="5" t="s">
        <v>1668</v>
      </c>
      <c r="K229" s="5" t="s">
        <v>1481</v>
      </c>
      <c r="L229" s="5" t="s">
        <v>30</v>
      </c>
      <c r="M229" s="5" t="s">
        <v>1489</v>
      </c>
      <c r="N229" s="5">
        <v>2012</v>
      </c>
      <c r="O229" s="5" t="s">
        <v>33</v>
      </c>
    </row>
    <row r="230" spans="1:15">
      <c r="A230" s="5" t="s">
        <v>2212</v>
      </c>
      <c r="B230" s="9">
        <v>41499</v>
      </c>
      <c r="C230" s="5">
        <v>2013</v>
      </c>
      <c r="D230" s="5" t="s">
        <v>277</v>
      </c>
      <c r="E230" s="5" t="str">
        <f>VLOOKUP(D230, 'TechIndex Startups'!$A$1:$E$700,2,FALSE)</f>
        <v>FIRM0223</v>
      </c>
      <c r="F230" s="15" t="s">
        <v>1471</v>
      </c>
      <c r="G230" s="15">
        <f t="shared" si="8"/>
        <v>1800000</v>
      </c>
      <c r="H230" s="59">
        <f>VLOOKUP($A230,Fund_clean_work!$A:$B,2,FALSE)</f>
        <v>10</v>
      </c>
      <c r="I230" s="63">
        <f t="shared" si="7"/>
        <v>180000</v>
      </c>
      <c r="J230" s="5" t="s">
        <v>1669</v>
      </c>
      <c r="K230" s="5" t="s">
        <v>1481</v>
      </c>
      <c r="L230" s="5" t="s">
        <v>30</v>
      </c>
      <c r="M230" s="5" t="s">
        <v>1489</v>
      </c>
      <c r="N230" s="5">
        <v>2012</v>
      </c>
      <c r="O230" s="5" t="s">
        <v>33</v>
      </c>
    </row>
    <row r="231" spans="1:15">
      <c r="A231" s="5" t="s">
        <v>2212</v>
      </c>
      <c r="B231" s="9">
        <v>41499</v>
      </c>
      <c r="C231" s="5">
        <v>2013</v>
      </c>
      <c r="D231" s="5" t="s">
        <v>277</v>
      </c>
      <c r="E231" s="5" t="str">
        <f>VLOOKUP(D231, 'TechIndex Startups'!$A$1:$E$700,2,FALSE)</f>
        <v>FIRM0223</v>
      </c>
      <c r="F231" s="15" t="s">
        <v>1471</v>
      </c>
      <c r="G231" s="15">
        <f t="shared" si="8"/>
        <v>1800000</v>
      </c>
      <c r="H231" s="59">
        <f>VLOOKUP($A231,Fund_clean_work!$A:$B,2,FALSE)</f>
        <v>10</v>
      </c>
      <c r="I231" s="63">
        <f t="shared" si="7"/>
        <v>180000</v>
      </c>
      <c r="J231" s="5" t="s">
        <v>1599</v>
      </c>
      <c r="K231" s="5" t="s">
        <v>1481</v>
      </c>
      <c r="L231" s="5" t="s">
        <v>30</v>
      </c>
      <c r="M231" s="5" t="s">
        <v>1489</v>
      </c>
      <c r="N231" s="5">
        <v>2012</v>
      </c>
      <c r="O231" s="5" t="s">
        <v>33</v>
      </c>
    </row>
    <row r="232" spans="1:15">
      <c r="A232" s="5" t="s">
        <v>2212</v>
      </c>
      <c r="B232" s="9">
        <v>41499</v>
      </c>
      <c r="C232" s="5">
        <v>2013</v>
      </c>
      <c r="D232" s="5" t="s">
        <v>277</v>
      </c>
      <c r="E232" s="5" t="str">
        <f>VLOOKUP(D232, 'TechIndex Startups'!$A$1:$E$700,2,FALSE)</f>
        <v>FIRM0223</v>
      </c>
      <c r="F232" s="15" t="s">
        <v>1471</v>
      </c>
      <c r="G232" s="15">
        <f t="shared" si="8"/>
        <v>1800000</v>
      </c>
      <c r="H232" s="59">
        <f>VLOOKUP($A232,Fund_clean_work!$A:$B,2,FALSE)</f>
        <v>10</v>
      </c>
      <c r="I232" s="63">
        <f t="shared" si="7"/>
        <v>180000</v>
      </c>
      <c r="J232" s="5" t="s">
        <v>1670</v>
      </c>
      <c r="K232" s="5" t="s">
        <v>1481</v>
      </c>
      <c r="L232" s="5" t="s">
        <v>30</v>
      </c>
      <c r="M232" s="5" t="s">
        <v>1489</v>
      </c>
      <c r="N232" s="5">
        <v>2012</v>
      </c>
      <c r="O232" s="5" t="s">
        <v>33</v>
      </c>
    </row>
    <row r="233" spans="1:15">
      <c r="A233" s="5" t="s">
        <v>2213</v>
      </c>
      <c r="B233" s="9">
        <v>41507</v>
      </c>
      <c r="C233" s="5">
        <v>2013</v>
      </c>
      <c r="D233" s="5" t="s">
        <v>584</v>
      </c>
      <c r="E233" s="5" t="str">
        <f>VLOOKUP(D233, 'TechIndex Startups'!$A$1:$E$700,2,FALSE)</f>
        <v>FIRM0513</v>
      </c>
      <c r="F233" s="15">
        <v>240000</v>
      </c>
      <c r="G233" s="15">
        <f t="shared" si="8"/>
        <v>240000</v>
      </c>
      <c r="H233" s="59">
        <f>VLOOKUP($A233,Fund_clean_work!$A:$B,2,FALSE)</f>
        <v>1</v>
      </c>
      <c r="I233" s="63">
        <f t="shared" si="7"/>
        <v>240000</v>
      </c>
      <c r="J233" s="5" t="s">
        <v>1671</v>
      </c>
      <c r="K233" s="5" t="s">
        <v>1588</v>
      </c>
      <c r="L233" s="5" t="s">
        <v>30</v>
      </c>
      <c r="M233" s="5" t="s">
        <v>1470</v>
      </c>
      <c r="N233" s="5">
        <v>2011</v>
      </c>
      <c r="O233" s="5" t="s">
        <v>69</v>
      </c>
    </row>
    <row r="234" spans="1:15">
      <c r="A234" s="5" t="s">
        <v>2215</v>
      </c>
      <c r="B234" s="9">
        <v>41518</v>
      </c>
      <c r="C234" s="5">
        <v>2013</v>
      </c>
      <c r="D234" s="5" t="s">
        <v>361</v>
      </c>
      <c r="E234" s="5" t="str">
        <f>VLOOKUP(D234, 'TechIndex Startups'!$A$1:$E$700,2,FALSE)</f>
        <v>FIRM0302</v>
      </c>
      <c r="F234" s="15">
        <v>550000</v>
      </c>
      <c r="G234" s="15">
        <f t="shared" si="8"/>
        <v>550000</v>
      </c>
      <c r="H234" s="59">
        <f>VLOOKUP($A234,Fund_clean_work!$A:$B,2,FALSE)</f>
        <v>1</v>
      </c>
      <c r="I234" s="63">
        <f t="shared" si="7"/>
        <v>550000</v>
      </c>
      <c r="J234" s="5" t="s">
        <v>1479</v>
      </c>
      <c r="K234" s="5" t="s">
        <v>1588</v>
      </c>
      <c r="L234" s="5" t="s">
        <v>30</v>
      </c>
      <c r="M234" s="5" t="s">
        <v>1470</v>
      </c>
      <c r="N234" s="5">
        <v>2013</v>
      </c>
      <c r="O234" s="5" t="s">
        <v>33</v>
      </c>
    </row>
    <row r="235" spans="1:15">
      <c r="A235" s="5" t="s">
        <v>2216</v>
      </c>
      <c r="B235" s="9">
        <v>41518</v>
      </c>
      <c r="C235" s="5">
        <v>2013</v>
      </c>
      <c r="D235" s="5" t="s">
        <v>369</v>
      </c>
      <c r="E235" s="5" t="str">
        <f>VLOOKUP(D235, 'TechIndex Startups'!$A$1:$E$700,2,FALSE)</f>
        <v>FIRM0310</v>
      </c>
      <c r="F235" s="15">
        <v>100000</v>
      </c>
      <c r="G235" s="15">
        <f t="shared" si="8"/>
        <v>100000</v>
      </c>
      <c r="H235" s="59">
        <f>VLOOKUP($A235,Fund_clean_work!$A:$B,2,FALSE)</f>
        <v>1</v>
      </c>
      <c r="I235" s="63">
        <f t="shared" si="7"/>
        <v>100000</v>
      </c>
      <c r="J235" s="5" t="s">
        <v>1479</v>
      </c>
      <c r="K235" s="5" t="s">
        <v>1481</v>
      </c>
      <c r="L235" s="5" t="s">
        <v>30</v>
      </c>
      <c r="M235" s="5" t="s">
        <v>1470</v>
      </c>
      <c r="N235" s="5">
        <v>2013</v>
      </c>
      <c r="O235" s="5" t="s">
        <v>69</v>
      </c>
    </row>
    <row r="236" spans="1:15">
      <c r="A236" s="5" t="s">
        <v>2217</v>
      </c>
      <c r="B236" s="9">
        <v>41522</v>
      </c>
      <c r="C236" s="5">
        <v>2013</v>
      </c>
      <c r="D236" s="5" t="s">
        <v>396</v>
      </c>
      <c r="E236" s="5" t="str">
        <f>VLOOKUP(D236, 'TechIndex Startups'!$A$1:$E$700,2,FALSE)</f>
        <v>FIRM0333</v>
      </c>
      <c r="F236" s="15">
        <v>13000</v>
      </c>
      <c r="G236" s="15">
        <f t="shared" si="8"/>
        <v>13000</v>
      </c>
      <c r="H236" s="59">
        <f>VLOOKUP($A236,Fund_clean_work!$A:$B,2,FALSE)</f>
        <v>1</v>
      </c>
      <c r="I236" s="63">
        <f t="shared" si="7"/>
        <v>13000</v>
      </c>
      <c r="J236" s="5" t="s">
        <v>1479</v>
      </c>
      <c r="K236" s="5" t="s">
        <v>1481</v>
      </c>
      <c r="L236" s="5" t="s">
        <v>286</v>
      </c>
      <c r="M236" s="5" t="s">
        <v>286</v>
      </c>
      <c r="N236" s="5">
        <v>2013</v>
      </c>
      <c r="O236" s="5" t="s">
        <v>29</v>
      </c>
    </row>
    <row r="237" spans="1:15">
      <c r="A237" s="5" t="s">
        <v>2219</v>
      </c>
      <c r="B237" s="9">
        <v>41528</v>
      </c>
      <c r="C237" s="5">
        <v>2013</v>
      </c>
      <c r="D237" s="5" t="s">
        <v>388</v>
      </c>
      <c r="E237" s="5" t="str">
        <f>VLOOKUP(D237, 'TechIndex Startups'!$A$1:$E$700,2,FALSE)</f>
        <v>FIRM0326</v>
      </c>
      <c r="F237" s="15" t="s">
        <v>1471</v>
      </c>
      <c r="G237" s="15">
        <f t="shared" si="8"/>
        <v>13000</v>
      </c>
      <c r="H237" s="59">
        <f>VLOOKUP($A237,Fund_clean_work!$A:$B,2,FALSE)</f>
        <v>4</v>
      </c>
      <c r="I237" s="63">
        <f t="shared" si="7"/>
        <v>3250</v>
      </c>
      <c r="J237" s="5" t="s">
        <v>1595</v>
      </c>
      <c r="K237" s="5" t="s">
        <v>1596</v>
      </c>
      <c r="L237" s="5" t="s">
        <v>30</v>
      </c>
      <c r="M237" s="5" t="s">
        <v>1545</v>
      </c>
      <c r="N237" s="5">
        <v>2013</v>
      </c>
      <c r="O237" s="5" t="s">
        <v>69</v>
      </c>
    </row>
    <row r="238" spans="1:15">
      <c r="A238" s="5" t="s">
        <v>2219</v>
      </c>
      <c r="B238" s="9">
        <v>41528</v>
      </c>
      <c r="C238" s="5">
        <v>2013</v>
      </c>
      <c r="D238" s="5" t="s">
        <v>388</v>
      </c>
      <c r="E238" s="5" t="str">
        <f>VLOOKUP(D238, 'TechIndex Startups'!$A$1:$E$700,2,FALSE)</f>
        <v>FIRM0326</v>
      </c>
      <c r="F238" s="15" t="s">
        <v>1471</v>
      </c>
      <c r="G238" s="15">
        <f t="shared" si="8"/>
        <v>13000</v>
      </c>
      <c r="H238" s="59">
        <f>VLOOKUP($A238,Fund_clean_work!$A:$B,2,FALSE)</f>
        <v>4</v>
      </c>
      <c r="I238" s="63">
        <f t="shared" si="7"/>
        <v>3250</v>
      </c>
      <c r="J238" s="5" t="s">
        <v>1675</v>
      </c>
      <c r="K238" s="5" t="s">
        <v>1596</v>
      </c>
      <c r="L238" s="5" t="s">
        <v>30</v>
      </c>
      <c r="M238" s="5" t="s">
        <v>1545</v>
      </c>
      <c r="N238" s="5">
        <v>2013</v>
      </c>
      <c r="O238" s="5" t="s">
        <v>69</v>
      </c>
    </row>
    <row r="239" spans="1:15">
      <c r="A239" s="5" t="s">
        <v>2219</v>
      </c>
      <c r="B239" s="9">
        <v>41528</v>
      </c>
      <c r="C239" s="5">
        <v>2013</v>
      </c>
      <c r="D239" s="5" t="s">
        <v>388</v>
      </c>
      <c r="E239" s="5" t="str">
        <f>VLOOKUP(D239, 'TechIndex Startups'!$A$1:$E$700,2,FALSE)</f>
        <v>FIRM0326</v>
      </c>
      <c r="F239" s="15" t="s">
        <v>1471</v>
      </c>
      <c r="G239" s="15">
        <f t="shared" si="8"/>
        <v>13000</v>
      </c>
      <c r="H239" s="59">
        <f>VLOOKUP($A239,Fund_clean_work!$A:$B,2,FALSE)</f>
        <v>4</v>
      </c>
      <c r="I239" s="63">
        <f t="shared" si="7"/>
        <v>3250</v>
      </c>
      <c r="J239" s="5" t="s">
        <v>1479</v>
      </c>
      <c r="K239" s="5" t="s">
        <v>1596</v>
      </c>
      <c r="L239" s="5" t="s">
        <v>30</v>
      </c>
      <c r="M239" s="5" t="s">
        <v>1545</v>
      </c>
      <c r="N239" s="5">
        <v>2013</v>
      </c>
      <c r="O239" s="5" t="s">
        <v>69</v>
      </c>
    </row>
    <row r="240" spans="1:15">
      <c r="A240" s="5" t="s">
        <v>2219</v>
      </c>
      <c r="B240" s="9">
        <v>41528</v>
      </c>
      <c r="C240" s="5">
        <v>2013</v>
      </c>
      <c r="D240" s="5" t="s">
        <v>388</v>
      </c>
      <c r="E240" s="5" t="str">
        <f>VLOOKUP(D240, 'TechIndex Startups'!$A$1:$E$700,2,FALSE)</f>
        <v>FIRM0326</v>
      </c>
      <c r="F240" s="15">
        <v>1200000</v>
      </c>
      <c r="G240" s="15">
        <f t="shared" si="8"/>
        <v>1200000</v>
      </c>
      <c r="H240" s="59">
        <f>VLOOKUP($A240,Fund_clean_work!$A:$B,2,FALSE)</f>
        <v>4</v>
      </c>
      <c r="I240" s="63">
        <f t="shared" si="7"/>
        <v>300000</v>
      </c>
      <c r="J240" s="5" t="s">
        <v>2</v>
      </c>
      <c r="K240" s="5" t="s">
        <v>1596</v>
      </c>
      <c r="L240" s="5" t="s">
        <v>30</v>
      </c>
      <c r="M240" s="5" t="s">
        <v>1545</v>
      </c>
      <c r="N240" s="5">
        <v>2013</v>
      </c>
      <c r="O240" s="5" t="s">
        <v>69</v>
      </c>
    </row>
    <row r="241" spans="1:15">
      <c r="A241" s="5" t="s">
        <v>2220</v>
      </c>
      <c r="B241" s="9">
        <v>41529</v>
      </c>
      <c r="C241" s="5">
        <v>2013</v>
      </c>
      <c r="D241" s="5" t="s">
        <v>106</v>
      </c>
      <c r="E241" s="5" t="str">
        <f>VLOOKUP(D241, 'TechIndex Startups'!$A$1:$E$700,2,FALSE)</f>
        <v>FIRM0059</v>
      </c>
      <c r="F241" s="16" t="s">
        <v>1471</v>
      </c>
      <c r="G241" s="15">
        <f t="shared" si="8"/>
        <v>1200000</v>
      </c>
      <c r="H241" s="59">
        <f>VLOOKUP($A241,Fund_clean_work!$A:$B,2,FALSE)</f>
        <v>2</v>
      </c>
      <c r="I241" s="63">
        <f t="shared" si="7"/>
        <v>600000</v>
      </c>
      <c r="J241" s="5" t="s">
        <v>1676</v>
      </c>
      <c r="K241" s="5" t="s">
        <v>1546</v>
      </c>
      <c r="L241" s="5" t="s">
        <v>30</v>
      </c>
      <c r="M241" s="5" t="s">
        <v>1487</v>
      </c>
      <c r="N241" s="5">
        <v>2005</v>
      </c>
      <c r="O241" s="5" t="s">
        <v>33</v>
      </c>
    </row>
    <row r="242" spans="1:15">
      <c r="A242" s="5" t="s">
        <v>2220</v>
      </c>
      <c r="B242" s="9">
        <v>41529</v>
      </c>
      <c r="C242" s="5">
        <v>2013</v>
      </c>
      <c r="D242" s="5" t="s">
        <v>106</v>
      </c>
      <c r="E242" s="5" t="str">
        <f>VLOOKUP(D242, 'TechIndex Startups'!$A$1:$E$700,2,FALSE)</f>
        <v>FIRM0059</v>
      </c>
      <c r="F242" s="15">
        <v>9000000</v>
      </c>
      <c r="G242" s="15">
        <f t="shared" si="8"/>
        <v>9000000</v>
      </c>
      <c r="H242" s="59">
        <f>VLOOKUP($A242,Fund_clean_work!$A:$B,2,FALSE)</f>
        <v>2</v>
      </c>
      <c r="I242" s="63">
        <f t="shared" si="7"/>
        <v>4500000</v>
      </c>
      <c r="J242" s="5" t="s">
        <v>1677</v>
      </c>
      <c r="K242" s="5" t="s">
        <v>1546</v>
      </c>
      <c r="L242" s="5" t="s">
        <v>30</v>
      </c>
      <c r="M242" s="5" t="s">
        <v>1487</v>
      </c>
      <c r="N242" s="5">
        <v>2005</v>
      </c>
      <c r="O242" s="5" t="s">
        <v>33</v>
      </c>
    </row>
    <row r="243" spans="1:15">
      <c r="A243" s="5" t="s">
        <v>2222</v>
      </c>
      <c r="B243" s="9">
        <v>41537</v>
      </c>
      <c r="C243" s="5">
        <v>2013</v>
      </c>
      <c r="D243" s="5" t="s">
        <v>361</v>
      </c>
      <c r="E243" s="5" t="str">
        <f>VLOOKUP(D243, 'TechIndex Startups'!$A$1:$E$700,2,FALSE)</f>
        <v>FIRM0302</v>
      </c>
      <c r="F243" s="15">
        <v>20000</v>
      </c>
      <c r="G243" s="15">
        <f t="shared" si="8"/>
        <v>20000</v>
      </c>
      <c r="H243" s="59">
        <f>VLOOKUP($A243,Fund_clean_work!$A:$B,2,FALSE)</f>
        <v>1</v>
      </c>
      <c r="I243" s="63">
        <f t="shared" si="7"/>
        <v>20000</v>
      </c>
      <c r="J243" s="5" t="s">
        <v>1679</v>
      </c>
      <c r="K243" s="5" t="s">
        <v>1481</v>
      </c>
      <c r="L243" s="5" t="s">
        <v>30</v>
      </c>
      <c r="M243" s="5" t="s">
        <v>1470</v>
      </c>
      <c r="N243" s="5">
        <v>2013</v>
      </c>
      <c r="O243" s="5" t="s">
        <v>33</v>
      </c>
    </row>
    <row r="244" spans="1:15">
      <c r="A244" s="5" t="s">
        <v>2223</v>
      </c>
      <c r="B244" s="9">
        <v>41548</v>
      </c>
      <c r="C244" s="5">
        <v>2013</v>
      </c>
      <c r="D244" s="5" t="s">
        <v>362</v>
      </c>
      <c r="E244" s="5" t="str">
        <f>VLOOKUP(D244, 'TechIndex Startups'!$A$1:$E$700,2,FALSE)</f>
        <v>FIRM0303</v>
      </c>
      <c r="F244" s="15" t="s">
        <v>1471</v>
      </c>
      <c r="G244" s="15">
        <f t="shared" si="8"/>
        <v>20000</v>
      </c>
      <c r="H244" s="59">
        <f>VLOOKUP($A244,Fund_clean_work!$A:$B,2,FALSE)</f>
        <v>9</v>
      </c>
      <c r="I244" s="63">
        <f t="shared" si="7"/>
        <v>2222.2222222222222</v>
      </c>
      <c r="J244" s="5" t="s">
        <v>1680</v>
      </c>
      <c r="K244" s="5" t="s">
        <v>1481</v>
      </c>
      <c r="L244" s="5" t="s">
        <v>30</v>
      </c>
      <c r="M244" s="5" t="s">
        <v>1482</v>
      </c>
      <c r="N244" s="5">
        <v>2013</v>
      </c>
      <c r="O244" s="5" t="s">
        <v>29</v>
      </c>
    </row>
    <row r="245" spans="1:15">
      <c r="A245" s="5" t="s">
        <v>2223</v>
      </c>
      <c r="B245" s="9">
        <v>41548</v>
      </c>
      <c r="C245" s="5">
        <v>2013</v>
      </c>
      <c r="D245" s="5" t="s">
        <v>362</v>
      </c>
      <c r="E245" s="5" t="str">
        <f>VLOOKUP(D245, 'TechIndex Startups'!$A$1:$E$700,2,FALSE)</f>
        <v>FIRM0303</v>
      </c>
      <c r="F245" s="15" t="s">
        <v>1471</v>
      </c>
      <c r="G245" s="15">
        <f t="shared" si="8"/>
        <v>20000</v>
      </c>
      <c r="H245" s="59">
        <f>VLOOKUP($A245,Fund_clean_work!$A:$B,2,FALSE)</f>
        <v>9</v>
      </c>
      <c r="I245" s="63">
        <f t="shared" si="7"/>
        <v>2222.2222222222222</v>
      </c>
      <c r="J245" s="5" t="s">
        <v>1681</v>
      </c>
      <c r="K245" s="5" t="s">
        <v>1481</v>
      </c>
      <c r="L245" s="5" t="s">
        <v>30</v>
      </c>
      <c r="M245" s="5" t="s">
        <v>1482</v>
      </c>
      <c r="N245" s="5">
        <v>2013</v>
      </c>
      <c r="O245" s="5" t="s">
        <v>29</v>
      </c>
    </row>
    <row r="246" spans="1:15">
      <c r="A246" s="5" t="s">
        <v>2223</v>
      </c>
      <c r="B246" s="9">
        <v>41548</v>
      </c>
      <c r="C246" s="5">
        <v>2013</v>
      </c>
      <c r="D246" s="5" t="s">
        <v>362</v>
      </c>
      <c r="E246" s="5" t="str">
        <f>VLOOKUP(D246, 'TechIndex Startups'!$A$1:$E$700,2,FALSE)</f>
        <v>FIRM0303</v>
      </c>
      <c r="F246" s="15" t="s">
        <v>1471</v>
      </c>
      <c r="G246" s="15">
        <f t="shared" si="8"/>
        <v>20000</v>
      </c>
      <c r="H246" s="59">
        <f>VLOOKUP($A246,Fund_clean_work!$A:$B,2,FALSE)</f>
        <v>9</v>
      </c>
      <c r="I246" s="63">
        <f t="shared" si="7"/>
        <v>2222.2222222222222</v>
      </c>
      <c r="J246" s="5" t="s">
        <v>1682</v>
      </c>
      <c r="K246" s="5" t="s">
        <v>1481</v>
      </c>
      <c r="L246" s="5" t="s">
        <v>30</v>
      </c>
      <c r="M246" s="5" t="s">
        <v>1482</v>
      </c>
      <c r="N246" s="5">
        <v>2013</v>
      </c>
      <c r="O246" s="5" t="s">
        <v>29</v>
      </c>
    </row>
    <row r="247" spans="1:15">
      <c r="A247" s="5" t="s">
        <v>2223</v>
      </c>
      <c r="B247" s="9">
        <v>41548</v>
      </c>
      <c r="C247" s="5">
        <v>2013</v>
      </c>
      <c r="D247" s="5" t="s">
        <v>362</v>
      </c>
      <c r="E247" s="5" t="str">
        <f>VLOOKUP(D247, 'TechIndex Startups'!$A$1:$E$700,2,FALSE)</f>
        <v>FIRM0303</v>
      </c>
      <c r="F247" s="15" t="s">
        <v>1471</v>
      </c>
      <c r="G247" s="15">
        <f t="shared" si="8"/>
        <v>20000</v>
      </c>
      <c r="H247" s="59">
        <f>VLOOKUP($A247,Fund_clean_work!$A:$B,2,FALSE)</f>
        <v>9</v>
      </c>
      <c r="I247" s="63">
        <f t="shared" si="7"/>
        <v>2222.2222222222222</v>
      </c>
      <c r="J247" s="5" t="s">
        <v>1683</v>
      </c>
      <c r="K247" s="5" t="s">
        <v>1481</v>
      </c>
      <c r="L247" s="5" t="s">
        <v>30</v>
      </c>
      <c r="M247" s="5" t="s">
        <v>1482</v>
      </c>
      <c r="N247" s="5">
        <v>2013</v>
      </c>
      <c r="O247" s="5" t="s">
        <v>29</v>
      </c>
    </row>
    <row r="248" spans="1:15">
      <c r="A248" s="5" t="s">
        <v>2223</v>
      </c>
      <c r="B248" s="9">
        <v>41548</v>
      </c>
      <c r="C248" s="5">
        <v>2013</v>
      </c>
      <c r="D248" s="5" t="s">
        <v>362</v>
      </c>
      <c r="E248" s="5" t="str">
        <f>VLOOKUP(D248, 'TechIndex Startups'!$A$1:$E$700,2,FALSE)</f>
        <v>FIRM0303</v>
      </c>
      <c r="F248" s="15" t="s">
        <v>1471</v>
      </c>
      <c r="G248" s="15">
        <f t="shared" si="8"/>
        <v>20000</v>
      </c>
      <c r="H248" s="59">
        <f>VLOOKUP($A248,Fund_clean_work!$A:$B,2,FALSE)</f>
        <v>9</v>
      </c>
      <c r="I248" s="63">
        <f t="shared" si="7"/>
        <v>2222.2222222222222</v>
      </c>
      <c r="J248" s="5" t="s">
        <v>1684</v>
      </c>
      <c r="K248" s="5" t="s">
        <v>1481</v>
      </c>
      <c r="L248" s="5" t="s">
        <v>30</v>
      </c>
      <c r="M248" s="5" t="s">
        <v>1482</v>
      </c>
      <c r="N248" s="5">
        <v>2013</v>
      </c>
      <c r="O248" s="5" t="s">
        <v>29</v>
      </c>
    </row>
    <row r="249" spans="1:15">
      <c r="A249" s="5" t="s">
        <v>2223</v>
      </c>
      <c r="B249" s="9">
        <v>41548</v>
      </c>
      <c r="C249" s="5">
        <v>2013</v>
      </c>
      <c r="D249" s="5" t="s">
        <v>362</v>
      </c>
      <c r="E249" s="5" t="str">
        <f>VLOOKUP(D249, 'TechIndex Startups'!$A$1:$E$700,2,FALSE)</f>
        <v>FIRM0303</v>
      </c>
      <c r="F249" s="15" t="s">
        <v>1471</v>
      </c>
      <c r="G249" s="15">
        <f t="shared" si="8"/>
        <v>20000</v>
      </c>
      <c r="H249" s="59">
        <f>VLOOKUP($A249,Fund_clean_work!$A:$B,2,FALSE)</f>
        <v>9</v>
      </c>
      <c r="I249" s="63">
        <f t="shared" si="7"/>
        <v>2222.2222222222222</v>
      </c>
      <c r="J249" s="5" t="s">
        <v>1624</v>
      </c>
      <c r="K249" s="5" t="s">
        <v>1481</v>
      </c>
      <c r="L249" s="5" t="s">
        <v>30</v>
      </c>
      <c r="M249" s="5" t="s">
        <v>1482</v>
      </c>
      <c r="N249" s="5">
        <v>2013</v>
      </c>
      <c r="O249" s="5" t="s">
        <v>29</v>
      </c>
    </row>
    <row r="250" spans="1:15">
      <c r="A250" s="5" t="s">
        <v>2223</v>
      </c>
      <c r="B250" s="9">
        <v>41548</v>
      </c>
      <c r="C250" s="5">
        <v>2013</v>
      </c>
      <c r="D250" s="5" t="s">
        <v>362</v>
      </c>
      <c r="E250" s="5" t="str">
        <f>VLOOKUP(D250, 'TechIndex Startups'!$A$1:$E$700,2,FALSE)</f>
        <v>FIRM0303</v>
      </c>
      <c r="F250" s="15" t="s">
        <v>1471</v>
      </c>
      <c r="G250" s="15">
        <f t="shared" si="8"/>
        <v>20000</v>
      </c>
      <c r="H250" s="59">
        <f>VLOOKUP($A250,Fund_clean_work!$A:$B,2,FALSE)</f>
        <v>9</v>
      </c>
      <c r="I250" s="63">
        <f t="shared" si="7"/>
        <v>2222.2222222222222</v>
      </c>
      <c r="J250" s="5" t="s">
        <v>1685</v>
      </c>
      <c r="K250" s="5" t="s">
        <v>1481</v>
      </c>
      <c r="L250" s="5" t="s">
        <v>30</v>
      </c>
      <c r="M250" s="5" t="s">
        <v>1482</v>
      </c>
      <c r="N250" s="5">
        <v>2013</v>
      </c>
      <c r="O250" s="5" t="s">
        <v>29</v>
      </c>
    </row>
    <row r="251" spans="1:15">
      <c r="A251" s="5" t="s">
        <v>2223</v>
      </c>
      <c r="B251" s="9">
        <v>41548</v>
      </c>
      <c r="C251" s="5">
        <v>2013</v>
      </c>
      <c r="D251" s="5" t="s">
        <v>362</v>
      </c>
      <c r="E251" s="5" t="str">
        <f>VLOOKUP(D251, 'TechIndex Startups'!$A$1:$E$700,2,FALSE)</f>
        <v>FIRM0303</v>
      </c>
      <c r="F251" s="15" t="s">
        <v>1471</v>
      </c>
      <c r="G251" s="15">
        <f t="shared" si="8"/>
        <v>20000</v>
      </c>
      <c r="H251" s="59">
        <f>VLOOKUP($A251,Fund_clean_work!$A:$B,2,FALSE)</f>
        <v>9</v>
      </c>
      <c r="I251" s="63">
        <f t="shared" si="7"/>
        <v>2222.2222222222222</v>
      </c>
      <c r="J251" s="5" t="s">
        <v>1672</v>
      </c>
      <c r="K251" s="5" t="s">
        <v>1481</v>
      </c>
      <c r="L251" s="5" t="s">
        <v>30</v>
      </c>
      <c r="M251" s="5" t="s">
        <v>1482</v>
      </c>
      <c r="N251" s="5">
        <v>2012</v>
      </c>
      <c r="O251" s="5" t="s">
        <v>29</v>
      </c>
    </row>
    <row r="252" spans="1:15">
      <c r="A252" s="5" t="s">
        <v>2223</v>
      </c>
      <c r="B252" s="9">
        <v>41548</v>
      </c>
      <c r="C252" s="5">
        <v>2013</v>
      </c>
      <c r="D252" s="5" t="s">
        <v>362</v>
      </c>
      <c r="E252" s="5" t="str">
        <f>VLOOKUP(D252, 'TechIndex Startups'!$A$1:$E$700,2,FALSE)</f>
        <v>FIRM0303</v>
      </c>
      <c r="F252" s="15">
        <v>1800000</v>
      </c>
      <c r="G252" s="15">
        <f t="shared" si="8"/>
        <v>1800000</v>
      </c>
      <c r="H252" s="59">
        <f>VLOOKUP($A252,Fund_clean_work!$A:$B,2,FALSE)</f>
        <v>9</v>
      </c>
      <c r="I252" s="63">
        <f t="shared" si="7"/>
        <v>200000</v>
      </c>
      <c r="J252" s="5" t="s">
        <v>1466</v>
      </c>
      <c r="K252" s="5" t="s">
        <v>1481</v>
      </c>
      <c r="L252" s="5" t="s">
        <v>30</v>
      </c>
      <c r="M252" s="5" t="s">
        <v>1482</v>
      </c>
      <c r="N252" s="5">
        <v>2013</v>
      </c>
      <c r="O252" s="5" t="s">
        <v>29</v>
      </c>
    </row>
    <row r="253" spans="1:15">
      <c r="A253" s="5" t="s">
        <v>2225</v>
      </c>
      <c r="B253" s="9">
        <v>41548</v>
      </c>
      <c r="C253" s="5">
        <v>2013</v>
      </c>
      <c r="D253" s="5" t="s">
        <v>420</v>
      </c>
      <c r="E253" s="5" t="str">
        <f>VLOOKUP(D253, 'TechIndex Startups'!$A$1:$E$700,2,FALSE)</f>
        <v>FIRM0356</v>
      </c>
      <c r="F253" s="15">
        <f>70000*1.25</f>
        <v>87500</v>
      </c>
      <c r="G253" s="15">
        <f t="shared" si="8"/>
        <v>87500</v>
      </c>
      <c r="H253" s="59">
        <f>VLOOKUP($A253,Fund_clean_work!$A:$B,2,FALSE)</f>
        <v>3</v>
      </c>
      <c r="I253" s="63">
        <f t="shared" si="7"/>
        <v>29166.666666666668</v>
      </c>
      <c r="J253" s="5" t="s">
        <v>1641</v>
      </c>
      <c r="K253" s="5" t="s">
        <v>1481</v>
      </c>
      <c r="L253" s="5" t="s">
        <v>73</v>
      </c>
      <c r="M253" s="5" t="s">
        <v>1642</v>
      </c>
      <c r="N253" s="5">
        <v>2013</v>
      </c>
      <c r="O253" s="5" t="s">
        <v>44</v>
      </c>
    </row>
    <row r="254" spans="1:15">
      <c r="A254" s="5" t="s">
        <v>2225</v>
      </c>
      <c r="B254" s="9">
        <v>41548</v>
      </c>
      <c r="C254" s="5">
        <v>2013</v>
      </c>
      <c r="D254" s="5" t="s">
        <v>420</v>
      </c>
      <c r="E254" s="5" t="str">
        <f>VLOOKUP(D254, 'TechIndex Startups'!$A$1:$E$700,2,FALSE)</f>
        <v>FIRM0356</v>
      </c>
      <c r="F254" s="15" t="s">
        <v>1471</v>
      </c>
      <c r="G254" s="15">
        <f t="shared" si="8"/>
        <v>87500</v>
      </c>
      <c r="H254" s="59">
        <f>VLOOKUP($A254,Fund_clean_work!$A:$B,2,FALSE)</f>
        <v>3</v>
      </c>
      <c r="I254" s="63">
        <f t="shared" si="7"/>
        <v>29166.666666666668</v>
      </c>
      <c r="J254" s="5" t="s">
        <v>1686</v>
      </c>
      <c r="K254" s="5" t="s">
        <v>1481</v>
      </c>
      <c r="L254" s="5" t="s">
        <v>73</v>
      </c>
      <c r="M254" s="5" t="s">
        <v>1642</v>
      </c>
      <c r="N254" s="5">
        <v>2013</v>
      </c>
      <c r="O254" s="5" t="s">
        <v>44</v>
      </c>
    </row>
    <row r="255" spans="1:15">
      <c r="A255" s="5" t="s">
        <v>2225</v>
      </c>
      <c r="B255" s="9">
        <v>41548</v>
      </c>
      <c r="C255" s="5">
        <v>2013</v>
      </c>
      <c r="D255" s="5" t="s">
        <v>420</v>
      </c>
      <c r="E255" s="5" t="str">
        <f>VLOOKUP(D255, 'TechIndex Startups'!$A$1:$E$700,2,FALSE)</f>
        <v>FIRM0356</v>
      </c>
      <c r="F255" s="15" t="s">
        <v>1471</v>
      </c>
      <c r="G255" s="15">
        <f t="shared" si="8"/>
        <v>87500</v>
      </c>
      <c r="H255" s="59">
        <f>VLOOKUP($A255,Fund_clean_work!$A:$B,2,FALSE)</f>
        <v>3</v>
      </c>
      <c r="I255" s="63">
        <f t="shared" si="7"/>
        <v>29166.666666666668</v>
      </c>
      <c r="J255" s="5" t="s">
        <v>1687</v>
      </c>
      <c r="K255" s="5" t="s">
        <v>1481</v>
      </c>
      <c r="L255" s="5" t="s">
        <v>73</v>
      </c>
      <c r="M255" s="5" t="s">
        <v>1642</v>
      </c>
      <c r="N255" s="5">
        <v>2013</v>
      </c>
      <c r="O255" s="5" t="s">
        <v>44</v>
      </c>
    </row>
    <row r="256" spans="1:15">
      <c r="A256" s="5" t="s">
        <v>2226</v>
      </c>
      <c r="B256" s="9">
        <v>41549</v>
      </c>
      <c r="C256" s="5">
        <v>2013</v>
      </c>
      <c r="D256" s="5" t="s">
        <v>1643</v>
      </c>
      <c r="E256" s="5" t="str">
        <f>VLOOKUP(D256, 'TechIndex Startups'!$A$1:$E$700,2,FALSE)</f>
        <v>FIRM0276</v>
      </c>
      <c r="F256" s="15" t="s">
        <v>1471</v>
      </c>
      <c r="G256" s="15">
        <f t="shared" si="8"/>
        <v>87500</v>
      </c>
      <c r="H256" s="59">
        <f>VLOOKUP($A256,Fund_clean_work!$A:$B,2,FALSE)</f>
        <v>6</v>
      </c>
      <c r="I256" s="63">
        <f t="shared" si="7"/>
        <v>14583.333333333334</v>
      </c>
      <c r="J256" s="5" t="s">
        <v>1688</v>
      </c>
      <c r="K256" s="5" t="s">
        <v>1481</v>
      </c>
      <c r="L256" s="5" t="s">
        <v>30</v>
      </c>
      <c r="M256" s="5" t="s">
        <v>1482</v>
      </c>
      <c r="N256" s="5">
        <v>2012</v>
      </c>
      <c r="O256" s="5" t="s">
        <v>47</v>
      </c>
    </row>
    <row r="257" spans="1:15">
      <c r="A257" s="5" t="s">
        <v>2226</v>
      </c>
      <c r="B257" s="9">
        <v>41549</v>
      </c>
      <c r="C257" s="5">
        <v>2013</v>
      </c>
      <c r="D257" s="5" t="s">
        <v>1643</v>
      </c>
      <c r="E257" s="5" t="str">
        <f>VLOOKUP(D257, 'TechIndex Startups'!$A$1:$E$700,2,FALSE)</f>
        <v>FIRM0276</v>
      </c>
      <c r="F257" s="15" t="s">
        <v>1471</v>
      </c>
      <c r="G257" s="15">
        <f t="shared" si="8"/>
        <v>87500</v>
      </c>
      <c r="H257" s="59">
        <f>VLOOKUP($A257,Fund_clean_work!$A:$B,2,FALSE)</f>
        <v>6</v>
      </c>
      <c r="I257" s="63">
        <f t="shared" si="7"/>
        <v>14583.333333333334</v>
      </c>
      <c r="J257" s="5" t="s">
        <v>1689</v>
      </c>
      <c r="K257" s="5" t="s">
        <v>1481</v>
      </c>
      <c r="L257" s="5" t="s">
        <v>30</v>
      </c>
      <c r="M257" s="5" t="s">
        <v>1482</v>
      </c>
      <c r="N257" s="5">
        <v>2012</v>
      </c>
      <c r="O257" s="5" t="s">
        <v>47</v>
      </c>
    </row>
    <row r="258" spans="1:15">
      <c r="A258" s="5" t="s">
        <v>2226</v>
      </c>
      <c r="B258" s="9">
        <v>41549</v>
      </c>
      <c r="C258" s="5">
        <v>2013</v>
      </c>
      <c r="D258" s="5" t="s">
        <v>1643</v>
      </c>
      <c r="E258" s="5" t="str">
        <f>VLOOKUP(D258, 'TechIndex Startups'!$A$1:$E$700,2,FALSE)</f>
        <v>FIRM0276</v>
      </c>
      <c r="F258" s="15" t="s">
        <v>1471</v>
      </c>
      <c r="G258" s="15">
        <f t="shared" si="8"/>
        <v>87500</v>
      </c>
      <c r="H258" s="59">
        <f>VLOOKUP($A258,Fund_clean_work!$A:$B,2,FALSE)</f>
        <v>6</v>
      </c>
      <c r="I258" s="63">
        <f t="shared" si="7"/>
        <v>14583.333333333334</v>
      </c>
      <c r="J258" s="5" t="s">
        <v>1479</v>
      </c>
      <c r="K258" s="5" t="s">
        <v>1481</v>
      </c>
      <c r="L258" s="5" t="s">
        <v>30</v>
      </c>
      <c r="M258" s="5" t="s">
        <v>1482</v>
      </c>
      <c r="N258" s="5">
        <v>2012</v>
      </c>
      <c r="O258" s="5" t="s">
        <v>47</v>
      </c>
    </row>
    <row r="259" spans="1:15">
      <c r="A259" s="5" t="s">
        <v>2226</v>
      </c>
      <c r="B259" s="9">
        <v>41549</v>
      </c>
      <c r="C259" s="5">
        <v>2013</v>
      </c>
      <c r="D259" s="5" t="s">
        <v>1643</v>
      </c>
      <c r="E259" s="5" t="str">
        <f>VLOOKUP(D259, 'TechIndex Startups'!$A$1:$E$700,2,FALSE)</f>
        <v>FIRM0276</v>
      </c>
      <c r="F259" s="15" t="s">
        <v>1471</v>
      </c>
      <c r="G259" s="15">
        <f t="shared" si="8"/>
        <v>87500</v>
      </c>
      <c r="H259" s="59">
        <f>VLOOKUP($A259,Fund_clean_work!$A:$B,2,FALSE)</f>
        <v>6</v>
      </c>
      <c r="I259" s="63">
        <f t="shared" ref="I259:I322" si="9">G259/H259</f>
        <v>14583.333333333334</v>
      </c>
      <c r="J259" s="5" t="s">
        <v>1690</v>
      </c>
      <c r="K259" s="5" t="s">
        <v>1481</v>
      </c>
      <c r="L259" s="5" t="s">
        <v>30</v>
      </c>
      <c r="M259" s="5" t="s">
        <v>1482</v>
      </c>
      <c r="N259" s="5">
        <v>2004</v>
      </c>
      <c r="O259" s="5" t="s">
        <v>47</v>
      </c>
    </row>
    <row r="260" spans="1:15">
      <c r="A260" s="5" t="s">
        <v>2226</v>
      </c>
      <c r="B260" s="9">
        <v>41549</v>
      </c>
      <c r="C260" s="5">
        <v>2013</v>
      </c>
      <c r="D260" s="5" t="s">
        <v>1643</v>
      </c>
      <c r="E260" s="5" t="str">
        <f>VLOOKUP(D260, 'TechIndex Startups'!$A$1:$E$700,2,FALSE)</f>
        <v>FIRM0276</v>
      </c>
      <c r="F260" s="15" t="s">
        <v>1471</v>
      </c>
      <c r="G260" s="15">
        <f t="shared" si="8"/>
        <v>87500</v>
      </c>
      <c r="H260" s="59">
        <f>VLOOKUP($A260,Fund_clean_work!$A:$B,2,FALSE)</f>
        <v>6</v>
      </c>
      <c r="I260" s="63">
        <f t="shared" si="9"/>
        <v>14583.333333333334</v>
      </c>
      <c r="J260" s="5" t="s">
        <v>1637</v>
      </c>
      <c r="K260" s="5" t="s">
        <v>1481</v>
      </c>
      <c r="L260" s="5" t="s">
        <v>30</v>
      </c>
      <c r="M260" s="5" t="s">
        <v>1482</v>
      </c>
      <c r="N260" s="5">
        <v>2012</v>
      </c>
      <c r="O260" s="5" t="s">
        <v>47</v>
      </c>
    </row>
    <row r="261" spans="1:15">
      <c r="A261" s="5" t="s">
        <v>2226</v>
      </c>
      <c r="B261" s="9">
        <v>41549</v>
      </c>
      <c r="C261" s="5">
        <v>2013</v>
      </c>
      <c r="D261" s="5" t="s">
        <v>1643</v>
      </c>
      <c r="E261" s="5" t="str">
        <f>VLOOKUP(D261, 'TechIndex Startups'!$A$1:$E$700,2,FALSE)</f>
        <v>FIRM0276</v>
      </c>
      <c r="F261" s="15">
        <v>1500000</v>
      </c>
      <c r="G261" s="15">
        <f t="shared" si="8"/>
        <v>1500000</v>
      </c>
      <c r="H261" s="59">
        <f>VLOOKUP($A261,Fund_clean_work!$A:$B,2,FALSE)</f>
        <v>6</v>
      </c>
      <c r="I261" s="63">
        <f t="shared" si="9"/>
        <v>250000</v>
      </c>
      <c r="J261" s="5" t="s">
        <v>1624</v>
      </c>
      <c r="K261" s="5" t="s">
        <v>1481</v>
      </c>
      <c r="L261" s="5" t="s">
        <v>30</v>
      </c>
      <c r="M261" s="5" t="s">
        <v>1482</v>
      </c>
      <c r="N261" s="5">
        <v>2012</v>
      </c>
      <c r="O261" s="5" t="s">
        <v>47</v>
      </c>
    </row>
    <row r="262" spans="1:15">
      <c r="A262" s="5" t="s">
        <v>2227</v>
      </c>
      <c r="B262" s="9">
        <v>41550</v>
      </c>
      <c r="C262" s="5">
        <v>2013</v>
      </c>
      <c r="D262" s="5" t="s">
        <v>291</v>
      </c>
      <c r="E262" s="5" t="str">
        <f>VLOOKUP(D262, 'TechIndex Startups'!$A$1:$E$700,2,FALSE)</f>
        <v>FIRM0235</v>
      </c>
      <c r="F262" s="15">
        <v>50000</v>
      </c>
      <c r="G262" s="15">
        <f t="shared" si="8"/>
        <v>50000</v>
      </c>
      <c r="H262" s="59">
        <f>VLOOKUP($A262,Fund_clean_work!$A:$B,2,FALSE)</f>
        <v>1</v>
      </c>
      <c r="I262" s="63">
        <f t="shared" si="9"/>
        <v>50000</v>
      </c>
      <c r="J262" s="5" t="s">
        <v>1691</v>
      </c>
      <c r="K262" s="5" t="s">
        <v>1492</v>
      </c>
      <c r="L262" s="5" t="s">
        <v>30</v>
      </c>
      <c r="M262" s="5" t="s">
        <v>1655</v>
      </c>
      <c r="N262" s="5">
        <v>2012</v>
      </c>
      <c r="O262" s="5" t="s">
        <v>69</v>
      </c>
    </row>
    <row r="263" spans="1:15">
      <c r="A263" s="5" t="s">
        <v>2228</v>
      </c>
      <c r="B263" s="9">
        <v>41558</v>
      </c>
      <c r="C263" s="5">
        <v>2013</v>
      </c>
      <c r="D263" s="5" t="s">
        <v>297</v>
      </c>
      <c r="E263" s="5" t="str">
        <f>VLOOKUP(D263, 'TechIndex Startups'!$A$1:$E$700,2,FALSE)</f>
        <v>FIRM0241</v>
      </c>
      <c r="F263" s="15">
        <v>150000</v>
      </c>
      <c r="G263" s="15">
        <f t="shared" si="8"/>
        <v>150000</v>
      </c>
      <c r="H263" s="59">
        <f>VLOOKUP($A263,Fund_clean_work!$A:$B,2,FALSE)</f>
        <v>1</v>
      </c>
      <c r="I263" s="63">
        <f t="shared" si="9"/>
        <v>150000</v>
      </c>
      <c r="J263" s="5" t="s">
        <v>1479</v>
      </c>
      <c r="K263" s="5" t="s">
        <v>1481</v>
      </c>
      <c r="L263" s="5" t="s">
        <v>30</v>
      </c>
      <c r="M263" s="5" t="s">
        <v>1612</v>
      </c>
      <c r="N263" s="5">
        <v>2012</v>
      </c>
      <c r="O263" s="5" t="s">
        <v>47</v>
      </c>
    </row>
    <row r="264" spans="1:15">
      <c r="A264" s="5" t="s">
        <v>2229</v>
      </c>
      <c r="B264" s="9">
        <v>41561</v>
      </c>
      <c r="C264" s="5">
        <v>2013</v>
      </c>
      <c r="D264" s="5" t="s">
        <v>274</v>
      </c>
      <c r="E264" s="5" t="str">
        <f>VLOOKUP(D264, 'TechIndex Startups'!$A$1:$E$700,2,FALSE)</f>
        <v>FIRM0220</v>
      </c>
      <c r="F264" s="15">
        <v>30000</v>
      </c>
      <c r="G264" s="15">
        <f t="shared" si="8"/>
        <v>30000</v>
      </c>
      <c r="H264" s="59">
        <f>VLOOKUP($A264,Fund_clean_work!$A:$B,2,FALSE)</f>
        <v>1</v>
      </c>
      <c r="I264" s="63">
        <f t="shared" si="9"/>
        <v>30000</v>
      </c>
      <c r="J264" s="5" t="s">
        <v>1639</v>
      </c>
      <c r="K264" s="5" t="s">
        <v>1492</v>
      </c>
      <c r="L264" s="5" t="s">
        <v>30</v>
      </c>
      <c r="M264" s="5" t="s">
        <v>1589</v>
      </c>
      <c r="N264" s="5">
        <v>2012</v>
      </c>
      <c r="O264" s="5" t="s">
        <v>69</v>
      </c>
    </row>
    <row r="265" spans="1:15">
      <c r="A265" s="5" t="s">
        <v>2230</v>
      </c>
      <c r="B265" s="9">
        <v>41564</v>
      </c>
      <c r="C265" s="5">
        <v>2013</v>
      </c>
      <c r="D265" s="5" t="s">
        <v>105</v>
      </c>
      <c r="E265" s="5" t="str">
        <f>VLOOKUP(D265, 'TechIndex Startups'!$A$1:$E$700,2,FALSE)</f>
        <v>FIRM0058</v>
      </c>
      <c r="F265" s="15">
        <v>25000000</v>
      </c>
      <c r="G265" s="15">
        <f t="shared" si="8"/>
        <v>25000000</v>
      </c>
      <c r="H265" s="59">
        <f>VLOOKUP($A265,Fund_clean_work!$A:$B,2,FALSE)</f>
        <v>1</v>
      </c>
      <c r="I265" s="63">
        <f t="shared" si="9"/>
        <v>25000000</v>
      </c>
      <c r="J265" s="5" t="s">
        <v>12</v>
      </c>
      <c r="K265" s="5" t="s">
        <v>1517</v>
      </c>
      <c r="L265" s="5" t="s">
        <v>30</v>
      </c>
      <c r="M265" s="5" t="s">
        <v>1483</v>
      </c>
      <c r="N265" s="5">
        <v>2007</v>
      </c>
      <c r="O265" s="5" t="s">
        <v>44</v>
      </c>
    </row>
    <row r="266" spans="1:15">
      <c r="A266" s="5" t="s">
        <v>2231</v>
      </c>
      <c r="B266" s="9">
        <v>41568</v>
      </c>
      <c r="C266" s="5">
        <v>2013</v>
      </c>
      <c r="D266" s="5" t="s">
        <v>1592</v>
      </c>
      <c r="E266" s="5" t="str">
        <f>VLOOKUP(D266, 'TechIndex Startups'!$A$1:$E$700,2,FALSE)</f>
        <v>FIRM0208</v>
      </c>
      <c r="F266" s="15">
        <v>1000000</v>
      </c>
      <c r="G266" s="15">
        <f t="shared" si="8"/>
        <v>1000000</v>
      </c>
      <c r="H266" s="59">
        <f>VLOOKUP($A266,Fund_clean_work!$A:$B,2,FALSE)</f>
        <v>1</v>
      </c>
      <c r="I266" s="63">
        <f t="shared" si="9"/>
        <v>1000000</v>
      </c>
      <c r="J266" s="5" t="s">
        <v>1479</v>
      </c>
      <c r="K266" s="5" t="s">
        <v>1513</v>
      </c>
      <c r="L266" s="5" t="s">
        <v>30</v>
      </c>
      <c r="M266" s="5" t="s">
        <v>1593</v>
      </c>
      <c r="N266" s="5">
        <v>2012</v>
      </c>
      <c r="O266" s="5" t="s">
        <v>44</v>
      </c>
    </row>
    <row r="267" spans="1:15">
      <c r="A267" s="5" t="s">
        <v>2232</v>
      </c>
      <c r="B267" s="9">
        <v>41577</v>
      </c>
      <c r="C267" s="5">
        <v>2013</v>
      </c>
      <c r="D267" s="5" t="s">
        <v>295</v>
      </c>
      <c r="E267" s="5" t="str">
        <f>VLOOKUP(D267, 'TechIndex Startups'!$A$1:$E$700,2,FALSE)</f>
        <v>FIRM0239</v>
      </c>
      <c r="F267" s="15">
        <v>690000</v>
      </c>
      <c r="G267" s="15">
        <f t="shared" si="8"/>
        <v>690000</v>
      </c>
      <c r="H267" s="59">
        <f>VLOOKUP($A267,Fund_clean_work!$A:$B,2,FALSE)</f>
        <v>1</v>
      </c>
      <c r="I267" s="63">
        <f t="shared" si="9"/>
        <v>690000</v>
      </c>
      <c r="J267" s="5" t="s">
        <v>1692</v>
      </c>
      <c r="K267" s="5" t="s">
        <v>1497</v>
      </c>
      <c r="L267" s="5" t="s">
        <v>30</v>
      </c>
      <c r="M267" s="5" t="s">
        <v>1470</v>
      </c>
      <c r="N267" s="5">
        <v>2012</v>
      </c>
      <c r="O267" s="5" t="s">
        <v>47</v>
      </c>
    </row>
    <row r="268" spans="1:15">
      <c r="A268" s="5" t="s">
        <v>2233</v>
      </c>
      <c r="B268" s="9">
        <v>41579</v>
      </c>
      <c r="C268" s="5">
        <v>2013</v>
      </c>
      <c r="D268" s="5" t="s">
        <v>491</v>
      </c>
      <c r="E268" s="5" t="str">
        <f>VLOOKUP(D268, 'TechIndex Startups'!$A$1:$E$700,2,FALSE)</f>
        <v>FIRM0424</v>
      </c>
      <c r="F268" s="15">
        <f>15000*1.25</f>
        <v>18750</v>
      </c>
      <c r="G268" s="15">
        <f t="shared" si="8"/>
        <v>18750</v>
      </c>
      <c r="H268" s="59">
        <f>VLOOKUP($A268,Fund_clean_work!$A:$B,2,FALSE)</f>
        <v>1</v>
      </c>
      <c r="I268" s="63">
        <f t="shared" si="9"/>
        <v>18750</v>
      </c>
      <c r="J268" s="5" t="s">
        <v>1694</v>
      </c>
      <c r="K268" s="5" t="s">
        <v>1481</v>
      </c>
      <c r="L268" s="5" t="s">
        <v>39</v>
      </c>
      <c r="M268" s="5" t="s">
        <v>1695</v>
      </c>
      <c r="N268" s="5">
        <v>2013</v>
      </c>
      <c r="O268" s="5" t="s">
        <v>33</v>
      </c>
    </row>
    <row r="269" spans="1:15">
      <c r="A269" s="5" t="s">
        <v>2234</v>
      </c>
      <c r="B269" s="9">
        <v>41579</v>
      </c>
      <c r="C269" s="5">
        <v>2013</v>
      </c>
      <c r="D269" s="5" t="s">
        <v>285</v>
      </c>
      <c r="E269" s="5" t="str">
        <f>VLOOKUP(D269, 'TechIndex Startups'!$A$1:$E$700,2,FALSE)</f>
        <v>FIRM0231</v>
      </c>
      <c r="F269" s="15">
        <v>900000</v>
      </c>
      <c r="G269" s="15">
        <f t="shared" si="8"/>
        <v>900000</v>
      </c>
      <c r="H269" s="59">
        <f>VLOOKUP($A269,Fund_clean_work!$A:$B,2,FALSE)</f>
        <v>1</v>
      </c>
      <c r="I269" s="63">
        <f t="shared" si="9"/>
        <v>900000</v>
      </c>
      <c r="J269" s="5" t="s">
        <v>1479</v>
      </c>
      <c r="K269" s="5" t="s">
        <v>1481</v>
      </c>
      <c r="L269" s="5" t="s">
        <v>286</v>
      </c>
      <c r="M269" s="5" t="s">
        <v>286</v>
      </c>
      <c r="N269" s="5">
        <v>2012</v>
      </c>
      <c r="O269" s="5" t="s">
        <v>47</v>
      </c>
    </row>
    <row r="270" spans="1:15">
      <c r="A270" s="5" t="s">
        <v>2235</v>
      </c>
      <c r="B270" s="9">
        <v>41592</v>
      </c>
      <c r="C270" s="5">
        <v>2013</v>
      </c>
      <c r="D270" s="5" t="s">
        <v>336</v>
      </c>
      <c r="E270" s="5" t="str">
        <f>VLOOKUP(D270, 'TechIndex Startups'!$A$1:$E$700,2,FALSE)</f>
        <v>FIRM0278</v>
      </c>
      <c r="F270" s="15">
        <v>1100000</v>
      </c>
      <c r="G270" s="15">
        <f t="shared" ref="G270:G333" si="10">IF(F270="above",G269,F270)</f>
        <v>1100000</v>
      </c>
      <c r="H270" s="59">
        <f>VLOOKUP($A270,Fund_clean_work!$A:$B,2,FALSE)</f>
        <v>1</v>
      </c>
      <c r="I270" s="63">
        <f t="shared" si="9"/>
        <v>1100000</v>
      </c>
      <c r="J270" s="5" t="s">
        <v>1479</v>
      </c>
      <c r="K270" s="5" t="s">
        <v>1469</v>
      </c>
      <c r="L270" s="5" t="s">
        <v>30</v>
      </c>
      <c r="M270" s="5" t="s">
        <v>1696</v>
      </c>
      <c r="N270" s="5">
        <v>2012</v>
      </c>
      <c r="O270" s="5" t="s">
        <v>69</v>
      </c>
    </row>
    <row r="271" spans="1:15">
      <c r="A271" s="5" t="s">
        <v>2236</v>
      </c>
      <c r="B271" s="9">
        <v>41598</v>
      </c>
      <c r="C271" s="5">
        <v>2013</v>
      </c>
      <c r="D271" s="5" t="s">
        <v>329</v>
      </c>
      <c r="E271" s="5" t="str">
        <f>VLOOKUP(D271, 'TechIndex Startups'!$A$1:$E$700,2,FALSE)</f>
        <v>FIRM0271</v>
      </c>
      <c r="F271" s="16" t="s">
        <v>1471</v>
      </c>
      <c r="G271" s="15">
        <f t="shared" si="10"/>
        <v>1100000</v>
      </c>
      <c r="H271" s="59">
        <f>VLOOKUP($A271,Fund_clean_work!$A:$B,2,FALSE)</f>
        <v>6</v>
      </c>
      <c r="I271" s="63">
        <f t="shared" si="9"/>
        <v>183333.33333333334</v>
      </c>
      <c r="J271" s="5" t="s">
        <v>1681</v>
      </c>
      <c r="K271" s="5" t="s">
        <v>1477</v>
      </c>
      <c r="L271" s="5" t="s">
        <v>30</v>
      </c>
      <c r="M271" s="5" t="s">
        <v>1470</v>
      </c>
      <c r="N271" s="5">
        <v>2012</v>
      </c>
      <c r="O271" s="5" t="s">
        <v>33</v>
      </c>
    </row>
    <row r="272" spans="1:15">
      <c r="A272" s="5" t="s">
        <v>2236</v>
      </c>
      <c r="B272" s="9">
        <v>41598</v>
      </c>
      <c r="C272" s="5">
        <v>2013</v>
      </c>
      <c r="D272" s="5" t="s">
        <v>329</v>
      </c>
      <c r="E272" s="5" t="str">
        <f>VLOOKUP(D272, 'TechIndex Startups'!$A$1:$E$700,2,FALSE)</f>
        <v>FIRM0271</v>
      </c>
      <c r="F272" s="16" t="s">
        <v>1471</v>
      </c>
      <c r="G272" s="15">
        <f t="shared" si="10"/>
        <v>1100000</v>
      </c>
      <c r="H272" s="59">
        <f>VLOOKUP($A272,Fund_clean_work!$A:$B,2,FALSE)</f>
        <v>6</v>
      </c>
      <c r="I272" s="63">
        <f t="shared" si="9"/>
        <v>183333.33333333334</v>
      </c>
      <c r="J272" s="5" t="s">
        <v>1697</v>
      </c>
      <c r="K272" s="5" t="s">
        <v>1477</v>
      </c>
      <c r="L272" s="5" t="s">
        <v>30</v>
      </c>
      <c r="M272" s="5" t="s">
        <v>1470</v>
      </c>
      <c r="N272" s="5">
        <v>2012</v>
      </c>
      <c r="O272" s="5" t="s">
        <v>33</v>
      </c>
    </row>
    <row r="273" spans="1:15">
      <c r="A273" s="5" t="s">
        <v>2236</v>
      </c>
      <c r="B273" s="9">
        <v>41598</v>
      </c>
      <c r="C273" s="5">
        <v>2013</v>
      </c>
      <c r="D273" s="5" t="s">
        <v>329</v>
      </c>
      <c r="E273" s="5" t="str">
        <f>VLOOKUP(D273, 'TechIndex Startups'!$A$1:$E$700,2,FALSE)</f>
        <v>FIRM0271</v>
      </c>
      <c r="F273" s="16" t="s">
        <v>1471</v>
      </c>
      <c r="G273" s="15">
        <f t="shared" si="10"/>
        <v>1100000</v>
      </c>
      <c r="H273" s="59">
        <f>VLOOKUP($A273,Fund_clean_work!$A:$B,2,FALSE)</f>
        <v>6</v>
      </c>
      <c r="I273" s="63">
        <f t="shared" si="9"/>
        <v>183333.33333333334</v>
      </c>
      <c r="J273" s="5" t="s">
        <v>1698</v>
      </c>
      <c r="K273" s="5" t="s">
        <v>1477</v>
      </c>
      <c r="L273" s="5" t="s">
        <v>30</v>
      </c>
      <c r="M273" s="5" t="s">
        <v>1470</v>
      </c>
      <c r="N273" s="5">
        <v>2012</v>
      </c>
      <c r="O273" s="5" t="s">
        <v>33</v>
      </c>
    </row>
    <row r="274" spans="1:15">
      <c r="A274" s="5" t="s">
        <v>2236</v>
      </c>
      <c r="B274" s="9">
        <v>41598</v>
      </c>
      <c r="C274" s="5">
        <v>2013</v>
      </c>
      <c r="D274" s="5" t="s">
        <v>329</v>
      </c>
      <c r="E274" s="5" t="str">
        <f>VLOOKUP(D274, 'TechIndex Startups'!$A$1:$E$700,2,FALSE)</f>
        <v>FIRM0271</v>
      </c>
      <c r="F274" s="15">
        <v>1000000</v>
      </c>
      <c r="G274" s="15">
        <f t="shared" si="10"/>
        <v>1000000</v>
      </c>
      <c r="H274" s="59">
        <f>VLOOKUP($A274,Fund_clean_work!$A:$B,2,FALSE)</f>
        <v>6</v>
      </c>
      <c r="I274" s="63">
        <f t="shared" si="9"/>
        <v>166666.66666666666</v>
      </c>
      <c r="J274" s="5" t="s">
        <v>1611</v>
      </c>
      <c r="K274" s="5" t="s">
        <v>1481</v>
      </c>
      <c r="L274" s="5" t="s">
        <v>30</v>
      </c>
      <c r="M274" s="5" t="s">
        <v>1470</v>
      </c>
      <c r="N274" s="5">
        <v>2012</v>
      </c>
      <c r="O274" s="5" t="s">
        <v>33</v>
      </c>
    </row>
    <row r="275" spans="1:15">
      <c r="A275" s="5" t="s">
        <v>2236</v>
      </c>
      <c r="B275" s="9">
        <v>41598</v>
      </c>
      <c r="C275" s="5">
        <v>2013</v>
      </c>
      <c r="D275" s="5" t="s">
        <v>329</v>
      </c>
      <c r="E275" s="5" t="str">
        <f>VLOOKUP(D275, 'TechIndex Startups'!$A$1:$E$700,2,FALSE)</f>
        <v>FIRM0271</v>
      </c>
      <c r="F275" s="16" t="s">
        <v>1471</v>
      </c>
      <c r="G275" s="15">
        <f t="shared" si="10"/>
        <v>1000000</v>
      </c>
      <c r="H275" s="59">
        <f>VLOOKUP($A275,Fund_clean_work!$A:$B,2,FALSE)</f>
        <v>6</v>
      </c>
      <c r="I275" s="63">
        <f t="shared" si="9"/>
        <v>166666.66666666666</v>
      </c>
      <c r="J275" s="5" t="s">
        <v>1699</v>
      </c>
      <c r="K275" s="5" t="s">
        <v>1477</v>
      </c>
      <c r="L275" s="5" t="s">
        <v>30</v>
      </c>
      <c r="M275" s="5" t="s">
        <v>1470</v>
      </c>
      <c r="N275" s="5">
        <v>2012</v>
      </c>
      <c r="O275" s="5" t="s">
        <v>33</v>
      </c>
    </row>
    <row r="276" spans="1:15">
      <c r="A276" s="5" t="s">
        <v>2236</v>
      </c>
      <c r="B276" s="9">
        <v>41598</v>
      </c>
      <c r="C276" s="5">
        <v>2013</v>
      </c>
      <c r="D276" s="5" t="s">
        <v>329</v>
      </c>
      <c r="E276" s="5" t="str">
        <f>VLOOKUP(D276, 'TechIndex Startups'!$A$1:$E$700,2,FALSE)</f>
        <v>FIRM0271</v>
      </c>
      <c r="F276" s="16" t="s">
        <v>1471</v>
      </c>
      <c r="G276" s="15">
        <f t="shared" si="10"/>
        <v>1000000</v>
      </c>
      <c r="H276" s="59">
        <f>VLOOKUP($A276,Fund_clean_work!$A:$B,2,FALSE)</f>
        <v>6</v>
      </c>
      <c r="I276" s="63">
        <f t="shared" si="9"/>
        <v>166666.66666666666</v>
      </c>
      <c r="J276" s="5" t="s">
        <v>1700</v>
      </c>
      <c r="K276" s="5" t="s">
        <v>1477</v>
      </c>
      <c r="L276" s="5" t="s">
        <v>30</v>
      </c>
      <c r="M276" s="5" t="s">
        <v>1470</v>
      </c>
      <c r="N276" s="5">
        <v>2012</v>
      </c>
      <c r="O276" s="5" t="s">
        <v>33</v>
      </c>
    </row>
    <row r="277" spans="1:15">
      <c r="A277" s="5" t="s">
        <v>2237</v>
      </c>
      <c r="B277" s="9">
        <v>41599</v>
      </c>
      <c r="C277" s="5">
        <v>2013</v>
      </c>
      <c r="D277" s="5" t="s">
        <v>339</v>
      </c>
      <c r="E277" s="5" t="str">
        <f>VLOOKUP(D277, 'TechIndex Startups'!$A$1:$E$700,2,FALSE)</f>
        <v>FIRM0281</v>
      </c>
      <c r="F277" s="15">
        <v>1700000</v>
      </c>
      <c r="G277" s="15">
        <f t="shared" si="10"/>
        <v>1700000</v>
      </c>
      <c r="H277" s="59">
        <f>VLOOKUP($A277,Fund_clean_work!$A:$B,2,FALSE)</f>
        <v>1</v>
      </c>
      <c r="I277" s="63">
        <f t="shared" si="9"/>
        <v>1700000</v>
      </c>
      <c r="J277" s="5" t="s">
        <v>1701</v>
      </c>
      <c r="K277" s="5" t="s">
        <v>1481</v>
      </c>
      <c r="L277" s="5" t="s">
        <v>30</v>
      </c>
      <c r="M277" s="5" t="s">
        <v>1634</v>
      </c>
      <c r="N277" s="5">
        <v>2012</v>
      </c>
      <c r="O277" s="5" t="s">
        <v>33</v>
      </c>
    </row>
    <row r="278" spans="1:15">
      <c r="A278" s="5" t="s">
        <v>2238</v>
      </c>
      <c r="B278" s="9">
        <v>41609</v>
      </c>
      <c r="C278" s="5">
        <v>2013</v>
      </c>
      <c r="D278" s="5" t="s">
        <v>1582</v>
      </c>
      <c r="E278" s="5" t="str">
        <f>VLOOKUP(D278, 'TechIndex Startups'!$A$1:$E$700,2,FALSE)</f>
        <v>FIRM0169</v>
      </c>
      <c r="F278" s="16" t="s">
        <v>1471</v>
      </c>
      <c r="G278" s="15">
        <f t="shared" si="10"/>
        <v>1700000</v>
      </c>
      <c r="H278" s="59">
        <f>VLOOKUP($A278,Fund_clean_work!$A:$B,2,FALSE)</f>
        <v>3</v>
      </c>
      <c r="I278" s="63">
        <f t="shared" si="9"/>
        <v>566666.66666666663</v>
      </c>
      <c r="J278" s="5" t="s">
        <v>1702</v>
      </c>
      <c r="K278" s="5" t="s">
        <v>1481</v>
      </c>
      <c r="L278" s="5" t="s">
        <v>30</v>
      </c>
      <c r="M278" s="5" t="s">
        <v>1470</v>
      </c>
      <c r="N278" s="5">
        <v>2011</v>
      </c>
      <c r="O278" s="5" t="s">
        <v>47</v>
      </c>
    </row>
    <row r="279" spans="1:15">
      <c r="A279" s="5" t="s">
        <v>2238</v>
      </c>
      <c r="B279" s="9">
        <v>41609</v>
      </c>
      <c r="C279" s="5">
        <v>2013</v>
      </c>
      <c r="D279" s="5" t="s">
        <v>1582</v>
      </c>
      <c r="E279" s="5" t="str">
        <f>VLOOKUP(D279, 'TechIndex Startups'!$A$1:$E$700,2,FALSE)</f>
        <v>FIRM0169</v>
      </c>
      <c r="F279" s="16" t="s">
        <v>1471</v>
      </c>
      <c r="G279" s="15">
        <f t="shared" si="10"/>
        <v>1700000</v>
      </c>
      <c r="H279" s="59">
        <f>VLOOKUP($A279,Fund_clean_work!$A:$B,2,FALSE)</f>
        <v>3</v>
      </c>
      <c r="I279" s="63">
        <f t="shared" si="9"/>
        <v>566666.66666666663</v>
      </c>
      <c r="J279" s="5" t="s">
        <v>1703</v>
      </c>
      <c r="K279" s="5" t="s">
        <v>1481</v>
      </c>
      <c r="L279" s="5" t="s">
        <v>30</v>
      </c>
      <c r="M279" s="5" t="s">
        <v>1470</v>
      </c>
      <c r="N279" s="5">
        <v>2011</v>
      </c>
      <c r="O279" s="5" t="s">
        <v>47</v>
      </c>
    </row>
    <row r="280" spans="1:15">
      <c r="A280" s="5" t="s">
        <v>2238</v>
      </c>
      <c r="B280" s="9">
        <v>41609</v>
      </c>
      <c r="C280" s="5">
        <v>2013</v>
      </c>
      <c r="D280" s="5" t="s">
        <v>1582</v>
      </c>
      <c r="E280" s="5" t="str">
        <f>VLOOKUP(D280, 'TechIndex Startups'!$A$1:$E$700,2,FALSE)</f>
        <v>FIRM0169</v>
      </c>
      <c r="F280" s="15">
        <v>350000</v>
      </c>
      <c r="G280" s="15">
        <f t="shared" si="10"/>
        <v>350000</v>
      </c>
      <c r="H280" s="59">
        <f>VLOOKUP($A280,Fund_clean_work!$A:$B,2,FALSE)</f>
        <v>3</v>
      </c>
      <c r="I280" s="63">
        <f t="shared" si="9"/>
        <v>116666.66666666667</v>
      </c>
      <c r="J280" s="5" t="s">
        <v>1556</v>
      </c>
      <c r="K280" s="5" t="s">
        <v>1481</v>
      </c>
      <c r="L280" s="5" t="s">
        <v>30</v>
      </c>
      <c r="M280" s="5" t="s">
        <v>1470</v>
      </c>
      <c r="N280" s="5">
        <v>2011</v>
      </c>
      <c r="O280" s="5" t="s">
        <v>47</v>
      </c>
    </row>
    <row r="281" spans="1:15">
      <c r="A281" s="5" t="s">
        <v>2240</v>
      </c>
      <c r="B281" s="9">
        <v>41640</v>
      </c>
      <c r="C281" s="5">
        <v>2014</v>
      </c>
      <c r="D281" s="5" t="s">
        <v>651</v>
      </c>
      <c r="E281" s="5" t="str">
        <f>VLOOKUP(D281, 'TechIndex Startups'!$A$1:$E$700,2,FALSE)</f>
        <v>FIRM0581</v>
      </c>
      <c r="F281" s="15">
        <v>100000</v>
      </c>
      <c r="G281" s="15">
        <f t="shared" si="10"/>
        <v>100000</v>
      </c>
      <c r="H281" s="59">
        <f>VLOOKUP($A281,Fund_clean_work!$A:$B,2,FALSE)</f>
        <v>1</v>
      </c>
      <c r="I281" s="63">
        <f t="shared" si="9"/>
        <v>100000</v>
      </c>
      <c r="J281" s="5" t="s">
        <v>1479</v>
      </c>
      <c r="K281" s="5" t="s">
        <v>1588</v>
      </c>
      <c r="L281" s="5" t="s">
        <v>30</v>
      </c>
      <c r="M281" s="5" t="s">
        <v>1704</v>
      </c>
      <c r="N281" s="5">
        <v>2012</v>
      </c>
      <c r="O281" s="5" t="s">
        <v>44</v>
      </c>
    </row>
    <row r="282" spans="1:15">
      <c r="A282" s="5" t="s">
        <v>2242</v>
      </c>
      <c r="B282" s="9">
        <v>41644</v>
      </c>
      <c r="C282" s="5">
        <v>2014</v>
      </c>
      <c r="D282" s="5" t="s">
        <v>122</v>
      </c>
      <c r="E282" s="5" t="str">
        <f>VLOOKUP(D282, 'TechIndex Startups'!$A$1:$E$700,2,FALSE)</f>
        <v>FIRM0074</v>
      </c>
      <c r="F282" s="15">
        <v>71000</v>
      </c>
      <c r="G282" s="15">
        <f t="shared" si="10"/>
        <v>71000</v>
      </c>
      <c r="H282" s="59">
        <f>VLOOKUP($A282,Fund_clean_work!$A:$B,2,FALSE)</f>
        <v>1</v>
      </c>
      <c r="I282" s="63">
        <f t="shared" si="9"/>
        <v>71000</v>
      </c>
      <c r="J282" s="5" t="s">
        <v>1707</v>
      </c>
      <c r="K282" s="5" t="s">
        <v>1492</v>
      </c>
      <c r="L282" s="5" t="s">
        <v>30</v>
      </c>
      <c r="M282" s="5" t="s">
        <v>1708</v>
      </c>
      <c r="N282" s="5">
        <v>2012</v>
      </c>
      <c r="O282" s="5" t="s">
        <v>58</v>
      </c>
    </row>
    <row r="283" spans="1:15">
      <c r="A283" s="5" t="s">
        <v>2243</v>
      </c>
      <c r="B283" s="9">
        <v>41646</v>
      </c>
      <c r="C283" s="5">
        <v>2014</v>
      </c>
      <c r="D283" s="5" t="s">
        <v>65</v>
      </c>
      <c r="E283" s="5" t="str">
        <f>VLOOKUP(D283, 'TechIndex Startups'!$A$1:$E$700,2,FALSE)</f>
        <v>FIRM0025</v>
      </c>
      <c r="F283" s="15">
        <v>200000000</v>
      </c>
      <c r="G283" s="15">
        <f t="shared" si="10"/>
        <v>200000000</v>
      </c>
      <c r="H283" s="59">
        <f>VLOOKUP($A283,Fund_clean_work!$A:$B,2,FALSE)</f>
        <v>1</v>
      </c>
      <c r="I283" s="63">
        <f t="shared" si="9"/>
        <v>200000000</v>
      </c>
      <c r="J283" s="5" t="s">
        <v>1709</v>
      </c>
      <c r="K283" s="5" t="s">
        <v>1710</v>
      </c>
      <c r="L283" s="5" t="s">
        <v>30</v>
      </c>
      <c r="M283" s="5" t="s">
        <v>1498</v>
      </c>
      <c r="N283" s="5">
        <v>1999</v>
      </c>
      <c r="O283" s="5" t="s">
        <v>33</v>
      </c>
    </row>
    <row r="284" spans="1:15">
      <c r="A284" s="5" t="s">
        <v>2244</v>
      </c>
      <c r="B284" s="9">
        <v>41647</v>
      </c>
      <c r="C284" s="5">
        <v>2014</v>
      </c>
      <c r="D284" s="5" t="s">
        <v>180</v>
      </c>
      <c r="E284" s="5" t="str">
        <f>VLOOKUP(D284, 'TechIndex Startups'!$A$1:$E$700,2,FALSE)</f>
        <v>FIRM0131</v>
      </c>
      <c r="F284" s="15">
        <v>565000</v>
      </c>
      <c r="G284" s="15">
        <f t="shared" si="10"/>
        <v>565000</v>
      </c>
      <c r="H284" s="59">
        <f>VLOOKUP($A284,Fund_clean_work!$A:$B,2,FALSE)</f>
        <v>1</v>
      </c>
      <c r="I284" s="63">
        <f t="shared" si="9"/>
        <v>565000</v>
      </c>
      <c r="J284" s="5" t="s">
        <v>1479</v>
      </c>
      <c r="K284" s="5" t="s">
        <v>1513</v>
      </c>
      <c r="L284" s="5" t="s">
        <v>30</v>
      </c>
      <c r="M284" s="5" t="s">
        <v>1545</v>
      </c>
      <c r="N284" s="5">
        <v>2010</v>
      </c>
      <c r="O284" s="5" t="s">
        <v>69</v>
      </c>
    </row>
    <row r="285" spans="1:15">
      <c r="A285" s="5" t="s">
        <v>2245</v>
      </c>
      <c r="B285" s="9">
        <v>41647</v>
      </c>
      <c r="C285" s="5">
        <v>2014</v>
      </c>
      <c r="D285" s="5" t="s">
        <v>425</v>
      </c>
      <c r="E285" s="5" t="str">
        <f>VLOOKUP(D285, 'TechIndex Startups'!$A$1:$E$700,2,FALSE)</f>
        <v>FIRM0362</v>
      </c>
      <c r="F285" s="16" t="s">
        <v>1471</v>
      </c>
      <c r="G285" s="15">
        <f t="shared" si="10"/>
        <v>565000</v>
      </c>
      <c r="H285" s="59">
        <f>VLOOKUP($A285,Fund_clean_work!$A:$B,2,FALSE)</f>
        <v>2</v>
      </c>
      <c r="I285" s="63">
        <f t="shared" si="9"/>
        <v>282500</v>
      </c>
      <c r="J285" s="5" t="s">
        <v>1711</v>
      </c>
      <c r="K285" s="5" t="s">
        <v>1469</v>
      </c>
      <c r="L285" s="5" t="s">
        <v>62</v>
      </c>
      <c r="M285" s="5" t="s">
        <v>1712</v>
      </c>
      <c r="N285" s="5">
        <v>2013</v>
      </c>
      <c r="O285" s="5" t="s">
        <v>47</v>
      </c>
    </row>
    <row r="286" spans="1:15">
      <c r="A286" s="5" t="s">
        <v>2245</v>
      </c>
      <c r="B286" s="9">
        <v>41647</v>
      </c>
      <c r="C286" s="5">
        <v>2014</v>
      </c>
      <c r="D286" s="5" t="s">
        <v>425</v>
      </c>
      <c r="E286" s="5" t="str">
        <f>VLOOKUP(D286, 'TechIndex Startups'!$A$1:$E$700,2,FALSE)</f>
        <v>FIRM0362</v>
      </c>
      <c r="F286" s="15">
        <f>420000*1.25</f>
        <v>525000</v>
      </c>
      <c r="G286" s="15">
        <f t="shared" si="10"/>
        <v>525000</v>
      </c>
      <c r="H286" s="59">
        <f>VLOOKUP($A286,Fund_clean_work!$A:$B,2,FALSE)</f>
        <v>2</v>
      </c>
      <c r="I286" s="63">
        <f t="shared" si="9"/>
        <v>262500</v>
      </c>
      <c r="J286" s="5" t="s">
        <v>1586</v>
      </c>
      <c r="K286" s="5" t="s">
        <v>1469</v>
      </c>
      <c r="L286" s="5" t="s">
        <v>62</v>
      </c>
      <c r="M286" s="5" t="s">
        <v>1712</v>
      </c>
      <c r="N286" s="5">
        <v>2013</v>
      </c>
      <c r="O286" s="5" t="s">
        <v>47</v>
      </c>
    </row>
    <row r="287" spans="1:15">
      <c r="A287" s="5" t="s">
        <v>2246</v>
      </c>
      <c r="B287" s="9">
        <v>41654</v>
      </c>
      <c r="C287" s="5">
        <v>2014</v>
      </c>
      <c r="D287" s="5" t="s">
        <v>271</v>
      </c>
      <c r="E287" s="5" t="str">
        <f>VLOOKUP(D287, 'TechIndex Startups'!$A$1:$E$700,2,FALSE)</f>
        <v>FIRM0217</v>
      </c>
      <c r="F287" s="15">
        <v>2000000</v>
      </c>
      <c r="G287" s="15">
        <f t="shared" si="10"/>
        <v>2000000</v>
      </c>
      <c r="H287" s="59">
        <f>VLOOKUP($A287,Fund_clean_work!$A:$B,2,FALSE)</f>
        <v>1</v>
      </c>
      <c r="I287" s="63">
        <f t="shared" si="9"/>
        <v>2000000</v>
      </c>
      <c r="J287" s="5" t="s">
        <v>1713</v>
      </c>
      <c r="K287" s="5" t="s">
        <v>1469</v>
      </c>
      <c r="L287" s="5" t="s">
        <v>30</v>
      </c>
      <c r="M287" s="5" t="s">
        <v>1714</v>
      </c>
      <c r="N287" s="5">
        <v>2012</v>
      </c>
      <c r="O287" s="5" t="s">
        <v>44</v>
      </c>
    </row>
    <row r="288" spans="1:15">
      <c r="A288" s="5" t="s">
        <v>2248</v>
      </c>
      <c r="B288" s="9">
        <v>41669</v>
      </c>
      <c r="C288" s="5">
        <v>2014</v>
      </c>
      <c r="D288" s="5" t="s">
        <v>120</v>
      </c>
      <c r="E288" s="5" t="str">
        <f>VLOOKUP(D288, 'TechIndex Startups'!$A$1:$E$700,2,FALSE)</f>
        <v>FIRM0072</v>
      </c>
      <c r="F288" s="15">
        <v>3500000</v>
      </c>
      <c r="G288" s="15">
        <f t="shared" si="10"/>
        <v>3500000</v>
      </c>
      <c r="H288" s="59">
        <f>VLOOKUP($A288,Fund_clean_work!$A:$B,2,FALSE)</f>
        <v>3</v>
      </c>
      <c r="I288" s="63">
        <f t="shared" si="9"/>
        <v>1166666.6666666667</v>
      </c>
      <c r="J288" s="5" t="s">
        <v>1529</v>
      </c>
      <c r="K288" s="5" t="s">
        <v>1494</v>
      </c>
      <c r="L288" s="5" t="s">
        <v>30</v>
      </c>
      <c r="M288" s="5" t="s">
        <v>1487</v>
      </c>
      <c r="N288" s="5">
        <v>2006</v>
      </c>
      <c r="O288" s="5" t="s">
        <v>44</v>
      </c>
    </row>
    <row r="289" spans="1:15">
      <c r="A289" s="5" t="s">
        <v>2248</v>
      </c>
      <c r="B289" s="9">
        <v>41669</v>
      </c>
      <c r="C289" s="5">
        <v>2014</v>
      </c>
      <c r="D289" s="5" t="s">
        <v>120</v>
      </c>
      <c r="E289" s="5" t="str">
        <f>VLOOKUP(D289, 'TechIndex Startups'!$A$1:$E$700,2,FALSE)</f>
        <v>FIRM0072</v>
      </c>
      <c r="F289" s="15">
        <v>3500000</v>
      </c>
      <c r="G289" s="15">
        <f t="shared" si="10"/>
        <v>3500000</v>
      </c>
      <c r="H289" s="59">
        <f>VLOOKUP($A289,Fund_clean_work!$A:$B,2,FALSE)</f>
        <v>3</v>
      </c>
      <c r="I289" s="63">
        <f t="shared" si="9"/>
        <v>1166666.6666666667</v>
      </c>
      <c r="J289" s="5" t="s">
        <v>1715</v>
      </c>
      <c r="K289" s="5" t="s">
        <v>1513</v>
      </c>
      <c r="L289" s="5" t="s">
        <v>30</v>
      </c>
      <c r="M289" s="5" t="s">
        <v>1487</v>
      </c>
      <c r="N289" s="5">
        <v>2006</v>
      </c>
      <c r="O289" s="5" t="s">
        <v>44</v>
      </c>
    </row>
    <row r="290" spans="1:15">
      <c r="A290" s="5" t="s">
        <v>2248</v>
      </c>
      <c r="B290" s="9">
        <v>41669</v>
      </c>
      <c r="C290" s="5">
        <v>2014</v>
      </c>
      <c r="D290" s="5" t="s">
        <v>120</v>
      </c>
      <c r="E290" s="5" t="str">
        <f>VLOOKUP(D290, 'TechIndex Startups'!$A$1:$E$700,2,FALSE)</f>
        <v>FIRM0072</v>
      </c>
      <c r="F290" s="16" t="s">
        <v>1471</v>
      </c>
      <c r="G290" s="15">
        <f t="shared" si="10"/>
        <v>3500000</v>
      </c>
      <c r="H290" s="59">
        <f>VLOOKUP($A290,Fund_clean_work!$A:$B,2,FALSE)</f>
        <v>3</v>
      </c>
      <c r="I290" s="63">
        <f t="shared" si="9"/>
        <v>1166666.6666666667</v>
      </c>
      <c r="J290" s="5" t="s">
        <v>1530</v>
      </c>
      <c r="K290" s="5" t="s">
        <v>1494</v>
      </c>
      <c r="L290" s="5" t="s">
        <v>30</v>
      </c>
      <c r="M290" s="5" t="s">
        <v>1487</v>
      </c>
      <c r="N290" s="5">
        <v>2006</v>
      </c>
      <c r="O290" s="5" t="s">
        <v>44</v>
      </c>
    </row>
    <row r="291" spans="1:15">
      <c r="A291" s="5" t="s">
        <v>2249</v>
      </c>
      <c r="B291" s="9">
        <v>41670</v>
      </c>
      <c r="C291" s="5">
        <v>2014</v>
      </c>
      <c r="D291" s="5" t="s">
        <v>1592</v>
      </c>
      <c r="E291" s="5" t="str">
        <f>VLOOKUP(D291, 'TechIndex Startups'!$A$1:$E$700,2,FALSE)</f>
        <v>FIRM0208</v>
      </c>
      <c r="F291" s="15">
        <v>3800000</v>
      </c>
      <c r="G291" s="15">
        <f t="shared" si="10"/>
        <v>3800000</v>
      </c>
      <c r="H291" s="59">
        <f>VLOOKUP($A291,Fund_clean_work!$A:$B,2,FALSE)</f>
        <v>1</v>
      </c>
      <c r="I291" s="63">
        <f t="shared" si="9"/>
        <v>3800000</v>
      </c>
      <c r="J291" s="5" t="s">
        <v>1479</v>
      </c>
      <c r="K291" s="5" t="s">
        <v>1494</v>
      </c>
      <c r="L291" s="5" t="s">
        <v>30</v>
      </c>
      <c r="M291" s="5" t="s">
        <v>1593</v>
      </c>
      <c r="N291" s="5">
        <v>2012</v>
      </c>
      <c r="O291" s="5" t="s">
        <v>44</v>
      </c>
    </row>
    <row r="292" spans="1:15">
      <c r="A292" s="5" t="s">
        <v>2250</v>
      </c>
      <c r="B292" s="9">
        <v>41671</v>
      </c>
      <c r="C292" s="5">
        <v>2014</v>
      </c>
      <c r="D292" s="5" t="s">
        <v>262</v>
      </c>
      <c r="E292" s="5" t="str">
        <f>VLOOKUP(D292, 'TechIndex Startups'!$A$1:$E$700,2,FALSE)</f>
        <v>FIRM0209</v>
      </c>
      <c r="F292" s="15">
        <f>55000*1.25</f>
        <v>68750</v>
      </c>
      <c r="G292" s="15">
        <f t="shared" si="10"/>
        <v>68750</v>
      </c>
      <c r="H292" s="59">
        <f>VLOOKUP($A292,Fund_clean_work!$A:$B,2,FALSE)</f>
        <v>1</v>
      </c>
      <c r="I292" s="63">
        <f t="shared" si="9"/>
        <v>68750</v>
      </c>
      <c r="J292" s="5" t="s">
        <v>1479</v>
      </c>
      <c r="K292" s="5" t="s">
        <v>1596</v>
      </c>
      <c r="L292" s="5" t="s">
        <v>50</v>
      </c>
      <c r="M292" s="5" t="s">
        <v>1478</v>
      </c>
      <c r="N292" s="5">
        <v>2012</v>
      </c>
      <c r="O292" s="5" t="s">
        <v>33</v>
      </c>
    </row>
    <row r="293" spans="1:15">
      <c r="A293" s="5" t="s">
        <v>2251</v>
      </c>
      <c r="B293" s="9">
        <v>41671</v>
      </c>
      <c r="C293" s="5">
        <v>2014</v>
      </c>
      <c r="D293" s="5" t="s">
        <v>366</v>
      </c>
      <c r="E293" s="5" t="str">
        <f>VLOOKUP(D293, 'TechIndex Startups'!$A$1:$E$700,2,FALSE)</f>
        <v>FIRM0307</v>
      </c>
      <c r="F293" s="15">
        <v>375000</v>
      </c>
      <c r="G293" s="15">
        <f t="shared" si="10"/>
        <v>375000</v>
      </c>
      <c r="H293" s="59">
        <f>VLOOKUP($A293,Fund_clean_work!$A:$B,2,FALSE)</f>
        <v>1</v>
      </c>
      <c r="I293" s="63">
        <f t="shared" si="9"/>
        <v>375000</v>
      </c>
      <c r="J293" s="5" t="s">
        <v>1716</v>
      </c>
      <c r="K293" s="5" t="s">
        <v>1469</v>
      </c>
      <c r="L293" s="5" t="s">
        <v>30</v>
      </c>
      <c r="M293" s="5" t="s">
        <v>1470</v>
      </c>
      <c r="N293" s="5">
        <v>2013</v>
      </c>
      <c r="O293" s="5" t="s">
        <v>44</v>
      </c>
    </row>
    <row r="294" spans="1:15">
      <c r="A294" s="5" t="s">
        <v>2253</v>
      </c>
      <c r="B294" s="9">
        <v>41673</v>
      </c>
      <c r="C294" s="5">
        <v>2014</v>
      </c>
      <c r="D294" s="5" t="s">
        <v>321</v>
      </c>
      <c r="E294" s="5" t="str">
        <f>VLOOKUP(D294, 'TechIndex Startups'!$A$1:$E$700,2,FALSE)</f>
        <v>FIRM0263</v>
      </c>
      <c r="F294" s="15" t="s">
        <v>1471</v>
      </c>
      <c r="G294" s="15">
        <f t="shared" si="10"/>
        <v>375000</v>
      </c>
      <c r="H294" s="59">
        <f>VLOOKUP($A294,Fund_clean_work!$A:$B,2,FALSE)</f>
        <v>4</v>
      </c>
      <c r="I294" s="63">
        <f t="shared" si="9"/>
        <v>93750</v>
      </c>
      <c r="J294" s="5" t="s">
        <v>2</v>
      </c>
      <c r="K294" s="5" t="s">
        <v>1477</v>
      </c>
      <c r="L294" s="5" t="s">
        <v>30</v>
      </c>
      <c r="M294" s="5" t="s">
        <v>1482</v>
      </c>
      <c r="N294" s="5">
        <v>2012</v>
      </c>
      <c r="O294" s="5" t="s">
        <v>29</v>
      </c>
    </row>
    <row r="295" spans="1:15">
      <c r="A295" s="5" t="s">
        <v>2253</v>
      </c>
      <c r="B295" s="9">
        <v>41673</v>
      </c>
      <c r="C295" s="5">
        <v>2014</v>
      </c>
      <c r="D295" s="5" t="s">
        <v>321</v>
      </c>
      <c r="E295" s="5" t="str">
        <f>VLOOKUP(D295, 'TechIndex Startups'!$A$1:$E$700,2,FALSE)</f>
        <v>FIRM0263</v>
      </c>
      <c r="F295" s="15">
        <v>8100000</v>
      </c>
      <c r="G295" s="15">
        <f t="shared" si="10"/>
        <v>8100000</v>
      </c>
      <c r="H295" s="59">
        <f>VLOOKUP($A295,Fund_clean_work!$A:$B,2,FALSE)</f>
        <v>4</v>
      </c>
      <c r="I295" s="63">
        <f t="shared" si="9"/>
        <v>2025000</v>
      </c>
      <c r="J295" s="5" t="s">
        <v>1594</v>
      </c>
      <c r="K295" s="5" t="s">
        <v>1477</v>
      </c>
      <c r="L295" s="5" t="s">
        <v>30</v>
      </c>
      <c r="M295" s="5" t="s">
        <v>1482</v>
      </c>
      <c r="N295" s="5">
        <v>2012</v>
      </c>
      <c r="O295" s="5" t="s">
        <v>29</v>
      </c>
    </row>
    <row r="296" spans="1:15">
      <c r="A296" s="5" t="s">
        <v>2253</v>
      </c>
      <c r="B296" s="9">
        <v>41673</v>
      </c>
      <c r="C296" s="5">
        <v>2014</v>
      </c>
      <c r="D296" s="5" t="s">
        <v>321</v>
      </c>
      <c r="E296" s="5" t="str">
        <f>VLOOKUP(D296, 'TechIndex Startups'!$A$1:$E$700,2,FALSE)</f>
        <v>FIRM0263</v>
      </c>
      <c r="F296" s="15" t="s">
        <v>1471</v>
      </c>
      <c r="G296" s="15">
        <f t="shared" si="10"/>
        <v>8100000</v>
      </c>
      <c r="H296" s="59">
        <f>VLOOKUP($A296,Fund_clean_work!$A:$B,2,FALSE)</f>
        <v>4</v>
      </c>
      <c r="I296" s="63">
        <f t="shared" si="9"/>
        <v>2025000</v>
      </c>
      <c r="J296" s="5" t="s">
        <v>1718</v>
      </c>
      <c r="K296" s="5" t="s">
        <v>1477</v>
      </c>
      <c r="L296" s="5" t="s">
        <v>30</v>
      </c>
      <c r="M296" s="5" t="s">
        <v>1482</v>
      </c>
      <c r="N296" s="5">
        <v>2012</v>
      </c>
      <c r="O296" s="5" t="s">
        <v>29</v>
      </c>
    </row>
    <row r="297" spans="1:15">
      <c r="A297" s="5" t="s">
        <v>2253</v>
      </c>
      <c r="B297" s="9">
        <v>41673</v>
      </c>
      <c r="C297" s="5">
        <v>2014</v>
      </c>
      <c r="D297" s="5" t="s">
        <v>321</v>
      </c>
      <c r="E297" s="5" t="str">
        <f>VLOOKUP(D297, 'TechIndex Startups'!$A$1:$E$700,2,FALSE)</f>
        <v>FIRM0263</v>
      </c>
      <c r="F297" s="15" t="s">
        <v>1471</v>
      </c>
      <c r="G297" s="15">
        <f t="shared" si="10"/>
        <v>8100000</v>
      </c>
      <c r="H297" s="59">
        <f>VLOOKUP($A297,Fund_clean_work!$A:$B,2,FALSE)</f>
        <v>4</v>
      </c>
      <c r="I297" s="63">
        <f t="shared" si="9"/>
        <v>2025000</v>
      </c>
      <c r="J297" s="5" t="s">
        <v>1719</v>
      </c>
      <c r="K297" s="5" t="s">
        <v>1477</v>
      </c>
      <c r="L297" s="5" t="s">
        <v>30</v>
      </c>
      <c r="M297" s="5" t="s">
        <v>1482</v>
      </c>
      <c r="N297" s="5">
        <v>2012</v>
      </c>
      <c r="O297" s="5" t="s">
        <v>29</v>
      </c>
    </row>
    <row r="298" spans="1:15">
      <c r="A298" s="5" t="s">
        <v>2254</v>
      </c>
      <c r="B298" s="9">
        <v>41681</v>
      </c>
      <c r="C298" s="5">
        <v>2014</v>
      </c>
      <c r="D298" s="5" t="s">
        <v>132</v>
      </c>
      <c r="E298" s="5" t="str">
        <f>VLOOKUP(D298, 'TechIndex Startups'!$A$1:$E$700,2,FALSE)</f>
        <v>FIRM0084</v>
      </c>
      <c r="F298" s="15">
        <v>400000</v>
      </c>
      <c r="G298" s="15">
        <f t="shared" si="10"/>
        <v>400000</v>
      </c>
      <c r="H298" s="59">
        <f>VLOOKUP($A298,Fund_clean_work!$A:$B,2,FALSE)</f>
        <v>1</v>
      </c>
      <c r="I298" s="63">
        <f t="shared" si="9"/>
        <v>400000</v>
      </c>
      <c r="J298" s="5" t="s">
        <v>1479</v>
      </c>
      <c r="K298" s="5" t="s">
        <v>1513</v>
      </c>
      <c r="L298" s="5" t="s">
        <v>30</v>
      </c>
      <c r="M298" s="5" t="s">
        <v>1555</v>
      </c>
      <c r="N298" s="5">
        <v>2008</v>
      </c>
      <c r="O298" s="5" t="s">
        <v>33</v>
      </c>
    </row>
    <row r="299" spans="1:15">
      <c r="A299" s="5" t="s">
        <v>2255</v>
      </c>
      <c r="B299" s="9">
        <v>41681</v>
      </c>
      <c r="C299" s="5">
        <v>2014</v>
      </c>
      <c r="D299" s="5" t="s">
        <v>491</v>
      </c>
      <c r="E299" s="5" t="str">
        <f>VLOOKUP(D299, 'TechIndex Startups'!$A$1:$E$700,2,FALSE)</f>
        <v>FIRM0424</v>
      </c>
      <c r="F299" s="15">
        <v>750000</v>
      </c>
      <c r="G299" s="15">
        <f t="shared" si="10"/>
        <v>750000</v>
      </c>
      <c r="H299" s="59">
        <f>VLOOKUP($A299,Fund_clean_work!$A:$B,2,FALSE)</f>
        <v>3</v>
      </c>
      <c r="I299" s="63">
        <f t="shared" si="9"/>
        <v>250000</v>
      </c>
      <c r="J299" s="5" t="s">
        <v>1720</v>
      </c>
      <c r="K299" s="5" t="s">
        <v>1477</v>
      </c>
      <c r="L299" s="5" t="s">
        <v>39</v>
      </c>
      <c r="M299" s="5" t="s">
        <v>1695</v>
      </c>
      <c r="N299" s="5">
        <v>2014</v>
      </c>
      <c r="O299" s="5" t="s">
        <v>33</v>
      </c>
    </row>
    <row r="300" spans="1:15">
      <c r="A300" s="5" t="s">
        <v>2255</v>
      </c>
      <c r="B300" s="9">
        <v>41681</v>
      </c>
      <c r="C300" s="5">
        <v>2014</v>
      </c>
      <c r="D300" s="5" t="s">
        <v>491</v>
      </c>
      <c r="E300" s="5" t="str">
        <f>VLOOKUP(D300, 'TechIndex Startups'!$A$1:$E$700,2,FALSE)</f>
        <v>FIRM0424</v>
      </c>
      <c r="F300" s="15" t="s">
        <v>1471</v>
      </c>
      <c r="G300" s="15">
        <f t="shared" si="10"/>
        <v>750000</v>
      </c>
      <c r="H300" s="59">
        <f>VLOOKUP($A300,Fund_clean_work!$A:$B,2,FALSE)</f>
        <v>3</v>
      </c>
      <c r="I300" s="63">
        <f t="shared" si="9"/>
        <v>250000</v>
      </c>
      <c r="J300" s="5" t="s">
        <v>1479</v>
      </c>
      <c r="K300" s="5" t="s">
        <v>1477</v>
      </c>
      <c r="L300" s="5" t="s">
        <v>39</v>
      </c>
      <c r="M300" s="5" t="s">
        <v>1695</v>
      </c>
      <c r="N300" s="5">
        <v>2013</v>
      </c>
      <c r="O300" s="5" t="s">
        <v>33</v>
      </c>
    </row>
    <row r="301" spans="1:15">
      <c r="A301" s="5" t="s">
        <v>2255</v>
      </c>
      <c r="B301" s="9">
        <v>41681</v>
      </c>
      <c r="C301" s="5">
        <v>2014</v>
      </c>
      <c r="D301" s="5" t="s">
        <v>491</v>
      </c>
      <c r="E301" s="5" t="str">
        <f>VLOOKUP(D301, 'TechIndex Startups'!$A$1:$E$700,2,FALSE)</f>
        <v>FIRM0424</v>
      </c>
      <c r="F301" s="15" t="s">
        <v>1471</v>
      </c>
      <c r="G301" s="15">
        <f t="shared" si="10"/>
        <v>750000</v>
      </c>
      <c r="H301" s="59">
        <f>VLOOKUP($A301,Fund_clean_work!$A:$B,2,FALSE)</f>
        <v>3</v>
      </c>
      <c r="I301" s="63">
        <f t="shared" si="9"/>
        <v>250000</v>
      </c>
      <c r="J301" s="5" t="s">
        <v>1721</v>
      </c>
      <c r="K301" s="5" t="s">
        <v>1477</v>
      </c>
      <c r="L301" s="5" t="s">
        <v>39</v>
      </c>
      <c r="M301" s="5" t="s">
        <v>1695</v>
      </c>
      <c r="N301" s="5">
        <v>2014</v>
      </c>
      <c r="O301" s="5" t="s">
        <v>33</v>
      </c>
    </row>
    <row r="302" spans="1:15">
      <c r="A302" s="5" t="s">
        <v>2256</v>
      </c>
      <c r="B302" s="9">
        <v>41684</v>
      </c>
      <c r="C302" s="5">
        <v>2014</v>
      </c>
      <c r="D302" s="5" t="s">
        <v>425</v>
      </c>
      <c r="E302" s="5" t="str">
        <f>VLOOKUP(D302, 'TechIndex Startups'!$A$1:$E$700,2,FALSE)</f>
        <v>FIRM0362</v>
      </c>
      <c r="F302" s="15">
        <f>175000*1.25</f>
        <v>218750</v>
      </c>
      <c r="G302" s="15">
        <f t="shared" si="10"/>
        <v>218750</v>
      </c>
      <c r="H302" s="59">
        <f>VLOOKUP($A302,Fund_clean_work!$A:$B,2,FALSE)</f>
        <v>2</v>
      </c>
      <c r="I302" s="63">
        <f t="shared" si="9"/>
        <v>109375</v>
      </c>
      <c r="J302" s="5" t="s">
        <v>1722</v>
      </c>
      <c r="K302" s="5" t="s">
        <v>1588</v>
      </c>
      <c r="L302" s="5" t="s">
        <v>62</v>
      </c>
      <c r="M302" s="5" t="s">
        <v>1712</v>
      </c>
      <c r="N302" s="5">
        <v>2013</v>
      </c>
      <c r="O302" s="5" t="s">
        <v>47</v>
      </c>
    </row>
    <row r="303" spans="1:15">
      <c r="A303" s="5" t="s">
        <v>2256</v>
      </c>
      <c r="B303" s="9">
        <v>41684</v>
      </c>
      <c r="C303" s="5">
        <v>2014</v>
      </c>
      <c r="D303" s="5" t="s">
        <v>425</v>
      </c>
      <c r="E303" s="5" t="str">
        <f>VLOOKUP(D303, 'TechIndex Startups'!$A$1:$E$700,2,FALSE)</f>
        <v>FIRM0362</v>
      </c>
      <c r="F303" s="15" t="s">
        <v>1544</v>
      </c>
      <c r="G303" s="15">
        <f t="shared" si="10"/>
        <v>218750</v>
      </c>
      <c r="H303" s="59">
        <f>VLOOKUP($A303,Fund_clean_work!$A:$B,2,FALSE)</f>
        <v>2</v>
      </c>
      <c r="I303" s="63">
        <f t="shared" si="9"/>
        <v>109375</v>
      </c>
      <c r="J303" s="5" t="s">
        <v>1723</v>
      </c>
      <c r="K303" s="5" t="s">
        <v>1588</v>
      </c>
      <c r="L303" s="5" t="s">
        <v>62</v>
      </c>
      <c r="M303" s="5" t="s">
        <v>1712</v>
      </c>
      <c r="N303" s="5">
        <v>2013</v>
      </c>
      <c r="O303" s="5" t="s">
        <v>47</v>
      </c>
    </row>
    <row r="304" spans="1:15">
      <c r="A304" s="5" t="s">
        <v>2257</v>
      </c>
      <c r="B304" s="9">
        <v>41689</v>
      </c>
      <c r="C304" s="5">
        <v>2014</v>
      </c>
      <c r="D304" s="5" t="s">
        <v>571</v>
      </c>
      <c r="E304" s="5" t="str">
        <f>VLOOKUP(D304, 'TechIndex Startups'!$A$1:$E$700,2,FALSE)</f>
        <v>FIRM0500</v>
      </c>
      <c r="F304" s="15">
        <v>28000</v>
      </c>
      <c r="G304" s="15">
        <f t="shared" si="10"/>
        <v>28000</v>
      </c>
      <c r="H304" s="59">
        <f>VLOOKUP($A304,Fund_clean_work!$A:$B,2,FALSE)</f>
        <v>1</v>
      </c>
      <c r="I304" s="63">
        <f t="shared" si="9"/>
        <v>28000</v>
      </c>
      <c r="J304" s="5" t="s">
        <v>1724</v>
      </c>
      <c r="K304" s="5" t="s">
        <v>1481</v>
      </c>
      <c r="L304" s="5" t="s">
        <v>30</v>
      </c>
      <c r="M304" s="5" t="s">
        <v>1470</v>
      </c>
      <c r="N304" s="5">
        <v>2014</v>
      </c>
      <c r="O304" s="5" t="s">
        <v>29</v>
      </c>
    </row>
    <row r="305" spans="1:15">
      <c r="A305" s="5" t="s">
        <v>2258</v>
      </c>
      <c r="B305" s="9">
        <v>41699</v>
      </c>
      <c r="C305" s="5">
        <v>2014</v>
      </c>
      <c r="D305" s="5" t="s">
        <v>420</v>
      </c>
      <c r="E305" s="5" t="str">
        <f>VLOOKUP(D305, 'TechIndex Startups'!$A$1:$E$700,2,FALSE)</f>
        <v>FIRM0356</v>
      </c>
      <c r="F305" s="15">
        <f>50000*1.25</f>
        <v>62500</v>
      </c>
      <c r="G305" s="15">
        <f t="shared" si="10"/>
        <v>62500</v>
      </c>
      <c r="H305" s="59">
        <f>VLOOKUP($A305,Fund_clean_work!$A:$B,2,FALSE)</f>
        <v>1</v>
      </c>
      <c r="I305" s="63">
        <f t="shared" si="9"/>
        <v>62500</v>
      </c>
      <c r="J305" s="5" t="s">
        <v>1641</v>
      </c>
      <c r="K305" s="5" t="s">
        <v>1588</v>
      </c>
      <c r="L305" s="5" t="s">
        <v>73</v>
      </c>
      <c r="M305" s="5" t="s">
        <v>1642</v>
      </c>
      <c r="N305" s="5">
        <v>2013</v>
      </c>
      <c r="O305" s="5" t="s">
        <v>44</v>
      </c>
    </row>
    <row r="306" spans="1:15">
      <c r="A306" s="5" t="s">
        <v>2259</v>
      </c>
      <c r="B306" s="9">
        <v>41699</v>
      </c>
      <c r="C306" s="5">
        <v>2014</v>
      </c>
      <c r="D306" s="5" t="s">
        <v>450</v>
      </c>
      <c r="E306" s="5" t="str">
        <f>VLOOKUP(D306, 'TechIndex Startups'!$A$1:$E$700,2,FALSE)</f>
        <v>FIRM0386</v>
      </c>
      <c r="F306" s="15">
        <f>50000*1.25</f>
        <v>62500</v>
      </c>
      <c r="G306" s="15">
        <f t="shared" si="10"/>
        <v>62500</v>
      </c>
      <c r="H306" s="59">
        <f>VLOOKUP($A306,Fund_clean_work!$A:$B,2,FALSE)</f>
        <v>1</v>
      </c>
      <c r="I306" s="63">
        <f t="shared" si="9"/>
        <v>62500</v>
      </c>
      <c r="J306" s="5" t="s">
        <v>1479</v>
      </c>
      <c r="K306" s="5" t="s">
        <v>1481</v>
      </c>
      <c r="L306" s="5" t="s">
        <v>387</v>
      </c>
      <c r="M306" s="5" t="s">
        <v>1632</v>
      </c>
      <c r="N306" s="5">
        <v>2013</v>
      </c>
      <c r="O306" s="5" t="s">
        <v>44</v>
      </c>
    </row>
    <row r="307" spans="1:15">
      <c r="A307" s="5" t="s">
        <v>2260</v>
      </c>
      <c r="B307" s="9">
        <v>41702</v>
      </c>
      <c r="C307" s="5">
        <v>2014</v>
      </c>
      <c r="D307" s="5" t="s">
        <v>92</v>
      </c>
      <c r="E307" s="5" t="str">
        <f>VLOOKUP(D307, 'TechIndex Startups'!$A$1:$E$700,2,FALSE)</f>
        <v>FIRM0045</v>
      </c>
      <c r="F307" s="15">
        <v>85000000</v>
      </c>
      <c r="G307" s="15">
        <f t="shared" si="10"/>
        <v>85000000</v>
      </c>
      <c r="H307" s="59">
        <f>VLOOKUP($A307,Fund_clean_work!$A:$B,2,FALSE)</f>
        <v>14</v>
      </c>
      <c r="I307" s="63">
        <f t="shared" si="9"/>
        <v>6071428.5714285718</v>
      </c>
      <c r="J307" s="5" t="s">
        <v>4</v>
      </c>
      <c r="K307" s="5" t="s">
        <v>1725</v>
      </c>
      <c r="L307" s="5" t="s">
        <v>30</v>
      </c>
      <c r="M307" s="5" t="s">
        <v>1482</v>
      </c>
      <c r="N307" s="5">
        <v>2003</v>
      </c>
      <c r="O307" s="5" t="s">
        <v>44</v>
      </c>
    </row>
    <row r="308" spans="1:15">
      <c r="A308" s="5" t="s">
        <v>2260</v>
      </c>
      <c r="B308" s="9">
        <v>41702</v>
      </c>
      <c r="C308" s="5">
        <v>2014</v>
      </c>
      <c r="D308" s="5" t="s">
        <v>92</v>
      </c>
      <c r="E308" s="5" t="str">
        <f>VLOOKUP(D308, 'TechIndex Startups'!$A$1:$E$700,2,FALSE)</f>
        <v>FIRM0045</v>
      </c>
      <c r="F308" s="16" t="s">
        <v>1471</v>
      </c>
      <c r="G308" s="15">
        <f t="shared" si="10"/>
        <v>85000000</v>
      </c>
      <c r="H308" s="59">
        <f>VLOOKUP($A308,Fund_clean_work!$A:$B,2,FALSE)</f>
        <v>14</v>
      </c>
      <c r="I308" s="63">
        <f t="shared" si="9"/>
        <v>6071428.5714285718</v>
      </c>
      <c r="J308" s="5" t="s">
        <v>1601</v>
      </c>
      <c r="K308" s="5" t="s">
        <v>1725</v>
      </c>
      <c r="L308" s="5" t="s">
        <v>30</v>
      </c>
      <c r="M308" s="5" t="s">
        <v>1482</v>
      </c>
      <c r="N308" s="5">
        <v>2003</v>
      </c>
      <c r="O308" s="5" t="s">
        <v>44</v>
      </c>
    </row>
    <row r="309" spans="1:15">
      <c r="A309" s="5" t="s">
        <v>2260</v>
      </c>
      <c r="B309" s="9">
        <v>41702</v>
      </c>
      <c r="C309" s="5">
        <v>2014</v>
      </c>
      <c r="D309" s="5" t="s">
        <v>92</v>
      </c>
      <c r="E309" s="5" t="str">
        <f>VLOOKUP(D309, 'TechIndex Startups'!$A$1:$E$700,2,FALSE)</f>
        <v>FIRM0045</v>
      </c>
      <c r="F309" s="16" t="s">
        <v>1471</v>
      </c>
      <c r="G309" s="15">
        <f t="shared" si="10"/>
        <v>85000000</v>
      </c>
      <c r="H309" s="59">
        <f>VLOOKUP($A309,Fund_clean_work!$A:$B,2,FALSE)</f>
        <v>14</v>
      </c>
      <c r="I309" s="63">
        <f t="shared" si="9"/>
        <v>6071428.5714285718</v>
      </c>
      <c r="J309" s="5" t="s">
        <v>1726</v>
      </c>
      <c r="K309" s="5" t="s">
        <v>1725</v>
      </c>
      <c r="L309" s="5" t="s">
        <v>30</v>
      </c>
      <c r="M309" s="5" t="s">
        <v>1482</v>
      </c>
      <c r="N309" s="5">
        <v>2003</v>
      </c>
      <c r="O309" s="5" t="s">
        <v>44</v>
      </c>
    </row>
    <row r="310" spans="1:15">
      <c r="A310" s="5" t="s">
        <v>2260</v>
      </c>
      <c r="B310" s="9">
        <v>41702</v>
      </c>
      <c r="C310" s="5">
        <v>2014</v>
      </c>
      <c r="D310" s="5" t="s">
        <v>92</v>
      </c>
      <c r="E310" s="5" t="str">
        <f>VLOOKUP(D310, 'TechIndex Startups'!$A$1:$E$700,2,FALSE)</f>
        <v>FIRM0045</v>
      </c>
      <c r="F310" s="16" t="s">
        <v>1471</v>
      </c>
      <c r="G310" s="15">
        <f t="shared" si="10"/>
        <v>85000000</v>
      </c>
      <c r="H310" s="59">
        <f>VLOOKUP($A310,Fund_clean_work!$A:$B,2,FALSE)</f>
        <v>14</v>
      </c>
      <c r="I310" s="63">
        <f t="shared" si="9"/>
        <v>6071428.5714285718</v>
      </c>
      <c r="J310" s="5" t="s">
        <v>1485</v>
      </c>
      <c r="K310" s="5" t="s">
        <v>1725</v>
      </c>
      <c r="L310" s="5" t="s">
        <v>30</v>
      </c>
      <c r="M310" s="5" t="s">
        <v>1482</v>
      </c>
      <c r="N310" s="5">
        <v>2003</v>
      </c>
      <c r="O310" s="5" t="s">
        <v>44</v>
      </c>
    </row>
    <row r="311" spans="1:15">
      <c r="A311" s="5" t="s">
        <v>2260</v>
      </c>
      <c r="B311" s="9">
        <v>41702</v>
      </c>
      <c r="C311" s="5">
        <v>2014</v>
      </c>
      <c r="D311" s="5" t="s">
        <v>92</v>
      </c>
      <c r="E311" s="5" t="str">
        <f>VLOOKUP(D311, 'TechIndex Startups'!$A$1:$E$700,2,FALSE)</f>
        <v>FIRM0045</v>
      </c>
      <c r="F311" s="16" t="s">
        <v>1471</v>
      </c>
      <c r="G311" s="15">
        <f t="shared" si="10"/>
        <v>85000000</v>
      </c>
      <c r="H311" s="59">
        <f>VLOOKUP($A311,Fund_clean_work!$A:$B,2,FALSE)</f>
        <v>14</v>
      </c>
      <c r="I311" s="63">
        <f t="shared" si="9"/>
        <v>6071428.5714285718</v>
      </c>
      <c r="J311" s="5" t="s">
        <v>1566</v>
      </c>
      <c r="K311" s="5" t="s">
        <v>1725</v>
      </c>
      <c r="L311" s="5" t="s">
        <v>30</v>
      </c>
      <c r="M311" s="5" t="s">
        <v>1482</v>
      </c>
      <c r="N311" s="5">
        <v>2003</v>
      </c>
      <c r="O311" s="5" t="s">
        <v>44</v>
      </c>
    </row>
    <row r="312" spans="1:15">
      <c r="A312" s="5" t="s">
        <v>2260</v>
      </c>
      <c r="B312" s="9">
        <v>41702</v>
      </c>
      <c r="C312" s="5">
        <v>2014</v>
      </c>
      <c r="D312" s="5" t="s">
        <v>92</v>
      </c>
      <c r="E312" s="5" t="str">
        <f>VLOOKUP(D312, 'TechIndex Startups'!$A$1:$E$700,2,FALSE)</f>
        <v>FIRM0045</v>
      </c>
      <c r="F312" s="16" t="s">
        <v>1471</v>
      </c>
      <c r="G312" s="15">
        <f t="shared" si="10"/>
        <v>85000000</v>
      </c>
      <c r="H312" s="59">
        <f>VLOOKUP($A312,Fund_clean_work!$A:$B,2,FALSE)</f>
        <v>14</v>
      </c>
      <c r="I312" s="63">
        <f t="shared" si="9"/>
        <v>6071428.5714285718</v>
      </c>
      <c r="J312" s="5" t="s">
        <v>1486</v>
      </c>
      <c r="K312" s="5" t="s">
        <v>1725</v>
      </c>
      <c r="L312" s="5" t="s">
        <v>30</v>
      </c>
      <c r="M312" s="5" t="s">
        <v>1482</v>
      </c>
      <c r="N312" s="5">
        <v>2003</v>
      </c>
      <c r="O312" s="5" t="s">
        <v>44</v>
      </c>
    </row>
    <row r="313" spans="1:15">
      <c r="A313" s="5" t="s">
        <v>2260</v>
      </c>
      <c r="B313" s="9">
        <v>41702</v>
      </c>
      <c r="C313" s="5">
        <v>2014</v>
      </c>
      <c r="D313" s="5" t="s">
        <v>92</v>
      </c>
      <c r="E313" s="5" t="str">
        <f>VLOOKUP(D313, 'TechIndex Startups'!$A$1:$E$700,2,FALSE)</f>
        <v>FIRM0045</v>
      </c>
      <c r="F313" s="16" t="s">
        <v>1471</v>
      </c>
      <c r="G313" s="15">
        <f t="shared" si="10"/>
        <v>85000000</v>
      </c>
      <c r="H313" s="59">
        <f>VLOOKUP($A313,Fund_clean_work!$A:$B,2,FALSE)</f>
        <v>14</v>
      </c>
      <c r="I313" s="63">
        <f t="shared" si="9"/>
        <v>6071428.5714285718</v>
      </c>
      <c r="J313" s="5" t="s">
        <v>1727</v>
      </c>
      <c r="K313" s="5" t="s">
        <v>1725</v>
      </c>
      <c r="L313" s="5" t="s">
        <v>30</v>
      </c>
      <c r="M313" s="5" t="s">
        <v>1482</v>
      </c>
      <c r="N313" s="5">
        <v>2003</v>
      </c>
      <c r="O313" s="5" t="s">
        <v>44</v>
      </c>
    </row>
    <row r="314" spans="1:15">
      <c r="A314" s="5" t="s">
        <v>2260</v>
      </c>
      <c r="B314" s="9">
        <v>41702</v>
      </c>
      <c r="C314" s="5">
        <v>2014</v>
      </c>
      <c r="D314" s="5" t="s">
        <v>92</v>
      </c>
      <c r="E314" s="5" t="str">
        <f>VLOOKUP(D314, 'TechIndex Startups'!$A$1:$E$700,2,FALSE)</f>
        <v>FIRM0045</v>
      </c>
      <c r="F314" s="16" t="s">
        <v>1471</v>
      </c>
      <c r="G314" s="15">
        <f t="shared" si="10"/>
        <v>85000000</v>
      </c>
      <c r="H314" s="59">
        <f>VLOOKUP($A314,Fund_clean_work!$A:$B,2,FALSE)</f>
        <v>14</v>
      </c>
      <c r="I314" s="63">
        <f t="shared" si="9"/>
        <v>6071428.5714285718</v>
      </c>
      <c r="J314" s="5" t="s">
        <v>1533</v>
      </c>
      <c r="K314" s="5" t="s">
        <v>1725</v>
      </c>
      <c r="L314" s="5" t="s">
        <v>30</v>
      </c>
      <c r="M314" s="5" t="s">
        <v>1482</v>
      </c>
      <c r="N314" s="5">
        <v>2003</v>
      </c>
      <c r="O314" s="5" t="s">
        <v>44</v>
      </c>
    </row>
    <row r="315" spans="1:15">
      <c r="A315" s="5" t="s">
        <v>2260</v>
      </c>
      <c r="B315" s="9">
        <v>41702</v>
      </c>
      <c r="C315" s="5">
        <v>2014</v>
      </c>
      <c r="D315" s="5" t="s">
        <v>92</v>
      </c>
      <c r="E315" s="5" t="str">
        <f>VLOOKUP(D315, 'TechIndex Startups'!$A$1:$E$700,2,FALSE)</f>
        <v>FIRM0045</v>
      </c>
      <c r="F315" s="16" t="s">
        <v>1471</v>
      </c>
      <c r="G315" s="15">
        <f t="shared" si="10"/>
        <v>85000000</v>
      </c>
      <c r="H315" s="59">
        <f>VLOOKUP($A315,Fund_clean_work!$A:$B,2,FALSE)</f>
        <v>14</v>
      </c>
      <c r="I315" s="63">
        <f t="shared" si="9"/>
        <v>6071428.5714285718</v>
      </c>
      <c r="J315" s="5" t="s">
        <v>1550</v>
      </c>
      <c r="K315" s="5" t="s">
        <v>1725</v>
      </c>
      <c r="L315" s="5" t="s">
        <v>30</v>
      </c>
      <c r="M315" s="5" t="s">
        <v>1482</v>
      </c>
      <c r="N315" s="5">
        <v>2003</v>
      </c>
      <c r="O315" s="5" t="s">
        <v>44</v>
      </c>
    </row>
    <row r="316" spans="1:15">
      <c r="A316" s="5" t="s">
        <v>2260</v>
      </c>
      <c r="B316" s="9">
        <v>41702</v>
      </c>
      <c r="C316" s="5">
        <v>2014</v>
      </c>
      <c r="D316" s="5" t="s">
        <v>92</v>
      </c>
      <c r="E316" s="5" t="str">
        <f>VLOOKUP(D316, 'TechIndex Startups'!$A$1:$E$700,2,FALSE)</f>
        <v>FIRM0045</v>
      </c>
      <c r="F316" s="16" t="s">
        <v>1471</v>
      </c>
      <c r="G316" s="15">
        <f t="shared" si="10"/>
        <v>85000000</v>
      </c>
      <c r="H316" s="59">
        <f>VLOOKUP($A316,Fund_clean_work!$A:$B,2,FALSE)</f>
        <v>14</v>
      </c>
      <c r="I316" s="63">
        <f t="shared" si="9"/>
        <v>6071428.5714285718</v>
      </c>
      <c r="J316" s="5" t="s">
        <v>1728</v>
      </c>
      <c r="K316" s="5" t="s">
        <v>1725</v>
      </c>
      <c r="L316" s="5" t="s">
        <v>30</v>
      </c>
      <c r="M316" s="5" t="s">
        <v>1482</v>
      </c>
      <c r="N316" s="5">
        <v>2003</v>
      </c>
      <c r="O316" s="5" t="s">
        <v>44</v>
      </c>
    </row>
    <row r="317" spans="1:15">
      <c r="A317" s="5" t="s">
        <v>2260</v>
      </c>
      <c r="B317" s="9">
        <v>41702</v>
      </c>
      <c r="C317" s="5">
        <v>2014</v>
      </c>
      <c r="D317" s="5" t="s">
        <v>92</v>
      </c>
      <c r="E317" s="5" t="str">
        <f>VLOOKUP(D317, 'TechIndex Startups'!$A$1:$E$700,2,FALSE)</f>
        <v>FIRM0045</v>
      </c>
      <c r="F317" s="16" t="s">
        <v>1471</v>
      </c>
      <c r="G317" s="15">
        <f t="shared" si="10"/>
        <v>85000000</v>
      </c>
      <c r="H317" s="59">
        <f>VLOOKUP($A317,Fund_clean_work!$A:$B,2,FALSE)</f>
        <v>14</v>
      </c>
      <c r="I317" s="63">
        <f t="shared" si="9"/>
        <v>6071428.5714285718</v>
      </c>
      <c r="J317" s="5" t="s">
        <v>1603</v>
      </c>
      <c r="K317" s="5" t="s">
        <v>1725</v>
      </c>
      <c r="L317" s="5" t="s">
        <v>30</v>
      </c>
      <c r="M317" s="5" t="s">
        <v>1482</v>
      </c>
      <c r="N317" s="5">
        <v>2003</v>
      </c>
      <c r="O317" s="5" t="s">
        <v>44</v>
      </c>
    </row>
    <row r="318" spans="1:15">
      <c r="A318" s="5" t="s">
        <v>2260</v>
      </c>
      <c r="B318" s="9">
        <v>41702</v>
      </c>
      <c r="C318" s="5">
        <v>2014</v>
      </c>
      <c r="D318" s="5" t="s">
        <v>92</v>
      </c>
      <c r="E318" s="5" t="str">
        <f>VLOOKUP(D318, 'TechIndex Startups'!$A$1:$E$700,2,FALSE)</f>
        <v>FIRM0045</v>
      </c>
      <c r="F318" s="16" t="s">
        <v>1471</v>
      </c>
      <c r="G318" s="15">
        <f t="shared" si="10"/>
        <v>85000000</v>
      </c>
      <c r="H318" s="59">
        <f>VLOOKUP($A318,Fund_clean_work!$A:$B,2,FALSE)</f>
        <v>14</v>
      </c>
      <c r="I318" s="63">
        <f t="shared" si="9"/>
        <v>6071428.5714285718</v>
      </c>
      <c r="J318" s="5" t="s">
        <v>1553</v>
      </c>
      <c r="K318" s="5" t="s">
        <v>1725</v>
      </c>
      <c r="L318" s="5" t="s">
        <v>30</v>
      </c>
      <c r="M318" s="5" t="s">
        <v>1482</v>
      </c>
      <c r="N318" s="5">
        <v>2003</v>
      </c>
      <c r="O318" s="5" t="s">
        <v>44</v>
      </c>
    </row>
    <row r="319" spans="1:15">
      <c r="A319" s="5" t="s">
        <v>2260</v>
      </c>
      <c r="B319" s="9">
        <v>41702</v>
      </c>
      <c r="C319" s="5">
        <v>2014</v>
      </c>
      <c r="D319" s="5" t="s">
        <v>92</v>
      </c>
      <c r="E319" s="5" t="str">
        <f>VLOOKUP(D319, 'TechIndex Startups'!$A$1:$E$700,2,FALSE)</f>
        <v>FIRM0045</v>
      </c>
      <c r="F319" s="16" t="s">
        <v>1471</v>
      </c>
      <c r="G319" s="15">
        <f t="shared" si="10"/>
        <v>85000000</v>
      </c>
      <c r="H319" s="59">
        <f>VLOOKUP($A319,Fund_clean_work!$A:$B,2,FALSE)</f>
        <v>14</v>
      </c>
      <c r="I319" s="63">
        <f t="shared" si="9"/>
        <v>6071428.5714285718</v>
      </c>
      <c r="J319" s="5" t="s">
        <v>1729</v>
      </c>
      <c r="K319" s="5" t="s">
        <v>1725</v>
      </c>
      <c r="L319" s="5" t="s">
        <v>30</v>
      </c>
      <c r="M319" s="5" t="s">
        <v>1482</v>
      </c>
      <c r="N319" s="5">
        <v>2003</v>
      </c>
      <c r="O319" s="5" t="s">
        <v>44</v>
      </c>
    </row>
    <row r="320" spans="1:15">
      <c r="A320" s="5" t="s">
        <v>2260</v>
      </c>
      <c r="B320" s="9">
        <v>41702</v>
      </c>
      <c r="C320" s="5">
        <v>2014</v>
      </c>
      <c r="D320" s="5" t="s">
        <v>92</v>
      </c>
      <c r="E320" s="5" t="str">
        <f>VLOOKUP(D320, 'TechIndex Startups'!$A$1:$E$700,2,FALSE)</f>
        <v>FIRM0045</v>
      </c>
      <c r="F320" s="16" t="s">
        <v>1471</v>
      </c>
      <c r="G320" s="15">
        <f t="shared" si="10"/>
        <v>85000000</v>
      </c>
      <c r="H320" s="59">
        <f>VLOOKUP($A320,Fund_clean_work!$A:$B,2,FALSE)</f>
        <v>14</v>
      </c>
      <c r="I320" s="63">
        <f t="shared" si="9"/>
        <v>6071428.5714285718</v>
      </c>
      <c r="J320" s="5" t="s">
        <v>1730</v>
      </c>
      <c r="K320" s="5" t="s">
        <v>1725</v>
      </c>
      <c r="L320" s="5" t="s">
        <v>30</v>
      </c>
      <c r="M320" s="5" t="s">
        <v>1482</v>
      </c>
      <c r="N320" s="5">
        <v>2003</v>
      </c>
      <c r="O320" s="5" t="s">
        <v>44</v>
      </c>
    </row>
    <row r="321" spans="1:15">
      <c r="A321" s="5" t="s">
        <v>2261</v>
      </c>
      <c r="B321" s="9">
        <v>41703</v>
      </c>
      <c r="C321" s="5">
        <v>2014</v>
      </c>
      <c r="D321" s="5" t="s">
        <v>323</v>
      </c>
      <c r="E321" s="5" t="str">
        <f>VLOOKUP(D321, 'TechIndex Startups'!$A$1:$E$700,2,FALSE)</f>
        <v>FIRM0265</v>
      </c>
      <c r="F321" s="15">
        <v>1300000</v>
      </c>
      <c r="G321" s="15">
        <f t="shared" si="10"/>
        <v>1300000</v>
      </c>
      <c r="H321" s="59">
        <f>VLOOKUP($A321,Fund_clean_work!$A:$B,2,FALSE)</f>
        <v>1</v>
      </c>
      <c r="I321" s="63">
        <f t="shared" si="9"/>
        <v>1300000</v>
      </c>
      <c r="J321" s="5" t="s">
        <v>1646</v>
      </c>
      <c r="K321" s="5" t="s">
        <v>1481</v>
      </c>
      <c r="L321" s="5" t="s">
        <v>30</v>
      </c>
      <c r="M321" s="5" t="s">
        <v>1470</v>
      </c>
      <c r="N321" s="5">
        <v>2012</v>
      </c>
      <c r="O321" s="5" t="s">
        <v>44</v>
      </c>
    </row>
    <row r="322" spans="1:15">
      <c r="A322" s="5" t="s">
        <v>2263</v>
      </c>
      <c r="B322" s="9">
        <v>41710</v>
      </c>
      <c r="C322" s="5">
        <v>2014</v>
      </c>
      <c r="D322" s="5" t="s">
        <v>455</v>
      </c>
      <c r="E322" s="5" t="str">
        <f>VLOOKUP(D322, 'TechIndex Startups'!$A$1:$E$700,2,FALSE)</f>
        <v>FIRM0391</v>
      </c>
      <c r="F322" s="15">
        <v>219700</v>
      </c>
      <c r="G322" s="15">
        <f t="shared" si="10"/>
        <v>219700</v>
      </c>
      <c r="H322" s="59">
        <f>VLOOKUP($A322,Fund_clean_work!$A:$B,2,FALSE)</f>
        <v>1</v>
      </c>
      <c r="I322" s="63">
        <f t="shared" si="9"/>
        <v>219700</v>
      </c>
      <c r="J322" s="5" t="s">
        <v>1479</v>
      </c>
      <c r="K322" s="5" t="s">
        <v>1513</v>
      </c>
      <c r="L322" s="5" t="s">
        <v>30</v>
      </c>
      <c r="M322" s="5" t="s">
        <v>1731</v>
      </c>
      <c r="N322" s="5">
        <v>2013</v>
      </c>
      <c r="O322" s="5" t="s">
        <v>44</v>
      </c>
    </row>
    <row r="323" spans="1:15">
      <c r="A323" s="5" t="s">
        <v>2264</v>
      </c>
      <c r="B323" s="9">
        <v>41712</v>
      </c>
      <c r="C323" s="5">
        <v>2014</v>
      </c>
      <c r="D323" s="5" t="s">
        <v>348</v>
      </c>
      <c r="E323" s="5" t="str">
        <f>VLOOKUP(D323, 'TechIndex Startups'!$A$1:$E$700,2,FALSE)</f>
        <v>FIRM0290</v>
      </c>
      <c r="F323" s="15" t="s">
        <v>1471</v>
      </c>
      <c r="G323" s="15">
        <f t="shared" si="10"/>
        <v>219700</v>
      </c>
      <c r="H323" s="59">
        <f>VLOOKUP($A323,Fund_clean_work!$A:$B,2,FALSE)</f>
        <v>4</v>
      </c>
      <c r="I323" s="63">
        <f t="shared" ref="I323:I386" si="11">G323/H323</f>
        <v>54925</v>
      </c>
      <c r="J323" s="5" t="s">
        <v>1732</v>
      </c>
      <c r="K323" s="5" t="s">
        <v>1596</v>
      </c>
      <c r="L323" s="5" t="s">
        <v>30</v>
      </c>
      <c r="M323" s="5" t="s">
        <v>1470</v>
      </c>
      <c r="N323" s="5">
        <v>2013</v>
      </c>
      <c r="O323" s="5" t="s">
        <v>33</v>
      </c>
    </row>
    <row r="324" spans="1:15">
      <c r="A324" s="5" t="s">
        <v>2264</v>
      </c>
      <c r="B324" s="9">
        <v>41712</v>
      </c>
      <c r="C324" s="5">
        <v>2014</v>
      </c>
      <c r="D324" s="5" t="s">
        <v>348</v>
      </c>
      <c r="E324" s="5" t="str">
        <f>VLOOKUP(D324, 'TechIndex Startups'!$A$1:$E$700,2,FALSE)</f>
        <v>FIRM0290</v>
      </c>
      <c r="F324" s="15" t="s">
        <v>1471</v>
      </c>
      <c r="G324" s="15">
        <f t="shared" si="10"/>
        <v>219700</v>
      </c>
      <c r="H324" s="59">
        <f>VLOOKUP($A324,Fund_clean_work!$A:$B,2,FALSE)</f>
        <v>4</v>
      </c>
      <c r="I324" s="63">
        <f t="shared" si="11"/>
        <v>54925</v>
      </c>
      <c r="J324" s="5" t="s">
        <v>1733</v>
      </c>
      <c r="K324" s="5" t="s">
        <v>1596</v>
      </c>
      <c r="L324" s="5" t="s">
        <v>30</v>
      </c>
      <c r="M324" s="5" t="s">
        <v>1470</v>
      </c>
      <c r="N324" s="5">
        <v>2008</v>
      </c>
      <c r="O324" s="5" t="s">
        <v>33</v>
      </c>
    </row>
    <row r="325" spans="1:15">
      <c r="A325" s="5" t="s">
        <v>2264</v>
      </c>
      <c r="B325" s="9">
        <v>41712</v>
      </c>
      <c r="C325" s="5">
        <v>2014</v>
      </c>
      <c r="D325" s="5" t="s">
        <v>348</v>
      </c>
      <c r="E325" s="5" t="str">
        <f>VLOOKUP(D325, 'TechIndex Startups'!$A$1:$E$700,2,FALSE)</f>
        <v>FIRM0290</v>
      </c>
      <c r="F325" s="15">
        <v>221000</v>
      </c>
      <c r="G325" s="15">
        <f t="shared" si="10"/>
        <v>221000</v>
      </c>
      <c r="H325" s="59">
        <f>VLOOKUP($A325,Fund_clean_work!$A:$B,2,FALSE)</f>
        <v>4</v>
      </c>
      <c r="I325" s="63">
        <f t="shared" si="11"/>
        <v>55250</v>
      </c>
      <c r="J325" s="5" t="s">
        <v>1466</v>
      </c>
      <c r="K325" s="5" t="s">
        <v>1596</v>
      </c>
      <c r="L325" s="5" t="s">
        <v>30</v>
      </c>
      <c r="M325" s="5" t="s">
        <v>1470</v>
      </c>
      <c r="N325" s="5">
        <v>2013</v>
      </c>
      <c r="O325" s="5" t="s">
        <v>33</v>
      </c>
    </row>
    <row r="326" spans="1:15">
      <c r="A326" s="5" t="s">
        <v>2264</v>
      </c>
      <c r="B326" s="9">
        <v>41712</v>
      </c>
      <c r="C326" s="5">
        <v>2014</v>
      </c>
      <c r="D326" s="5" t="s">
        <v>348</v>
      </c>
      <c r="E326" s="5" t="str">
        <f>VLOOKUP(D326, 'TechIndex Startups'!$A$1:$E$700,2,FALSE)</f>
        <v>FIRM0290</v>
      </c>
      <c r="F326" s="15" t="s">
        <v>1471</v>
      </c>
      <c r="G326" s="15">
        <f t="shared" si="10"/>
        <v>221000</v>
      </c>
      <c r="H326" s="59">
        <f>VLOOKUP($A326,Fund_clean_work!$A:$B,2,FALSE)</f>
        <v>4</v>
      </c>
      <c r="I326" s="63">
        <f t="shared" si="11"/>
        <v>55250</v>
      </c>
      <c r="J326" s="5" t="s">
        <v>1673</v>
      </c>
      <c r="K326" s="5" t="s">
        <v>1596</v>
      </c>
      <c r="L326" s="5" t="s">
        <v>30</v>
      </c>
      <c r="M326" s="5" t="s">
        <v>1470</v>
      </c>
      <c r="N326" s="5">
        <v>2013</v>
      </c>
      <c r="O326" s="5" t="s">
        <v>33</v>
      </c>
    </row>
    <row r="327" spans="1:15">
      <c r="A327" s="5" t="s">
        <v>2265</v>
      </c>
      <c r="B327" s="9">
        <v>41723</v>
      </c>
      <c r="C327" s="5">
        <v>2014</v>
      </c>
      <c r="D327" s="5" t="s">
        <v>133</v>
      </c>
      <c r="E327" s="5" t="str">
        <f>VLOOKUP(D327, 'TechIndex Startups'!$A$1:$E$700,2,FALSE)</f>
        <v>FIRM0085</v>
      </c>
      <c r="F327" s="15" t="s">
        <v>1471</v>
      </c>
      <c r="G327" s="15">
        <f t="shared" si="10"/>
        <v>221000</v>
      </c>
      <c r="H327" s="59">
        <f>VLOOKUP($A327,Fund_clean_work!$A:$B,2,FALSE)</f>
        <v>4</v>
      </c>
      <c r="I327" s="63">
        <f t="shared" si="11"/>
        <v>55250</v>
      </c>
      <c r="J327" s="5" t="s">
        <v>1583</v>
      </c>
      <c r="K327" s="5" t="s">
        <v>1546</v>
      </c>
      <c r="L327" s="5" t="s">
        <v>41</v>
      </c>
      <c r="M327" s="5" t="s">
        <v>1584</v>
      </c>
      <c r="N327" s="5">
        <v>2008</v>
      </c>
      <c r="O327" s="5" t="s">
        <v>44</v>
      </c>
    </row>
    <row r="328" spans="1:15">
      <c r="A328" s="5" t="s">
        <v>2265</v>
      </c>
      <c r="B328" s="9">
        <v>41723</v>
      </c>
      <c r="C328" s="5">
        <v>2014</v>
      </c>
      <c r="D328" s="5" t="s">
        <v>133</v>
      </c>
      <c r="E328" s="5" t="str">
        <f>VLOOKUP(D328, 'TechIndex Startups'!$A$1:$E$700,2,FALSE)</f>
        <v>FIRM0085</v>
      </c>
      <c r="F328" s="15">
        <v>20000000</v>
      </c>
      <c r="G328" s="15">
        <f t="shared" si="10"/>
        <v>20000000</v>
      </c>
      <c r="H328" s="59">
        <f>VLOOKUP($A328,Fund_clean_work!$A:$B,2,FALSE)</f>
        <v>4</v>
      </c>
      <c r="I328" s="63">
        <f t="shared" si="11"/>
        <v>5000000</v>
      </c>
      <c r="J328" s="5" t="s">
        <v>12</v>
      </c>
      <c r="K328" s="5" t="s">
        <v>1546</v>
      </c>
      <c r="L328" s="5" t="s">
        <v>41</v>
      </c>
      <c r="M328" s="5" t="s">
        <v>1584</v>
      </c>
      <c r="N328" s="5">
        <v>2008</v>
      </c>
      <c r="O328" s="5" t="s">
        <v>44</v>
      </c>
    </row>
    <row r="329" spans="1:15">
      <c r="A329" s="5" t="s">
        <v>2265</v>
      </c>
      <c r="B329" s="9">
        <v>41723</v>
      </c>
      <c r="C329" s="5">
        <v>2014</v>
      </c>
      <c r="D329" s="5" t="s">
        <v>133</v>
      </c>
      <c r="E329" s="5" t="str">
        <f>VLOOKUP(D329, 'TechIndex Startups'!$A$1:$E$700,2,FALSE)</f>
        <v>FIRM0085</v>
      </c>
      <c r="F329" s="15" t="s">
        <v>1471</v>
      </c>
      <c r="G329" s="15">
        <f t="shared" si="10"/>
        <v>20000000</v>
      </c>
      <c r="H329" s="59">
        <f>VLOOKUP($A329,Fund_clean_work!$A:$B,2,FALSE)</f>
        <v>4</v>
      </c>
      <c r="I329" s="63">
        <f t="shared" si="11"/>
        <v>5000000</v>
      </c>
      <c r="J329" s="5" t="s">
        <v>1585</v>
      </c>
      <c r="K329" s="5" t="s">
        <v>1546</v>
      </c>
      <c r="L329" s="5" t="s">
        <v>41</v>
      </c>
      <c r="M329" s="5" t="s">
        <v>1584</v>
      </c>
      <c r="N329" s="5">
        <v>2011</v>
      </c>
      <c r="O329" s="5" t="s">
        <v>44</v>
      </c>
    </row>
    <row r="330" spans="1:15">
      <c r="A330" s="5" t="s">
        <v>2265</v>
      </c>
      <c r="B330" s="9">
        <v>41723</v>
      </c>
      <c r="C330" s="5">
        <v>2014</v>
      </c>
      <c r="D330" s="5" t="s">
        <v>133</v>
      </c>
      <c r="E330" s="5" t="str">
        <f>VLOOKUP(D330, 'TechIndex Startups'!$A$1:$E$700,2,FALSE)</f>
        <v>FIRM0085</v>
      </c>
      <c r="F330" s="15" t="s">
        <v>1471</v>
      </c>
      <c r="G330" s="15">
        <f t="shared" si="10"/>
        <v>20000000</v>
      </c>
      <c r="H330" s="59">
        <f>VLOOKUP($A330,Fund_clean_work!$A:$B,2,FALSE)</f>
        <v>4</v>
      </c>
      <c r="I330" s="63">
        <f t="shared" si="11"/>
        <v>5000000</v>
      </c>
      <c r="J330" s="5" t="s">
        <v>1734</v>
      </c>
      <c r="K330" s="5" t="s">
        <v>1546</v>
      </c>
      <c r="L330" s="5" t="s">
        <v>41</v>
      </c>
      <c r="M330" s="5" t="s">
        <v>1584</v>
      </c>
      <c r="N330" s="5">
        <v>2008</v>
      </c>
      <c r="O330" s="5" t="s">
        <v>44</v>
      </c>
    </row>
    <row r="331" spans="1:15">
      <c r="A331" s="5" t="s">
        <v>2266</v>
      </c>
      <c r="B331" s="9">
        <v>41724</v>
      </c>
      <c r="C331" s="5">
        <v>2014</v>
      </c>
      <c r="D331" s="5" t="s">
        <v>257</v>
      </c>
      <c r="E331" s="5" t="str">
        <f>VLOOKUP(D331, 'TechIndex Startups'!$A$1:$E$700,2,FALSE)</f>
        <v>FIRM0204</v>
      </c>
      <c r="F331" s="15">
        <v>800000</v>
      </c>
      <c r="G331" s="15">
        <f t="shared" si="10"/>
        <v>800000</v>
      </c>
      <c r="H331" s="59">
        <f>VLOOKUP($A331,Fund_clean_work!$A:$B,2,FALSE)</f>
        <v>2</v>
      </c>
      <c r="I331" s="63">
        <f t="shared" si="11"/>
        <v>400000</v>
      </c>
      <c r="J331" s="5" t="s">
        <v>1735</v>
      </c>
      <c r="K331" s="5" t="s">
        <v>1481</v>
      </c>
      <c r="L331" s="5" t="s">
        <v>30</v>
      </c>
      <c r="M331" s="5" t="s">
        <v>1482</v>
      </c>
      <c r="N331" s="5">
        <v>2011</v>
      </c>
      <c r="O331" s="5" t="s">
        <v>47</v>
      </c>
    </row>
    <row r="332" spans="1:15">
      <c r="A332" s="5" t="s">
        <v>2266</v>
      </c>
      <c r="B332" s="9">
        <v>41724</v>
      </c>
      <c r="C332" s="5">
        <v>2014</v>
      </c>
      <c r="D332" s="5" t="s">
        <v>257</v>
      </c>
      <c r="E332" s="5" t="str">
        <f>VLOOKUP(D332, 'TechIndex Startups'!$A$1:$E$700,2,FALSE)</f>
        <v>FIRM0204</v>
      </c>
      <c r="F332" s="15" t="s">
        <v>1471</v>
      </c>
      <c r="G332" s="15">
        <f t="shared" si="10"/>
        <v>800000</v>
      </c>
      <c r="H332" s="59">
        <f>VLOOKUP($A332,Fund_clean_work!$A:$B,2,FALSE)</f>
        <v>2</v>
      </c>
      <c r="I332" s="63">
        <f t="shared" si="11"/>
        <v>400000</v>
      </c>
      <c r="J332" s="5" t="s">
        <v>1556</v>
      </c>
      <c r="K332" s="5" t="s">
        <v>1481</v>
      </c>
      <c r="L332" s="5" t="s">
        <v>30</v>
      </c>
      <c r="M332" s="5" t="s">
        <v>1482</v>
      </c>
      <c r="N332" s="5">
        <v>2014</v>
      </c>
      <c r="O332" s="5" t="s">
        <v>47</v>
      </c>
    </row>
    <row r="333" spans="1:15">
      <c r="A333" s="5" t="s">
        <v>2267</v>
      </c>
      <c r="B333" s="9">
        <v>41724</v>
      </c>
      <c r="C333" s="5">
        <v>2014</v>
      </c>
      <c r="D333" s="5" t="s">
        <v>274</v>
      </c>
      <c r="E333" s="5" t="str">
        <f>VLOOKUP(D333, 'TechIndex Startups'!$A$1:$E$700,2,FALSE)</f>
        <v>FIRM0220</v>
      </c>
      <c r="F333" s="15">
        <v>100000</v>
      </c>
      <c r="G333" s="15">
        <f t="shared" si="10"/>
        <v>100000</v>
      </c>
      <c r="H333" s="59">
        <f>VLOOKUP($A333,Fund_clean_work!$A:$B,2,FALSE)</f>
        <v>1</v>
      </c>
      <c r="I333" s="63">
        <f t="shared" si="11"/>
        <v>100000</v>
      </c>
      <c r="J333" s="5" t="s">
        <v>1639</v>
      </c>
      <c r="K333" s="5" t="s">
        <v>1492</v>
      </c>
      <c r="L333" s="5" t="s">
        <v>30</v>
      </c>
      <c r="M333" s="5" t="s">
        <v>1589</v>
      </c>
      <c r="N333" s="5">
        <v>2012</v>
      </c>
      <c r="O333" s="5" t="s">
        <v>69</v>
      </c>
    </row>
    <row r="334" spans="1:15">
      <c r="A334" s="5" t="s">
        <v>2269</v>
      </c>
      <c r="B334" s="9">
        <v>41729</v>
      </c>
      <c r="C334" s="5">
        <v>2014</v>
      </c>
      <c r="D334" s="5" t="s">
        <v>432</v>
      </c>
      <c r="E334" s="5" t="str">
        <f>VLOOKUP(D334, 'TechIndex Startups'!$A$1:$E$700,2,FALSE)</f>
        <v>FIRM0369</v>
      </c>
      <c r="F334" s="15" t="s">
        <v>1471</v>
      </c>
      <c r="G334" s="15">
        <f t="shared" ref="G334:G397" si="12">IF(F334="above",G333,F334)</f>
        <v>100000</v>
      </c>
      <c r="H334" s="59">
        <f>VLOOKUP($A334,Fund_clean_work!$A:$B,2,FALSE)</f>
        <v>2</v>
      </c>
      <c r="I334" s="63">
        <f t="shared" si="11"/>
        <v>50000</v>
      </c>
      <c r="J334" s="5" t="s">
        <v>1736</v>
      </c>
      <c r="K334" s="5" t="s">
        <v>1481</v>
      </c>
      <c r="L334" s="5" t="s">
        <v>223</v>
      </c>
      <c r="M334" s="5" t="s">
        <v>1653</v>
      </c>
      <c r="N334" s="5">
        <v>2013</v>
      </c>
      <c r="O334" s="5" t="s">
        <v>44</v>
      </c>
    </row>
    <row r="335" spans="1:15">
      <c r="A335" s="5" t="s">
        <v>2269</v>
      </c>
      <c r="B335" s="9">
        <v>41729</v>
      </c>
      <c r="C335" s="5">
        <v>2014</v>
      </c>
      <c r="D335" s="5" t="s">
        <v>432</v>
      </c>
      <c r="E335" s="5" t="str">
        <f>VLOOKUP(D335, 'TechIndex Startups'!$A$1:$E$700,2,FALSE)</f>
        <v>FIRM0369</v>
      </c>
      <c r="F335" s="15">
        <f>300000*1.25</f>
        <v>375000</v>
      </c>
      <c r="G335" s="15">
        <f t="shared" si="12"/>
        <v>375000</v>
      </c>
      <c r="H335" s="59">
        <f>VLOOKUP($A335,Fund_clean_work!$A:$B,2,FALSE)</f>
        <v>2</v>
      </c>
      <c r="I335" s="63">
        <f t="shared" si="11"/>
        <v>187500</v>
      </c>
      <c r="J335" s="5" t="s">
        <v>1737</v>
      </c>
      <c r="K335" s="5" t="s">
        <v>1481</v>
      </c>
      <c r="L335" s="5" t="s">
        <v>223</v>
      </c>
      <c r="M335" s="5" t="s">
        <v>1653</v>
      </c>
      <c r="N335" s="5">
        <v>2013</v>
      </c>
      <c r="O335" s="5" t="s">
        <v>44</v>
      </c>
    </row>
    <row r="336" spans="1:15">
      <c r="A336" s="5" t="s">
        <v>2270</v>
      </c>
      <c r="B336" s="9">
        <v>41730</v>
      </c>
      <c r="C336" s="5">
        <v>2014</v>
      </c>
      <c r="D336" s="5" t="s">
        <v>489</v>
      </c>
      <c r="E336" s="5" t="str">
        <f>VLOOKUP(D336, 'TechIndex Startups'!$A$1:$E$700,2,FALSE)</f>
        <v>FIRM0423</v>
      </c>
      <c r="F336" s="15">
        <f>50000*1.25</f>
        <v>62500</v>
      </c>
      <c r="G336" s="15">
        <f t="shared" si="12"/>
        <v>62500</v>
      </c>
      <c r="H336" s="59">
        <f>VLOOKUP($A336,Fund_clean_work!$A:$B,2,FALSE)</f>
        <v>1</v>
      </c>
      <c r="I336" s="63">
        <f t="shared" si="11"/>
        <v>62500</v>
      </c>
      <c r="J336" s="5" t="s">
        <v>1580</v>
      </c>
      <c r="K336" s="5" t="s">
        <v>1481</v>
      </c>
      <c r="L336" s="5" t="s">
        <v>490</v>
      </c>
      <c r="M336" s="5" t="s">
        <v>1738</v>
      </c>
      <c r="N336" s="5">
        <v>2014</v>
      </c>
      <c r="O336" s="5" t="s">
        <v>29</v>
      </c>
    </row>
    <row r="337" spans="1:15">
      <c r="A337" s="5" t="s">
        <v>2271</v>
      </c>
      <c r="B337" s="9">
        <v>41730</v>
      </c>
      <c r="C337" s="5">
        <v>2014</v>
      </c>
      <c r="D337" s="5" t="s">
        <v>111</v>
      </c>
      <c r="E337" s="5" t="str">
        <f>VLOOKUP(D337, 'TechIndex Startups'!$A$1:$E$700,2,FALSE)</f>
        <v>FIRM0063</v>
      </c>
      <c r="F337" s="15">
        <v>421100</v>
      </c>
      <c r="G337" s="15">
        <f t="shared" si="12"/>
        <v>421100</v>
      </c>
      <c r="H337" s="59">
        <f>VLOOKUP($A337,Fund_clean_work!$A:$B,2,FALSE)</f>
        <v>2</v>
      </c>
      <c r="I337" s="63">
        <f t="shared" si="11"/>
        <v>210550</v>
      </c>
      <c r="J337" s="5" t="s">
        <v>1479</v>
      </c>
      <c r="K337" s="5" t="s">
        <v>1513</v>
      </c>
      <c r="L337" s="5" t="s">
        <v>30</v>
      </c>
      <c r="M337" s="5" t="s">
        <v>1498</v>
      </c>
      <c r="N337" s="5">
        <v>2005</v>
      </c>
      <c r="O337" s="5" t="s">
        <v>33</v>
      </c>
    </row>
    <row r="338" spans="1:15">
      <c r="A338" s="5" t="s">
        <v>2271</v>
      </c>
      <c r="B338" s="9">
        <v>41730</v>
      </c>
      <c r="C338" s="5">
        <v>2014</v>
      </c>
      <c r="D338" s="5" t="s">
        <v>111</v>
      </c>
      <c r="E338" s="5" t="str">
        <f>VLOOKUP(D338, 'TechIndex Startups'!$A$1:$E$700,2,FALSE)</f>
        <v>FIRM0063</v>
      </c>
      <c r="F338" s="15">
        <v>1800000</v>
      </c>
      <c r="G338" s="15">
        <f t="shared" si="12"/>
        <v>1800000</v>
      </c>
      <c r="H338" s="59">
        <f>VLOOKUP($A338,Fund_clean_work!$A:$B,2,FALSE)</f>
        <v>2</v>
      </c>
      <c r="I338" s="63">
        <f t="shared" si="11"/>
        <v>900000</v>
      </c>
      <c r="J338" s="5" t="s">
        <v>1479</v>
      </c>
      <c r="K338" s="5" t="s">
        <v>1469</v>
      </c>
      <c r="L338" s="5" t="s">
        <v>30</v>
      </c>
      <c r="M338" s="5" t="s">
        <v>1498</v>
      </c>
      <c r="N338" s="5">
        <v>2005</v>
      </c>
      <c r="O338" s="5" t="s">
        <v>33</v>
      </c>
    </row>
    <row r="339" spans="1:15">
      <c r="A339" s="5" t="s">
        <v>2272</v>
      </c>
      <c r="B339" s="9">
        <v>41730</v>
      </c>
      <c r="C339" s="5">
        <v>2014</v>
      </c>
      <c r="D339" s="5" t="s">
        <v>453</v>
      </c>
      <c r="E339" s="5" t="str">
        <f>VLOOKUP(D339, 'TechIndex Startups'!$A$1:$E$700,2,FALSE)</f>
        <v>FIRM0389</v>
      </c>
      <c r="F339" s="15">
        <v>350000</v>
      </c>
      <c r="G339" s="15">
        <f t="shared" si="12"/>
        <v>350000</v>
      </c>
      <c r="H339" s="59">
        <f>VLOOKUP($A339,Fund_clean_work!$A:$B,2,FALSE)</f>
        <v>1</v>
      </c>
      <c r="I339" s="63">
        <f t="shared" si="11"/>
        <v>350000</v>
      </c>
      <c r="J339" s="5" t="s">
        <v>1739</v>
      </c>
      <c r="K339" s="5" t="s">
        <v>1481</v>
      </c>
      <c r="L339" s="5" t="s">
        <v>30</v>
      </c>
      <c r="M339" s="5" t="s">
        <v>1470</v>
      </c>
      <c r="N339" s="5">
        <v>2013</v>
      </c>
      <c r="O339" s="5" t="s">
        <v>44</v>
      </c>
    </row>
    <row r="340" spans="1:15">
      <c r="A340" s="5" t="s">
        <v>2273</v>
      </c>
      <c r="B340" s="9">
        <v>41733</v>
      </c>
      <c r="C340" s="5">
        <v>2014</v>
      </c>
      <c r="D340" s="5" t="s">
        <v>474</v>
      </c>
      <c r="E340" s="5" t="str">
        <f>VLOOKUP(D340, 'TechIndex Startups'!$A$1:$E$700,2,FALSE)</f>
        <v>FIRM0408</v>
      </c>
      <c r="F340" s="15">
        <v>750000</v>
      </c>
      <c r="G340" s="15">
        <f t="shared" si="12"/>
        <v>750000</v>
      </c>
      <c r="H340" s="59">
        <f>VLOOKUP($A340,Fund_clean_work!$A:$B,2,FALSE)</f>
        <v>1</v>
      </c>
      <c r="I340" s="63">
        <f t="shared" si="11"/>
        <v>750000</v>
      </c>
      <c r="J340" s="5" t="s">
        <v>1479</v>
      </c>
      <c r="K340" s="5" t="s">
        <v>1481</v>
      </c>
      <c r="L340" s="5" t="s">
        <v>41</v>
      </c>
      <c r="M340" s="5" t="s">
        <v>1515</v>
      </c>
      <c r="N340" s="5">
        <v>2008</v>
      </c>
      <c r="O340" s="5" t="s">
        <v>44</v>
      </c>
    </row>
    <row r="341" spans="1:15">
      <c r="A341" s="5" t="s">
        <v>2274</v>
      </c>
      <c r="B341" s="9">
        <v>41736</v>
      </c>
      <c r="C341" s="5">
        <v>2014</v>
      </c>
      <c r="D341" s="5" t="s">
        <v>274</v>
      </c>
      <c r="E341" s="5" t="str">
        <f>VLOOKUP(D341, 'TechIndex Startups'!$A$1:$E$700,2,FALSE)</f>
        <v>FIRM0220</v>
      </c>
      <c r="F341" s="15">
        <v>10000</v>
      </c>
      <c r="G341" s="15">
        <f t="shared" si="12"/>
        <v>10000</v>
      </c>
      <c r="H341" s="59">
        <f>VLOOKUP($A341,Fund_clean_work!$A:$B,2,FALSE)</f>
        <v>1</v>
      </c>
      <c r="I341" s="63">
        <f t="shared" si="11"/>
        <v>10000</v>
      </c>
      <c r="J341" s="5" t="s">
        <v>1639</v>
      </c>
      <c r="K341" s="5" t="s">
        <v>1492</v>
      </c>
      <c r="L341" s="5" t="s">
        <v>30</v>
      </c>
      <c r="M341" s="5" t="s">
        <v>1589</v>
      </c>
      <c r="N341" s="5">
        <v>2012</v>
      </c>
      <c r="O341" s="5" t="s">
        <v>69</v>
      </c>
    </row>
    <row r="342" spans="1:15">
      <c r="A342" s="5" t="s">
        <v>2275</v>
      </c>
      <c r="B342" s="9">
        <v>41736</v>
      </c>
      <c r="C342" s="5">
        <v>2014</v>
      </c>
      <c r="D342" s="5" t="s">
        <v>180</v>
      </c>
      <c r="E342" s="5" t="str">
        <f>VLOOKUP(D342, 'TechIndex Startups'!$A$1:$E$700,2,FALSE)</f>
        <v>FIRM0131</v>
      </c>
      <c r="F342" s="15">
        <v>3300000</v>
      </c>
      <c r="G342" s="15">
        <f t="shared" si="12"/>
        <v>3300000</v>
      </c>
      <c r="H342" s="59">
        <f>VLOOKUP($A342,Fund_clean_work!$A:$B,2,FALSE)</f>
        <v>1</v>
      </c>
      <c r="I342" s="63">
        <f t="shared" si="11"/>
        <v>3300000</v>
      </c>
      <c r="J342" s="5" t="s">
        <v>1479</v>
      </c>
      <c r="K342" s="5" t="s">
        <v>1513</v>
      </c>
      <c r="L342" s="5" t="s">
        <v>30</v>
      </c>
      <c r="M342" s="5" t="s">
        <v>1545</v>
      </c>
      <c r="N342" s="5">
        <v>2010</v>
      </c>
      <c r="O342" s="5" t="s">
        <v>69</v>
      </c>
    </row>
    <row r="343" spans="1:15">
      <c r="A343" s="5" t="s">
        <v>2276</v>
      </c>
      <c r="B343" s="9">
        <v>41740</v>
      </c>
      <c r="C343" s="5">
        <v>2014</v>
      </c>
      <c r="D343" s="5" t="s">
        <v>291</v>
      </c>
      <c r="E343" s="5" t="str">
        <f>VLOOKUP(D343, 'TechIndex Startups'!$A$1:$E$700,2,FALSE)</f>
        <v>FIRM0235</v>
      </c>
      <c r="F343" s="15">
        <v>100000</v>
      </c>
      <c r="G343" s="15">
        <f t="shared" si="12"/>
        <v>100000</v>
      </c>
      <c r="H343" s="59">
        <f>VLOOKUP($A343,Fund_clean_work!$A:$B,2,FALSE)</f>
        <v>1</v>
      </c>
      <c r="I343" s="63">
        <f t="shared" si="11"/>
        <v>100000</v>
      </c>
      <c r="J343" s="5" t="s">
        <v>1657</v>
      </c>
      <c r="K343" s="5" t="s">
        <v>1492</v>
      </c>
      <c r="L343" s="5" t="s">
        <v>30</v>
      </c>
      <c r="M343" s="5" t="s">
        <v>1655</v>
      </c>
      <c r="N343" s="5">
        <v>2012</v>
      </c>
      <c r="O343" s="5" t="s">
        <v>69</v>
      </c>
    </row>
    <row r="344" spans="1:15">
      <c r="A344" s="5" t="s">
        <v>2277</v>
      </c>
      <c r="B344" s="9">
        <v>41744</v>
      </c>
      <c r="C344" s="5">
        <v>2014</v>
      </c>
      <c r="D344" s="5" t="s">
        <v>114</v>
      </c>
      <c r="E344" s="5" t="str">
        <f>VLOOKUP(D344, 'TechIndex Startups'!$A$1:$E$700,2,FALSE)</f>
        <v>FIRM0066</v>
      </c>
      <c r="F344" s="15" t="s">
        <v>1471</v>
      </c>
      <c r="G344" s="15">
        <f t="shared" si="12"/>
        <v>100000</v>
      </c>
      <c r="H344" s="59">
        <f>VLOOKUP($A344,Fund_clean_work!$A:$B,2,FALSE)</f>
        <v>4</v>
      </c>
      <c r="I344" s="63">
        <f t="shared" si="11"/>
        <v>25000</v>
      </c>
      <c r="J344" s="5" t="s">
        <v>22</v>
      </c>
      <c r="K344" s="5" t="s">
        <v>1522</v>
      </c>
      <c r="L344" s="5" t="s">
        <v>30</v>
      </c>
      <c r="M344" s="5" t="s">
        <v>1482</v>
      </c>
      <c r="N344" s="5">
        <v>2008</v>
      </c>
      <c r="O344" s="5" t="s">
        <v>47</v>
      </c>
    </row>
    <row r="345" spans="1:15">
      <c r="A345" s="5" t="s">
        <v>2277</v>
      </c>
      <c r="B345" s="9">
        <v>41744</v>
      </c>
      <c r="C345" s="5">
        <v>2014</v>
      </c>
      <c r="D345" s="5" t="s">
        <v>114</v>
      </c>
      <c r="E345" s="5" t="str">
        <f>VLOOKUP(D345, 'TechIndex Startups'!$A$1:$E$700,2,FALSE)</f>
        <v>FIRM0066</v>
      </c>
      <c r="F345" s="15" t="s">
        <v>1471</v>
      </c>
      <c r="G345" s="15">
        <f t="shared" si="12"/>
        <v>100000</v>
      </c>
      <c r="H345" s="59">
        <f>VLOOKUP($A345,Fund_clean_work!$A:$B,2,FALSE)</f>
        <v>4</v>
      </c>
      <c r="I345" s="63">
        <f t="shared" si="11"/>
        <v>25000</v>
      </c>
      <c r="J345" s="5" t="s">
        <v>1740</v>
      </c>
      <c r="K345" s="5" t="s">
        <v>1522</v>
      </c>
      <c r="L345" s="5" t="s">
        <v>30</v>
      </c>
      <c r="M345" s="5" t="s">
        <v>1482</v>
      </c>
      <c r="N345" s="5">
        <v>2012</v>
      </c>
      <c r="O345" s="5" t="s">
        <v>47</v>
      </c>
    </row>
    <row r="346" spans="1:15">
      <c r="A346" s="5" t="s">
        <v>2277</v>
      </c>
      <c r="B346" s="9">
        <v>41744</v>
      </c>
      <c r="C346" s="5">
        <v>2014</v>
      </c>
      <c r="D346" s="5" t="s">
        <v>114</v>
      </c>
      <c r="E346" s="5" t="str">
        <f>VLOOKUP(D346, 'TechIndex Startups'!$A$1:$E$700,2,FALSE)</f>
        <v>FIRM0066</v>
      </c>
      <c r="F346" s="15">
        <v>37500000</v>
      </c>
      <c r="G346" s="15">
        <f t="shared" si="12"/>
        <v>37500000</v>
      </c>
      <c r="H346" s="59">
        <f>VLOOKUP($A346,Fund_clean_work!$A:$B,2,FALSE)</f>
        <v>4</v>
      </c>
      <c r="I346" s="63">
        <f t="shared" si="11"/>
        <v>9375000</v>
      </c>
      <c r="J346" s="5" t="s">
        <v>1547</v>
      </c>
      <c r="K346" s="5" t="s">
        <v>1522</v>
      </c>
      <c r="L346" s="5" t="s">
        <v>30</v>
      </c>
      <c r="M346" s="5" t="s">
        <v>1482</v>
      </c>
      <c r="N346" s="5">
        <v>2008</v>
      </c>
      <c r="O346" s="5" t="s">
        <v>47</v>
      </c>
    </row>
    <row r="347" spans="1:15">
      <c r="A347" s="5" t="s">
        <v>2277</v>
      </c>
      <c r="B347" s="9">
        <v>41744</v>
      </c>
      <c r="C347" s="5">
        <v>2014</v>
      </c>
      <c r="D347" s="5" t="s">
        <v>114</v>
      </c>
      <c r="E347" s="5" t="str">
        <f>VLOOKUP(D347, 'TechIndex Startups'!$A$1:$E$700,2,FALSE)</f>
        <v>FIRM0066</v>
      </c>
      <c r="F347" s="15" t="s">
        <v>1471</v>
      </c>
      <c r="G347" s="15">
        <f t="shared" si="12"/>
        <v>37500000</v>
      </c>
      <c r="H347" s="59">
        <f>VLOOKUP($A347,Fund_clean_work!$A:$B,2,FALSE)</f>
        <v>4</v>
      </c>
      <c r="I347" s="63">
        <f t="shared" si="11"/>
        <v>9375000</v>
      </c>
      <c r="J347" s="5" t="s">
        <v>1486</v>
      </c>
      <c r="K347" s="5" t="s">
        <v>1522</v>
      </c>
      <c r="L347" s="5" t="s">
        <v>30</v>
      </c>
      <c r="M347" s="5" t="s">
        <v>1482</v>
      </c>
      <c r="N347" s="5">
        <v>2008</v>
      </c>
      <c r="O347" s="5" t="s">
        <v>47</v>
      </c>
    </row>
    <row r="348" spans="1:15">
      <c r="A348" s="5" t="s">
        <v>2278</v>
      </c>
      <c r="B348" s="9">
        <v>41751</v>
      </c>
      <c r="C348" s="5">
        <v>2014</v>
      </c>
      <c r="D348" s="5" t="s">
        <v>279</v>
      </c>
      <c r="E348" s="5" t="str">
        <f>VLOOKUP(D348, 'TechIndex Startups'!$A$1:$E$700,2,FALSE)</f>
        <v>FIRM0225</v>
      </c>
      <c r="F348" s="15">
        <v>2100000</v>
      </c>
      <c r="G348" s="15">
        <f t="shared" si="12"/>
        <v>2100000</v>
      </c>
      <c r="H348" s="59">
        <f>VLOOKUP($A348,Fund_clean_work!$A:$B,2,FALSE)</f>
        <v>1</v>
      </c>
      <c r="I348" s="63">
        <f t="shared" si="11"/>
        <v>2100000</v>
      </c>
      <c r="J348" s="5" t="s">
        <v>1652</v>
      </c>
      <c r="K348" s="5" t="s">
        <v>1481</v>
      </c>
      <c r="L348" s="5" t="s">
        <v>30</v>
      </c>
      <c r="M348" s="5" t="s">
        <v>1470</v>
      </c>
      <c r="N348" s="5">
        <v>2012</v>
      </c>
      <c r="O348" s="5" t="s">
        <v>33</v>
      </c>
    </row>
    <row r="349" spans="1:15">
      <c r="A349" s="5" t="s">
        <v>2279</v>
      </c>
      <c r="B349" s="9">
        <v>41759</v>
      </c>
      <c r="C349" s="5">
        <v>2014</v>
      </c>
      <c r="D349" s="5" t="s">
        <v>207</v>
      </c>
      <c r="E349" s="5" t="str">
        <f>VLOOKUP(D349, 'TechIndex Startups'!$A$1:$E$700,2,FALSE)</f>
        <v>FIRM0157</v>
      </c>
      <c r="F349" s="15">
        <v>500000</v>
      </c>
      <c r="G349" s="15">
        <f t="shared" si="12"/>
        <v>500000</v>
      </c>
      <c r="H349" s="59">
        <f>VLOOKUP($A349,Fund_clean_work!$A:$B,2,FALSE)</f>
        <v>1</v>
      </c>
      <c r="I349" s="63">
        <f t="shared" si="11"/>
        <v>500000</v>
      </c>
      <c r="J349" s="5" t="s">
        <v>1674</v>
      </c>
      <c r="K349" s="5" t="s">
        <v>1481</v>
      </c>
      <c r="L349" s="5" t="s">
        <v>50</v>
      </c>
      <c r="M349" s="5" t="s">
        <v>1478</v>
      </c>
      <c r="N349" s="5">
        <v>2011</v>
      </c>
      <c r="O349" s="5" t="s">
        <v>69</v>
      </c>
    </row>
    <row r="350" spans="1:15">
      <c r="A350" s="5" t="s">
        <v>2280</v>
      </c>
      <c r="B350" s="9">
        <v>41760</v>
      </c>
      <c r="C350" s="5">
        <v>2014</v>
      </c>
      <c r="D350" s="5" t="s">
        <v>464</v>
      </c>
      <c r="E350" s="5" t="str">
        <f>VLOOKUP(D350, 'TechIndex Startups'!$A$1:$E$700,2,FALSE)</f>
        <v>FIRM0400</v>
      </c>
      <c r="F350" s="15">
        <f>50000*1.25</f>
        <v>62500</v>
      </c>
      <c r="G350" s="15">
        <f t="shared" si="12"/>
        <v>62500</v>
      </c>
      <c r="H350" s="59">
        <f>VLOOKUP($A350,Fund_clean_work!$A:$B,2,FALSE)</f>
        <v>1</v>
      </c>
      <c r="I350" s="63">
        <f t="shared" si="11"/>
        <v>62500</v>
      </c>
      <c r="J350" s="5" t="s">
        <v>1479</v>
      </c>
      <c r="K350" s="5" t="s">
        <v>1481</v>
      </c>
      <c r="L350" s="5" t="s">
        <v>73</v>
      </c>
      <c r="M350" s="5" t="s">
        <v>1741</v>
      </c>
      <c r="N350" s="5">
        <v>2014</v>
      </c>
      <c r="O350" s="5" t="s">
        <v>47</v>
      </c>
    </row>
    <row r="351" spans="1:15">
      <c r="A351" s="5" t="s">
        <v>2282</v>
      </c>
      <c r="B351" s="9">
        <v>41760</v>
      </c>
      <c r="C351" s="5">
        <v>2014</v>
      </c>
      <c r="D351" s="5" t="s">
        <v>243</v>
      </c>
      <c r="E351" s="5" t="str">
        <f>VLOOKUP(D351, 'TechIndex Startups'!$A$1:$E$700,2,FALSE)</f>
        <v>FIRM0191</v>
      </c>
      <c r="F351" s="15" t="s">
        <v>1471</v>
      </c>
      <c r="G351" s="15">
        <f t="shared" si="12"/>
        <v>62500</v>
      </c>
      <c r="H351" s="59">
        <f>VLOOKUP($A351,Fund_clean_work!$A:$B,2,FALSE)</f>
        <v>7</v>
      </c>
      <c r="I351" s="63">
        <f t="shared" si="11"/>
        <v>8928.5714285714294</v>
      </c>
      <c r="J351" s="5" t="s">
        <v>1743</v>
      </c>
      <c r="K351" s="5" t="s">
        <v>1481</v>
      </c>
      <c r="L351" s="5" t="s">
        <v>30</v>
      </c>
      <c r="M351" s="5" t="s">
        <v>1498</v>
      </c>
      <c r="N351" s="5">
        <v>2011</v>
      </c>
      <c r="O351" s="5" t="s">
        <v>33</v>
      </c>
    </row>
    <row r="352" spans="1:15">
      <c r="A352" s="5" t="s">
        <v>2282</v>
      </c>
      <c r="B352" s="9">
        <v>41760</v>
      </c>
      <c r="C352" s="5">
        <v>2014</v>
      </c>
      <c r="D352" s="5" t="s">
        <v>243</v>
      </c>
      <c r="E352" s="5" t="str">
        <f>VLOOKUP(D352, 'TechIndex Startups'!$A$1:$E$700,2,FALSE)</f>
        <v>FIRM0191</v>
      </c>
      <c r="F352" s="15" t="s">
        <v>1471</v>
      </c>
      <c r="G352" s="15">
        <f t="shared" si="12"/>
        <v>62500</v>
      </c>
      <c r="H352" s="59">
        <f>VLOOKUP($A352,Fund_clean_work!$A:$B,2,FALSE)</f>
        <v>7</v>
      </c>
      <c r="I352" s="63">
        <f t="shared" si="11"/>
        <v>8928.5714285714294</v>
      </c>
      <c r="J352" s="5" t="s">
        <v>1744</v>
      </c>
      <c r="K352" s="5" t="s">
        <v>1481</v>
      </c>
      <c r="L352" s="5" t="s">
        <v>30</v>
      </c>
      <c r="M352" s="5" t="s">
        <v>1498</v>
      </c>
      <c r="N352" s="5">
        <v>2011</v>
      </c>
      <c r="O352" s="5" t="s">
        <v>33</v>
      </c>
    </row>
    <row r="353" spans="1:15">
      <c r="A353" s="5" t="s">
        <v>2282</v>
      </c>
      <c r="B353" s="9">
        <v>41760</v>
      </c>
      <c r="C353" s="5">
        <v>2014</v>
      </c>
      <c r="D353" s="5" t="s">
        <v>243</v>
      </c>
      <c r="E353" s="5" t="str">
        <f>VLOOKUP(D353, 'TechIndex Startups'!$A$1:$E$700,2,FALSE)</f>
        <v>FIRM0191</v>
      </c>
      <c r="F353" s="15" t="s">
        <v>1471</v>
      </c>
      <c r="G353" s="15">
        <f t="shared" si="12"/>
        <v>62500</v>
      </c>
      <c r="H353" s="59">
        <f>VLOOKUP($A353,Fund_clean_work!$A:$B,2,FALSE)</f>
        <v>7</v>
      </c>
      <c r="I353" s="63">
        <f t="shared" si="11"/>
        <v>8928.5714285714294</v>
      </c>
      <c r="J353" s="5" t="s">
        <v>1664</v>
      </c>
      <c r="K353" s="5" t="s">
        <v>1481</v>
      </c>
      <c r="L353" s="5" t="s">
        <v>30</v>
      </c>
      <c r="M353" s="5" t="s">
        <v>1498</v>
      </c>
      <c r="N353" s="5">
        <v>2011</v>
      </c>
      <c r="O353" s="5" t="s">
        <v>33</v>
      </c>
    </row>
    <row r="354" spans="1:15">
      <c r="A354" s="5" t="s">
        <v>2282</v>
      </c>
      <c r="B354" s="9">
        <v>41760</v>
      </c>
      <c r="C354" s="5">
        <v>2014</v>
      </c>
      <c r="D354" s="5" t="s">
        <v>243</v>
      </c>
      <c r="E354" s="5" t="str">
        <f>VLOOKUP(D354, 'TechIndex Startups'!$A$1:$E$700,2,FALSE)</f>
        <v>FIRM0191</v>
      </c>
      <c r="F354" s="15" t="s">
        <v>1471</v>
      </c>
      <c r="G354" s="15">
        <f t="shared" si="12"/>
        <v>62500</v>
      </c>
      <c r="H354" s="59">
        <f>VLOOKUP($A354,Fund_clean_work!$A:$B,2,FALSE)</f>
        <v>7</v>
      </c>
      <c r="I354" s="63">
        <f t="shared" si="11"/>
        <v>8928.5714285714294</v>
      </c>
      <c r="J354" s="5" t="s">
        <v>1511</v>
      </c>
      <c r="K354" s="5" t="s">
        <v>1481</v>
      </c>
      <c r="L354" s="5" t="s">
        <v>30</v>
      </c>
      <c r="M354" s="5" t="s">
        <v>1498</v>
      </c>
      <c r="N354" s="5">
        <v>2011</v>
      </c>
      <c r="O354" s="5" t="s">
        <v>33</v>
      </c>
    </row>
    <row r="355" spans="1:15">
      <c r="A355" s="5" t="s">
        <v>2282</v>
      </c>
      <c r="B355" s="9">
        <v>41760</v>
      </c>
      <c r="C355" s="5">
        <v>2014</v>
      </c>
      <c r="D355" s="5" t="s">
        <v>243</v>
      </c>
      <c r="E355" s="5" t="str">
        <f>VLOOKUP(D355, 'TechIndex Startups'!$A$1:$E$700,2,FALSE)</f>
        <v>FIRM0191</v>
      </c>
      <c r="F355" s="15">
        <v>1100000</v>
      </c>
      <c r="G355" s="15">
        <f t="shared" si="12"/>
        <v>1100000</v>
      </c>
      <c r="H355" s="59">
        <f>VLOOKUP($A355,Fund_clean_work!$A:$B,2,FALSE)</f>
        <v>7</v>
      </c>
      <c r="I355" s="63">
        <f t="shared" si="11"/>
        <v>157142.85714285713</v>
      </c>
      <c r="J355" s="5" t="s">
        <v>1550</v>
      </c>
      <c r="K355" s="5" t="s">
        <v>1481</v>
      </c>
      <c r="L355" s="5" t="s">
        <v>30</v>
      </c>
      <c r="M355" s="5" t="s">
        <v>1498</v>
      </c>
      <c r="N355" s="5">
        <v>2011</v>
      </c>
      <c r="O355" s="5" t="s">
        <v>33</v>
      </c>
    </row>
    <row r="356" spans="1:15">
      <c r="A356" s="5" t="s">
        <v>2282</v>
      </c>
      <c r="B356" s="9">
        <v>41760</v>
      </c>
      <c r="C356" s="5">
        <v>2014</v>
      </c>
      <c r="D356" s="5" t="s">
        <v>243</v>
      </c>
      <c r="E356" s="5" t="str">
        <f>VLOOKUP(D356, 'TechIndex Startups'!$A$1:$E$700,2,FALSE)</f>
        <v>FIRM0191</v>
      </c>
      <c r="F356" s="15" t="s">
        <v>1471</v>
      </c>
      <c r="G356" s="15">
        <f t="shared" si="12"/>
        <v>1100000</v>
      </c>
      <c r="H356" s="59">
        <f>VLOOKUP($A356,Fund_clean_work!$A:$B,2,FALSE)</f>
        <v>7</v>
      </c>
      <c r="I356" s="63">
        <f t="shared" si="11"/>
        <v>157142.85714285713</v>
      </c>
      <c r="J356" s="5" t="s">
        <v>1626</v>
      </c>
      <c r="K356" s="5" t="s">
        <v>1481</v>
      </c>
      <c r="L356" s="5" t="s">
        <v>30</v>
      </c>
      <c r="M356" s="5" t="s">
        <v>1498</v>
      </c>
      <c r="N356" s="5">
        <v>2011</v>
      </c>
      <c r="O356" s="5" t="s">
        <v>33</v>
      </c>
    </row>
    <row r="357" spans="1:15">
      <c r="A357" s="5" t="s">
        <v>2282</v>
      </c>
      <c r="B357" s="9">
        <v>41760</v>
      </c>
      <c r="C357" s="5">
        <v>2014</v>
      </c>
      <c r="D357" s="5" t="s">
        <v>243</v>
      </c>
      <c r="E357" s="5" t="str">
        <f>VLOOKUP(D357, 'TechIndex Startups'!$A$1:$E$700,2,FALSE)</f>
        <v>FIRM0191</v>
      </c>
      <c r="F357" s="15" t="s">
        <v>1471</v>
      </c>
      <c r="G357" s="15">
        <f t="shared" si="12"/>
        <v>1100000</v>
      </c>
      <c r="H357" s="59">
        <f>VLOOKUP($A357,Fund_clean_work!$A:$B,2,FALSE)</f>
        <v>7</v>
      </c>
      <c r="I357" s="63">
        <f t="shared" si="11"/>
        <v>157142.85714285713</v>
      </c>
      <c r="J357" s="5" t="s">
        <v>1745</v>
      </c>
      <c r="K357" s="5" t="s">
        <v>1481</v>
      </c>
      <c r="L357" s="5" t="s">
        <v>30</v>
      </c>
      <c r="M357" s="5" t="s">
        <v>1498</v>
      </c>
      <c r="N357" s="5">
        <v>2011</v>
      </c>
      <c r="O357" s="5" t="s">
        <v>33</v>
      </c>
    </row>
    <row r="358" spans="1:15">
      <c r="A358" s="5" t="s">
        <v>2283</v>
      </c>
      <c r="B358" s="9">
        <v>41766</v>
      </c>
      <c r="C358" s="5">
        <v>2014</v>
      </c>
      <c r="D358" s="5" t="s">
        <v>343</v>
      </c>
      <c r="E358" s="5" t="str">
        <f>VLOOKUP(D358, 'TechIndex Startups'!$A$1:$E$700,2,FALSE)</f>
        <v>FIRM0285</v>
      </c>
      <c r="F358" s="15">
        <v>3500000</v>
      </c>
      <c r="G358" s="15">
        <f t="shared" si="12"/>
        <v>3500000</v>
      </c>
      <c r="H358" s="59">
        <f>VLOOKUP($A358,Fund_clean_work!$A:$B,2,FALSE)</f>
        <v>2</v>
      </c>
      <c r="I358" s="63">
        <f t="shared" si="11"/>
        <v>1750000</v>
      </c>
      <c r="J358" s="5" t="s">
        <v>1746</v>
      </c>
      <c r="K358" s="5" t="s">
        <v>1477</v>
      </c>
      <c r="L358" s="5" t="s">
        <v>30</v>
      </c>
      <c r="M358" s="5" t="s">
        <v>1470</v>
      </c>
      <c r="N358" s="5">
        <v>2012</v>
      </c>
      <c r="O358" s="5" t="s">
        <v>33</v>
      </c>
    </row>
    <row r="359" spans="1:15">
      <c r="A359" s="5" t="s">
        <v>2283</v>
      </c>
      <c r="B359" s="9">
        <v>41766</v>
      </c>
      <c r="C359" s="5">
        <v>2014</v>
      </c>
      <c r="D359" s="5" t="s">
        <v>343</v>
      </c>
      <c r="E359" s="5" t="str">
        <f>VLOOKUP(D359, 'TechIndex Startups'!$A$1:$E$700,2,FALSE)</f>
        <v>FIRM0285</v>
      </c>
      <c r="F359" s="16" t="s">
        <v>1471</v>
      </c>
      <c r="G359" s="15">
        <f t="shared" si="12"/>
        <v>3500000</v>
      </c>
      <c r="H359" s="59">
        <f>VLOOKUP($A359,Fund_clean_work!$A:$B,2,FALSE)</f>
        <v>2</v>
      </c>
      <c r="I359" s="63">
        <f t="shared" si="11"/>
        <v>1750000</v>
      </c>
      <c r="J359" s="5" t="s">
        <v>1747</v>
      </c>
      <c r="K359" s="5" t="s">
        <v>1477</v>
      </c>
      <c r="L359" s="5" t="s">
        <v>30</v>
      </c>
      <c r="M359" s="5" t="s">
        <v>1470</v>
      </c>
      <c r="N359" s="5">
        <v>2012</v>
      </c>
      <c r="O359" s="5" t="s">
        <v>33</v>
      </c>
    </row>
    <row r="360" spans="1:15">
      <c r="A360" s="5" t="s">
        <v>2284</v>
      </c>
      <c r="B360" s="9">
        <v>41766</v>
      </c>
      <c r="C360" s="5">
        <v>2014</v>
      </c>
      <c r="D360" s="5" t="s">
        <v>68</v>
      </c>
      <c r="E360" s="5" t="str">
        <f>VLOOKUP(D360, 'TechIndex Startups'!$A$1:$E$700,2,FALSE)</f>
        <v>FIRM0027</v>
      </c>
      <c r="F360" s="15">
        <v>8400000</v>
      </c>
      <c r="G360" s="15">
        <f t="shared" si="12"/>
        <v>8400000</v>
      </c>
      <c r="H360" s="59">
        <f>VLOOKUP($A360,Fund_clean_work!$A:$B,2,FALSE)</f>
        <v>1</v>
      </c>
      <c r="I360" s="63">
        <f t="shared" si="11"/>
        <v>8400000</v>
      </c>
      <c r="J360" s="5" t="s">
        <v>1748</v>
      </c>
      <c r="K360" s="5" t="s">
        <v>1477</v>
      </c>
      <c r="L360" s="5" t="s">
        <v>50</v>
      </c>
      <c r="M360" s="5" t="s">
        <v>1478</v>
      </c>
      <c r="N360" s="5">
        <v>1999</v>
      </c>
      <c r="O360" s="5" t="s">
        <v>69</v>
      </c>
    </row>
    <row r="361" spans="1:15">
      <c r="A361" s="5" t="s">
        <v>2285</v>
      </c>
      <c r="B361" s="9">
        <v>41771</v>
      </c>
      <c r="C361" s="5">
        <v>2014</v>
      </c>
      <c r="D361" s="5" t="s">
        <v>460</v>
      </c>
      <c r="E361" s="5" t="str">
        <f>VLOOKUP(D361, 'TechIndex Startups'!$A$1:$E$700,2,FALSE)</f>
        <v>FIRM0396</v>
      </c>
      <c r="F361" s="15">
        <v>600000</v>
      </c>
      <c r="G361" s="15">
        <f t="shared" si="12"/>
        <v>600000</v>
      </c>
      <c r="H361" s="59">
        <f>VLOOKUP($A361,Fund_clean_work!$A:$B,2,FALSE)</f>
        <v>1</v>
      </c>
      <c r="I361" s="63">
        <f t="shared" si="11"/>
        <v>600000</v>
      </c>
      <c r="J361" s="5" t="s">
        <v>1749</v>
      </c>
      <c r="K361" s="5" t="s">
        <v>1469</v>
      </c>
      <c r="L361" s="5" t="s">
        <v>71</v>
      </c>
      <c r="M361" s="5" t="s">
        <v>1750</v>
      </c>
      <c r="N361" s="5">
        <v>2012</v>
      </c>
      <c r="O361" s="5" t="s">
        <v>33</v>
      </c>
    </row>
    <row r="362" spans="1:15">
      <c r="A362" s="5" t="s">
        <v>2286</v>
      </c>
      <c r="B362" s="9">
        <v>41773</v>
      </c>
      <c r="C362" s="5">
        <v>2014</v>
      </c>
      <c r="D362" s="5" t="s">
        <v>266</v>
      </c>
      <c r="E362" s="5" t="str">
        <f>VLOOKUP(D362, 'TechIndex Startups'!$A$1:$E$700,2,FALSE)</f>
        <v>FIRM0213</v>
      </c>
      <c r="F362" s="15">
        <v>320000</v>
      </c>
      <c r="G362" s="15">
        <f t="shared" si="12"/>
        <v>320000</v>
      </c>
      <c r="H362" s="59">
        <f>VLOOKUP($A362,Fund_clean_work!$A:$B,2,FALSE)</f>
        <v>1</v>
      </c>
      <c r="I362" s="63">
        <f t="shared" si="11"/>
        <v>320000</v>
      </c>
      <c r="J362" s="5" t="s">
        <v>1479</v>
      </c>
      <c r="K362" s="5" t="s">
        <v>1497</v>
      </c>
      <c r="L362" s="5" t="s">
        <v>30</v>
      </c>
      <c r="M362" s="5" t="s">
        <v>1498</v>
      </c>
      <c r="N362" s="5">
        <v>2012</v>
      </c>
      <c r="O362" s="5" t="s">
        <v>33</v>
      </c>
    </row>
    <row r="363" spans="1:15">
      <c r="A363" s="5" t="s">
        <v>2287</v>
      </c>
      <c r="B363" s="9">
        <v>41775</v>
      </c>
      <c r="C363" s="5">
        <v>2014</v>
      </c>
      <c r="D363" s="5" t="s">
        <v>166</v>
      </c>
      <c r="E363" s="5" t="str">
        <f>VLOOKUP(D363, 'TechIndex Startups'!$A$1:$E$700,2,FALSE)</f>
        <v>FIRM0118</v>
      </c>
      <c r="F363" s="15">
        <v>1400000</v>
      </c>
      <c r="G363" s="15">
        <f t="shared" si="12"/>
        <v>1400000</v>
      </c>
      <c r="H363" s="59">
        <f>VLOOKUP($A363,Fund_clean_work!$A:$B,2,FALSE)</f>
        <v>1</v>
      </c>
      <c r="I363" s="63">
        <f t="shared" si="11"/>
        <v>1400000</v>
      </c>
      <c r="J363" s="5" t="s">
        <v>1479</v>
      </c>
      <c r="K363" s="5" t="s">
        <v>1469</v>
      </c>
      <c r="L363" s="5" t="s">
        <v>167</v>
      </c>
      <c r="M363" s="5" t="s">
        <v>1751</v>
      </c>
      <c r="N363" s="5">
        <v>2010</v>
      </c>
      <c r="O363" s="5" t="s">
        <v>33</v>
      </c>
    </row>
    <row r="364" spans="1:15">
      <c r="A364" s="5" t="s">
        <v>2288</v>
      </c>
      <c r="B364" s="9">
        <v>41791</v>
      </c>
      <c r="C364" s="5">
        <v>2014</v>
      </c>
      <c r="D364" s="5" t="s">
        <v>262</v>
      </c>
      <c r="E364" s="5" t="str">
        <f>VLOOKUP(D364, 'TechIndex Startups'!$A$1:$E$700,2,FALSE)</f>
        <v>FIRM0209</v>
      </c>
      <c r="F364" s="15" t="s">
        <v>1471</v>
      </c>
      <c r="G364" s="15">
        <f t="shared" si="12"/>
        <v>1400000</v>
      </c>
      <c r="H364" s="59">
        <f>VLOOKUP($A364,Fund_clean_work!$A:$B,2,FALSE)</f>
        <v>2</v>
      </c>
      <c r="I364" s="63">
        <f t="shared" si="11"/>
        <v>700000</v>
      </c>
      <c r="J364" s="5" t="s">
        <v>1752</v>
      </c>
      <c r="K364" s="5" t="s">
        <v>1596</v>
      </c>
      <c r="L364" s="5" t="s">
        <v>50</v>
      </c>
      <c r="M364" s="5" t="s">
        <v>1478</v>
      </c>
      <c r="N364" s="5">
        <v>2002</v>
      </c>
      <c r="O364" s="5" t="s">
        <v>33</v>
      </c>
    </row>
    <row r="365" spans="1:15">
      <c r="A365" s="5" t="s">
        <v>2288</v>
      </c>
      <c r="B365" s="9">
        <v>41791</v>
      </c>
      <c r="C365" s="5">
        <v>2014</v>
      </c>
      <c r="D365" s="5" t="s">
        <v>262</v>
      </c>
      <c r="E365" s="5" t="str">
        <f>VLOOKUP(D365, 'TechIndex Startups'!$A$1:$E$700,2,FALSE)</f>
        <v>FIRM0209</v>
      </c>
      <c r="F365" s="15">
        <v>100000</v>
      </c>
      <c r="G365" s="15">
        <f t="shared" si="12"/>
        <v>100000</v>
      </c>
      <c r="H365" s="59">
        <f>VLOOKUP($A365,Fund_clean_work!$A:$B,2,FALSE)</f>
        <v>2</v>
      </c>
      <c r="I365" s="63">
        <f t="shared" si="11"/>
        <v>50000</v>
      </c>
      <c r="J365" s="5" t="s">
        <v>1753</v>
      </c>
      <c r="K365" s="5" t="s">
        <v>1596</v>
      </c>
      <c r="L365" s="5" t="s">
        <v>50</v>
      </c>
      <c r="M365" s="5" t="s">
        <v>1478</v>
      </c>
      <c r="N365" s="5">
        <v>2012</v>
      </c>
      <c r="O365" s="5" t="s">
        <v>33</v>
      </c>
    </row>
    <row r="366" spans="1:15">
      <c r="A366" s="5" t="s">
        <v>2291</v>
      </c>
      <c r="B366" s="9">
        <v>41791</v>
      </c>
      <c r="C366" s="5">
        <v>2014</v>
      </c>
      <c r="D366" s="5" t="s">
        <v>547</v>
      </c>
      <c r="E366" s="5" t="str">
        <f>VLOOKUP(D366, 'TechIndex Startups'!$A$1:$E$700,2,FALSE)</f>
        <v>FIRM0476</v>
      </c>
      <c r="F366" s="15">
        <v>40000</v>
      </c>
      <c r="G366" s="15">
        <f t="shared" si="12"/>
        <v>40000</v>
      </c>
      <c r="H366" s="59">
        <f>VLOOKUP($A366,Fund_clean_work!$A:$B,2,FALSE)</f>
        <v>1</v>
      </c>
      <c r="I366" s="63">
        <f t="shared" si="11"/>
        <v>40000</v>
      </c>
      <c r="J366" s="5" t="s">
        <v>1616</v>
      </c>
      <c r="K366" s="5" t="s">
        <v>1481</v>
      </c>
      <c r="L366" s="5" t="s">
        <v>375</v>
      </c>
      <c r="M366" s="5" t="s">
        <v>1756</v>
      </c>
      <c r="N366" s="5">
        <v>2014</v>
      </c>
      <c r="O366" s="5" t="s">
        <v>47</v>
      </c>
    </row>
    <row r="367" spans="1:15">
      <c r="A367" s="5" t="s">
        <v>2292</v>
      </c>
      <c r="B367" s="9">
        <v>41792</v>
      </c>
      <c r="C367" s="5">
        <v>2014</v>
      </c>
      <c r="D367" s="5" t="s">
        <v>349</v>
      </c>
      <c r="E367" s="5" t="str">
        <f>VLOOKUP(D367, 'TechIndex Startups'!$A$1:$E$700,2,FALSE)</f>
        <v>FIRM0291</v>
      </c>
      <c r="F367" s="15">
        <v>40000</v>
      </c>
      <c r="G367" s="15">
        <f t="shared" si="12"/>
        <v>40000</v>
      </c>
      <c r="H367" s="59">
        <f>VLOOKUP($A367,Fund_clean_work!$A:$B,2,FALSE)</f>
        <v>1</v>
      </c>
      <c r="I367" s="63">
        <f t="shared" si="11"/>
        <v>40000</v>
      </c>
      <c r="J367" s="5" t="s">
        <v>1757</v>
      </c>
      <c r="K367" s="5" t="s">
        <v>1596</v>
      </c>
      <c r="L367" s="5" t="s">
        <v>30</v>
      </c>
      <c r="M367" s="5" t="s">
        <v>1470</v>
      </c>
      <c r="N367" s="5">
        <v>2013</v>
      </c>
      <c r="O367" s="5" t="s">
        <v>44</v>
      </c>
    </row>
    <row r="368" spans="1:15">
      <c r="A368" s="5" t="s">
        <v>2293</v>
      </c>
      <c r="B368" s="9">
        <v>41795</v>
      </c>
      <c r="C368" s="5">
        <v>2014</v>
      </c>
      <c r="D368" s="5" t="s">
        <v>88</v>
      </c>
      <c r="E368" s="5" t="str">
        <f>VLOOKUP(D368, 'TechIndex Startups'!$A$1:$E$700,2,FALSE)</f>
        <v>FIRM0042</v>
      </c>
      <c r="F368" s="15">
        <v>413200</v>
      </c>
      <c r="G368" s="15">
        <f t="shared" si="12"/>
        <v>413200</v>
      </c>
      <c r="H368" s="59">
        <f>VLOOKUP($A368,Fund_clean_work!$A:$B,2,FALSE)</f>
        <v>1</v>
      </c>
      <c r="I368" s="63">
        <f t="shared" si="11"/>
        <v>413200</v>
      </c>
      <c r="J368" s="5" t="s">
        <v>1479</v>
      </c>
      <c r="K368" s="5" t="s">
        <v>1513</v>
      </c>
      <c r="L368" s="5" t="s">
        <v>30</v>
      </c>
      <c r="M368" s="5" t="s">
        <v>1543</v>
      </c>
      <c r="N368" s="5">
        <v>2013</v>
      </c>
      <c r="O368" s="5" t="s">
        <v>44</v>
      </c>
    </row>
    <row r="369" spans="1:15">
      <c r="A369" s="5" t="s">
        <v>2295</v>
      </c>
      <c r="B369" s="9">
        <v>41814</v>
      </c>
      <c r="C369" s="5">
        <v>2014</v>
      </c>
      <c r="D369" s="5" t="s">
        <v>193</v>
      </c>
      <c r="E369" s="5" t="str">
        <f>VLOOKUP(D369, 'TechIndex Startups'!$A$1:$E$700,2,FALSE)</f>
        <v>FIRM0144</v>
      </c>
      <c r="F369" s="15">
        <v>4000000</v>
      </c>
      <c r="G369" s="15">
        <f t="shared" si="12"/>
        <v>4000000</v>
      </c>
      <c r="H369" s="59">
        <f>VLOOKUP($A369,Fund_clean_work!$A:$B,2,FALSE)</f>
        <v>1</v>
      </c>
      <c r="I369" s="63">
        <f t="shared" si="11"/>
        <v>4000000</v>
      </c>
      <c r="J369" s="5" t="s">
        <v>1758</v>
      </c>
      <c r="K369" s="5" t="s">
        <v>1469</v>
      </c>
      <c r="L369" s="5" t="s">
        <v>30</v>
      </c>
      <c r="M369" s="5" t="s">
        <v>1498</v>
      </c>
      <c r="N369" s="5">
        <v>2010</v>
      </c>
      <c r="O369" s="5" t="s">
        <v>44</v>
      </c>
    </row>
    <row r="370" spans="1:15">
      <c r="A370" s="5" t="s">
        <v>2297</v>
      </c>
      <c r="B370" s="9">
        <v>41821</v>
      </c>
      <c r="C370" s="5">
        <v>2014</v>
      </c>
      <c r="D370" s="5" t="s">
        <v>396</v>
      </c>
      <c r="E370" s="5" t="str">
        <f>VLOOKUP(D370, 'TechIndex Startups'!$A$1:$E$700,2,FALSE)</f>
        <v>FIRM0333</v>
      </c>
      <c r="F370" s="15">
        <v>41300</v>
      </c>
      <c r="G370" s="15">
        <f t="shared" si="12"/>
        <v>41300</v>
      </c>
      <c r="H370" s="59">
        <f>VLOOKUP($A370,Fund_clean_work!$A:$B,2,FALSE)</f>
        <v>1</v>
      </c>
      <c r="I370" s="63">
        <f t="shared" si="11"/>
        <v>41300</v>
      </c>
      <c r="J370" s="5" t="s">
        <v>1761</v>
      </c>
      <c r="K370" s="5" t="s">
        <v>1481</v>
      </c>
      <c r="L370" s="5" t="s">
        <v>286</v>
      </c>
      <c r="M370" s="5" t="s">
        <v>286</v>
      </c>
      <c r="N370" s="5">
        <v>2013</v>
      </c>
      <c r="O370" s="5" t="s">
        <v>29</v>
      </c>
    </row>
    <row r="371" spans="1:15">
      <c r="A371" s="5" t="s">
        <v>2298</v>
      </c>
      <c r="B371" s="9">
        <v>41836</v>
      </c>
      <c r="C371" s="5">
        <v>2014</v>
      </c>
      <c r="D371" s="5" t="s">
        <v>477</v>
      </c>
      <c r="E371" s="5" t="str">
        <f>VLOOKUP(D371, 'TechIndex Startups'!$A$1:$E$700,2,FALSE)</f>
        <v>FIRM0411</v>
      </c>
      <c r="F371" s="16" t="s">
        <v>1471</v>
      </c>
      <c r="G371" s="15">
        <f t="shared" si="12"/>
        <v>41300</v>
      </c>
      <c r="H371" s="59">
        <f>VLOOKUP($A371,Fund_clean_work!$A:$B,2,FALSE)</f>
        <v>2</v>
      </c>
      <c r="I371" s="63">
        <f t="shared" si="11"/>
        <v>20650</v>
      </c>
      <c r="J371" s="5" t="s">
        <v>1762</v>
      </c>
      <c r="K371" s="5" t="s">
        <v>1481</v>
      </c>
      <c r="L371" s="5" t="s">
        <v>30</v>
      </c>
      <c r="M371" s="5" t="s">
        <v>1482</v>
      </c>
      <c r="N371" s="5">
        <v>2011</v>
      </c>
      <c r="O371" s="5" t="s">
        <v>33</v>
      </c>
    </row>
    <row r="372" spans="1:15">
      <c r="A372" s="5" t="s">
        <v>2298</v>
      </c>
      <c r="B372" s="9">
        <v>41836</v>
      </c>
      <c r="C372" s="5">
        <v>2014</v>
      </c>
      <c r="D372" s="5" t="s">
        <v>477</v>
      </c>
      <c r="E372" s="5" t="str">
        <f>VLOOKUP(D372, 'TechIndex Startups'!$A$1:$E$700,2,FALSE)</f>
        <v>FIRM0411</v>
      </c>
      <c r="F372" s="15">
        <v>120000</v>
      </c>
      <c r="G372" s="15">
        <f t="shared" si="12"/>
        <v>120000</v>
      </c>
      <c r="H372" s="59">
        <f>VLOOKUP($A372,Fund_clean_work!$A:$B,2,FALSE)</f>
        <v>2</v>
      </c>
      <c r="I372" s="63">
        <f t="shared" si="11"/>
        <v>60000</v>
      </c>
      <c r="J372" s="5" t="s">
        <v>1466</v>
      </c>
      <c r="K372" s="5" t="s">
        <v>1481</v>
      </c>
      <c r="L372" s="5" t="s">
        <v>30</v>
      </c>
      <c r="M372" s="5" t="s">
        <v>1482</v>
      </c>
      <c r="N372" s="5">
        <v>2014</v>
      </c>
      <c r="O372" s="5" t="s">
        <v>33</v>
      </c>
    </row>
    <row r="373" spans="1:15">
      <c r="A373" s="5" t="s">
        <v>2299</v>
      </c>
      <c r="B373" s="9">
        <v>41837</v>
      </c>
      <c r="C373" s="5">
        <v>2014</v>
      </c>
      <c r="D373" s="5" t="s">
        <v>184</v>
      </c>
      <c r="E373" s="5" t="str">
        <f>VLOOKUP(D373, 'TechIndex Startups'!$A$1:$E$700,2,FALSE)</f>
        <v>FIRM0135</v>
      </c>
      <c r="F373" s="15">
        <v>1300000</v>
      </c>
      <c r="G373" s="15">
        <f t="shared" si="12"/>
        <v>1300000</v>
      </c>
      <c r="H373" s="59">
        <f>VLOOKUP($A373,Fund_clean_work!$A:$B,2,FALSE)</f>
        <v>1</v>
      </c>
      <c r="I373" s="63">
        <f t="shared" si="11"/>
        <v>1300000</v>
      </c>
      <c r="J373" s="5" t="s">
        <v>1763</v>
      </c>
      <c r="K373" s="5" t="s">
        <v>1477</v>
      </c>
      <c r="L373" s="5" t="s">
        <v>30</v>
      </c>
      <c r="M373" s="5" t="s">
        <v>1551</v>
      </c>
      <c r="N373" s="5">
        <v>2010</v>
      </c>
      <c r="O373" s="5" t="s">
        <v>58</v>
      </c>
    </row>
    <row r="374" spans="1:15">
      <c r="A374" s="5" t="s">
        <v>2300</v>
      </c>
      <c r="B374" s="9">
        <v>41842</v>
      </c>
      <c r="C374" s="5">
        <v>2014</v>
      </c>
      <c r="D374" s="5" t="s">
        <v>291</v>
      </c>
      <c r="E374" s="5" t="str">
        <f>VLOOKUP(D374, 'TechIndex Startups'!$A$1:$E$700,2,FALSE)</f>
        <v>FIRM0235</v>
      </c>
      <c r="F374" s="15">
        <v>257000</v>
      </c>
      <c r="G374" s="15">
        <f t="shared" si="12"/>
        <v>257000</v>
      </c>
      <c r="H374" s="59">
        <f>VLOOKUP($A374,Fund_clean_work!$A:$B,2,FALSE)</f>
        <v>1</v>
      </c>
      <c r="I374" s="63">
        <f t="shared" si="11"/>
        <v>257000</v>
      </c>
      <c r="J374" s="5" t="s">
        <v>1479</v>
      </c>
      <c r="K374" s="5" t="s">
        <v>1481</v>
      </c>
      <c r="L374" s="5" t="s">
        <v>30</v>
      </c>
      <c r="M374" s="5" t="s">
        <v>1655</v>
      </c>
      <c r="N374" s="5">
        <v>2012</v>
      </c>
      <c r="O374" s="5" t="s">
        <v>69</v>
      </c>
    </row>
    <row r="375" spans="1:15">
      <c r="A375" s="5" t="s">
        <v>2301</v>
      </c>
      <c r="B375" s="9">
        <v>41844</v>
      </c>
      <c r="C375" s="5">
        <v>2014</v>
      </c>
      <c r="D375" s="5" t="s">
        <v>389</v>
      </c>
      <c r="E375" s="5" t="str">
        <f>VLOOKUP(D375, 'TechIndex Startups'!$A$1:$E$700,2,FALSE)</f>
        <v>FIRM0327</v>
      </c>
      <c r="F375" s="16" t="s">
        <v>1471</v>
      </c>
      <c r="G375" s="15">
        <f t="shared" si="12"/>
        <v>257000</v>
      </c>
      <c r="H375" s="59">
        <f>VLOOKUP($A375,Fund_clean_work!$A:$B,2,FALSE)</f>
        <v>5</v>
      </c>
      <c r="I375" s="63">
        <f t="shared" si="11"/>
        <v>51400</v>
      </c>
      <c r="J375" s="5" t="s">
        <v>1764</v>
      </c>
      <c r="K375" s="5" t="s">
        <v>1481</v>
      </c>
      <c r="L375" s="5" t="s">
        <v>30</v>
      </c>
      <c r="M375" s="5" t="s">
        <v>1482</v>
      </c>
      <c r="N375" s="5">
        <v>2013</v>
      </c>
      <c r="O375" s="5" t="s">
        <v>47</v>
      </c>
    </row>
    <row r="376" spans="1:15">
      <c r="A376" s="5" t="s">
        <v>2301</v>
      </c>
      <c r="B376" s="9">
        <v>41844</v>
      </c>
      <c r="C376" s="5">
        <v>2014</v>
      </c>
      <c r="D376" s="5" t="s">
        <v>389</v>
      </c>
      <c r="E376" s="5" t="str">
        <f>VLOOKUP(D376, 'TechIndex Startups'!$A$1:$E$700,2,FALSE)</f>
        <v>FIRM0327</v>
      </c>
      <c r="F376" s="16" t="s">
        <v>1471</v>
      </c>
      <c r="G376" s="15">
        <f t="shared" si="12"/>
        <v>257000</v>
      </c>
      <c r="H376" s="59">
        <f>VLOOKUP($A376,Fund_clean_work!$A:$B,2,FALSE)</f>
        <v>5</v>
      </c>
      <c r="I376" s="63">
        <f t="shared" si="11"/>
        <v>51400</v>
      </c>
      <c r="J376" s="5" t="s">
        <v>1765</v>
      </c>
      <c r="K376" s="5" t="s">
        <v>1481</v>
      </c>
      <c r="L376" s="5" t="s">
        <v>30</v>
      </c>
      <c r="M376" s="5" t="s">
        <v>1482</v>
      </c>
      <c r="N376" s="5">
        <v>2013</v>
      </c>
      <c r="O376" s="5" t="s">
        <v>47</v>
      </c>
    </row>
    <row r="377" spans="1:15">
      <c r="A377" s="5" t="s">
        <v>2301</v>
      </c>
      <c r="B377" s="9">
        <v>41844</v>
      </c>
      <c r="C377" s="5">
        <v>2014</v>
      </c>
      <c r="D377" s="5" t="s">
        <v>389</v>
      </c>
      <c r="E377" s="5" t="str">
        <f>VLOOKUP(D377, 'TechIndex Startups'!$A$1:$E$700,2,FALSE)</f>
        <v>FIRM0327</v>
      </c>
      <c r="F377" s="16" t="s">
        <v>1471</v>
      </c>
      <c r="G377" s="15">
        <f t="shared" si="12"/>
        <v>257000</v>
      </c>
      <c r="H377" s="59">
        <f>VLOOKUP($A377,Fund_clean_work!$A:$B,2,FALSE)</f>
        <v>5</v>
      </c>
      <c r="I377" s="63">
        <f t="shared" si="11"/>
        <v>51400</v>
      </c>
      <c r="J377" s="5" t="s">
        <v>1766</v>
      </c>
      <c r="K377" s="5" t="s">
        <v>1481</v>
      </c>
      <c r="L377" s="5" t="s">
        <v>30</v>
      </c>
      <c r="M377" s="5" t="s">
        <v>1482</v>
      </c>
      <c r="N377" s="5">
        <v>2013</v>
      </c>
      <c r="O377" s="5" t="s">
        <v>47</v>
      </c>
    </row>
    <row r="378" spans="1:15">
      <c r="A378" s="5" t="s">
        <v>2301</v>
      </c>
      <c r="B378" s="9">
        <v>41844</v>
      </c>
      <c r="C378" s="5">
        <v>2014</v>
      </c>
      <c r="D378" s="5" t="s">
        <v>389</v>
      </c>
      <c r="E378" s="5" t="str">
        <f>VLOOKUP(D378, 'TechIndex Startups'!$A$1:$E$700,2,FALSE)</f>
        <v>FIRM0327</v>
      </c>
      <c r="F378" s="16" t="s">
        <v>1471</v>
      </c>
      <c r="G378" s="15">
        <f t="shared" si="12"/>
        <v>257000</v>
      </c>
      <c r="H378" s="59">
        <f>VLOOKUP($A378,Fund_clean_work!$A:$B,2,FALSE)</f>
        <v>5</v>
      </c>
      <c r="I378" s="63">
        <f t="shared" si="11"/>
        <v>51400</v>
      </c>
      <c r="J378" s="5" t="s">
        <v>1767</v>
      </c>
      <c r="K378" s="5" t="s">
        <v>1481</v>
      </c>
      <c r="L378" s="5" t="s">
        <v>30</v>
      </c>
      <c r="M378" s="5" t="s">
        <v>1482</v>
      </c>
      <c r="N378" s="5">
        <v>2013</v>
      </c>
      <c r="O378" s="5" t="s">
        <v>47</v>
      </c>
    </row>
    <row r="379" spans="1:15">
      <c r="A379" s="5" t="s">
        <v>2301</v>
      </c>
      <c r="B379" s="9">
        <v>41844</v>
      </c>
      <c r="C379" s="5">
        <v>2014</v>
      </c>
      <c r="D379" s="5" t="s">
        <v>389</v>
      </c>
      <c r="E379" s="5" t="str">
        <f>VLOOKUP(D379, 'TechIndex Startups'!$A$1:$E$700,2,FALSE)</f>
        <v>FIRM0327</v>
      </c>
      <c r="F379" s="15">
        <v>1200000</v>
      </c>
      <c r="G379" s="15">
        <f t="shared" si="12"/>
        <v>1200000</v>
      </c>
      <c r="H379" s="59">
        <f>VLOOKUP($A379,Fund_clean_work!$A:$B,2,FALSE)</f>
        <v>5</v>
      </c>
      <c r="I379" s="63">
        <f t="shared" si="11"/>
        <v>240000</v>
      </c>
      <c r="J379" s="5" t="s">
        <v>1466</v>
      </c>
      <c r="K379" s="5" t="s">
        <v>1481</v>
      </c>
      <c r="L379" s="5" t="s">
        <v>30</v>
      </c>
      <c r="M379" s="5" t="s">
        <v>1482</v>
      </c>
      <c r="N379" s="5">
        <v>2013</v>
      </c>
      <c r="O379" s="5" t="s">
        <v>47</v>
      </c>
    </row>
    <row r="380" spans="1:15">
      <c r="A380" s="5" t="s">
        <v>2303</v>
      </c>
      <c r="B380" s="9">
        <v>41850</v>
      </c>
      <c r="C380" s="5">
        <v>2014</v>
      </c>
      <c r="D380" s="5" t="s">
        <v>738</v>
      </c>
      <c r="E380" s="5" t="str">
        <f>VLOOKUP(D380, 'TechIndex Startups'!$A$1:$E$700,2,FALSE)</f>
        <v>FIRM0663</v>
      </c>
      <c r="F380" s="15">
        <v>150000</v>
      </c>
      <c r="G380" s="15">
        <f t="shared" si="12"/>
        <v>150000</v>
      </c>
      <c r="H380" s="59">
        <f>VLOOKUP($A380,Fund_clean_work!$A:$B,2,FALSE)</f>
        <v>1</v>
      </c>
      <c r="I380" s="63">
        <f t="shared" si="11"/>
        <v>150000</v>
      </c>
      <c r="J380" s="5" t="s">
        <v>1479</v>
      </c>
      <c r="K380" s="5" t="s">
        <v>1481</v>
      </c>
      <c r="L380" s="5" t="s">
        <v>467</v>
      </c>
      <c r="M380" s="5" t="s">
        <v>467</v>
      </c>
      <c r="N380" s="5">
        <v>2016</v>
      </c>
      <c r="O380" s="5" t="s">
        <v>33</v>
      </c>
    </row>
    <row r="381" spans="1:15">
      <c r="A381" s="5" t="s">
        <v>2304</v>
      </c>
      <c r="B381" s="9">
        <v>41851</v>
      </c>
      <c r="C381" s="5">
        <v>2014</v>
      </c>
      <c r="D381" s="5" t="s">
        <v>339</v>
      </c>
      <c r="E381" s="5" t="str">
        <f>VLOOKUP(D381, 'TechIndex Startups'!$A$1:$E$700,2,FALSE)</f>
        <v>FIRM0281</v>
      </c>
      <c r="F381" s="15">
        <v>1700000</v>
      </c>
      <c r="G381" s="15">
        <f t="shared" si="12"/>
        <v>1700000</v>
      </c>
      <c r="H381" s="59">
        <f>VLOOKUP($A381,Fund_clean_work!$A:$B,2,FALSE)</f>
        <v>1</v>
      </c>
      <c r="I381" s="63">
        <f t="shared" si="11"/>
        <v>1700000</v>
      </c>
      <c r="J381" s="5" t="s">
        <v>1635</v>
      </c>
      <c r="K381" s="5" t="s">
        <v>1513</v>
      </c>
      <c r="L381" s="5" t="s">
        <v>30</v>
      </c>
      <c r="M381" s="5" t="s">
        <v>1634</v>
      </c>
      <c r="N381" s="5">
        <v>2012</v>
      </c>
      <c r="O381" s="5" t="s">
        <v>33</v>
      </c>
    </row>
    <row r="382" spans="1:15">
      <c r="A382" s="5" t="s">
        <v>2306</v>
      </c>
      <c r="B382" s="9">
        <v>41865</v>
      </c>
      <c r="C382" s="5">
        <v>2014</v>
      </c>
      <c r="D382" s="5" t="s">
        <v>389</v>
      </c>
      <c r="E382" s="5" t="str">
        <f>VLOOKUP(D382, 'TechIndex Startups'!$A$1:$E$700,2,FALSE)</f>
        <v>FIRM0327</v>
      </c>
      <c r="F382" s="16" t="s">
        <v>1471</v>
      </c>
      <c r="G382" s="15">
        <f t="shared" si="12"/>
        <v>1700000</v>
      </c>
      <c r="H382" s="59">
        <f>VLOOKUP($A382,Fund_clean_work!$A:$B,2,FALSE)</f>
        <v>3</v>
      </c>
      <c r="I382" s="63">
        <f t="shared" si="11"/>
        <v>566666.66666666663</v>
      </c>
      <c r="J382" s="5" t="s">
        <v>1765</v>
      </c>
      <c r="K382" s="5" t="s">
        <v>1481</v>
      </c>
      <c r="L382" s="5" t="s">
        <v>30</v>
      </c>
      <c r="M382" s="5" t="s">
        <v>1482</v>
      </c>
      <c r="N382" s="5">
        <v>2013</v>
      </c>
      <c r="O382" s="5" t="s">
        <v>47</v>
      </c>
    </row>
    <row r="383" spans="1:15">
      <c r="A383" s="5" t="s">
        <v>2306</v>
      </c>
      <c r="B383" s="9">
        <v>41865</v>
      </c>
      <c r="C383" s="5">
        <v>2014</v>
      </c>
      <c r="D383" s="5" t="s">
        <v>389</v>
      </c>
      <c r="E383" s="5" t="str">
        <f>VLOOKUP(D383, 'TechIndex Startups'!$A$1:$E$700,2,FALSE)</f>
        <v>FIRM0327</v>
      </c>
      <c r="F383" s="15">
        <v>1200000</v>
      </c>
      <c r="G383" s="15">
        <f t="shared" si="12"/>
        <v>1200000</v>
      </c>
      <c r="H383" s="59">
        <f>VLOOKUP($A383,Fund_clean_work!$A:$B,2,FALSE)</f>
        <v>3</v>
      </c>
      <c r="I383" s="63">
        <f t="shared" si="11"/>
        <v>400000</v>
      </c>
      <c r="J383" s="5" t="s">
        <v>1466</v>
      </c>
      <c r="K383" s="5" t="s">
        <v>1481</v>
      </c>
      <c r="L383" s="5" t="s">
        <v>30</v>
      </c>
      <c r="M383" s="5" t="s">
        <v>1482</v>
      </c>
      <c r="N383" s="5">
        <v>2013</v>
      </c>
      <c r="O383" s="5" t="s">
        <v>47</v>
      </c>
    </row>
    <row r="384" spans="1:15">
      <c r="A384" s="5" t="s">
        <v>2306</v>
      </c>
      <c r="B384" s="9">
        <v>41865</v>
      </c>
      <c r="C384" s="5">
        <v>2014</v>
      </c>
      <c r="D384" s="5" t="s">
        <v>389</v>
      </c>
      <c r="E384" s="5" t="str">
        <f>VLOOKUP(D384, 'TechIndex Startups'!$A$1:$E$700,2,FALSE)</f>
        <v>FIRM0327</v>
      </c>
      <c r="F384" s="16" t="s">
        <v>1471</v>
      </c>
      <c r="G384" s="15">
        <f t="shared" si="12"/>
        <v>1200000</v>
      </c>
      <c r="H384" s="59">
        <f>VLOOKUP($A384,Fund_clean_work!$A:$B,2,FALSE)</f>
        <v>3</v>
      </c>
      <c r="I384" s="63">
        <f t="shared" si="11"/>
        <v>400000</v>
      </c>
      <c r="J384" s="5" t="s">
        <v>1673</v>
      </c>
      <c r="K384" s="5" t="s">
        <v>1481</v>
      </c>
      <c r="L384" s="5" t="s">
        <v>30</v>
      </c>
      <c r="M384" s="5" t="s">
        <v>1482</v>
      </c>
      <c r="N384" s="5">
        <v>2013</v>
      </c>
      <c r="O384" s="5" t="s">
        <v>47</v>
      </c>
    </row>
    <row r="385" spans="1:15">
      <c r="A385" s="5" t="s">
        <v>2307</v>
      </c>
      <c r="B385" s="9">
        <v>41877</v>
      </c>
      <c r="C385" s="5">
        <v>2014</v>
      </c>
      <c r="D385" s="5" t="s">
        <v>211</v>
      </c>
      <c r="E385" s="5" t="str">
        <f>VLOOKUP(D385, 'TechIndex Startups'!$A$1:$E$700,2,FALSE)</f>
        <v>FIRM0161</v>
      </c>
      <c r="F385" s="15">
        <v>560000</v>
      </c>
      <c r="G385" s="15">
        <f t="shared" si="12"/>
        <v>560000</v>
      </c>
      <c r="H385" s="59">
        <f>VLOOKUP($A385,Fund_clean_work!$A:$B,2,FALSE)</f>
        <v>1</v>
      </c>
      <c r="I385" s="63">
        <f t="shared" si="11"/>
        <v>560000</v>
      </c>
      <c r="J385" s="5" t="s">
        <v>1479</v>
      </c>
      <c r="K385" s="5" t="s">
        <v>1481</v>
      </c>
      <c r="L385" s="5" t="s">
        <v>30</v>
      </c>
      <c r="M385" s="5" t="s">
        <v>1770</v>
      </c>
      <c r="N385" s="5">
        <v>2014</v>
      </c>
      <c r="O385" s="5" t="s">
        <v>33</v>
      </c>
    </row>
    <row r="386" spans="1:15">
      <c r="A386" s="5" t="s">
        <v>2308</v>
      </c>
      <c r="B386" s="9">
        <v>41883</v>
      </c>
      <c r="C386" s="5">
        <v>2014</v>
      </c>
      <c r="D386" s="5" t="s">
        <v>420</v>
      </c>
      <c r="E386" s="5" t="str">
        <f>VLOOKUP(D386, 'TechIndex Startups'!$A$1:$E$700,2,FALSE)</f>
        <v>FIRM0356</v>
      </c>
      <c r="F386" s="15">
        <f>143000*1.25</f>
        <v>178750</v>
      </c>
      <c r="G386" s="15">
        <f t="shared" si="12"/>
        <v>178750</v>
      </c>
      <c r="H386" s="59">
        <f>VLOOKUP($A386,Fund_clean_work!$A:$B,2,FALSE)</f>
        <v>1</v>
      </c>
      <c r="I386" s="63">
        <f t="shared" si="11"/>
        <v>178750</v>
      </c>
      <c r="J386" s="5" t="s">
        <v>1479</v>
      </c>
      <c r="K386" s="5" t="s">
        <v>1481</v>
      </c>
      <c r="L386" s="5" t="s">
        <v>73</v>
      </c>
      <c r="M386" s="5" t="s">
        <v>1642</v>
      </c>
      <c r="N386" s="5">
        <v>2013</v>
      </c>
      <c r="O386" s="5" t="s">
        <v>44</v>
      </c>
    </row>
    <row r="387" spans="1:15">
      <c r="A387" s="5" t="s">
        <v>2309</v>
      </c>
      <c r="B387" s="9">
        <v>41886</v>
      </c>
      <c r="C387" s="5">
        <v>2014</v>
      </c>
      <c r="D387" s="5" t="s">
        <v>438</v>
      </c>
      <c r="E387" s="5" t="str">
        <f>VLOOKUP(D387, 'TechIndex Startups'!$A$1:$E$700,2,FALSE)</f>
        <v>FIRM0375</v>
      </c>
      <c r="F387" s="15">
        <f>123000*1.4</f>
        <v>172200</v>
      </c>
      <c r="G387" s="15">
        <f t="shared" si="12"/>
        <v>172200</v>
      </c>
      <c r="H387" s="59">
        <f>VLOOKUP($A387,Fund_clean_work!$A:$B,2,FALSE)</f>
        <v>1</v>
      </c>
      <c r="I387" s="63">
        <f t="shared" ref="I387:I450" si="13">G387/H387</f>
        <v>172200</v>
      </c>
      <c r="J387" s="5" t="s">
        <v>1771</v>
      </c>
      <c r="K387" s="5" t="s">
        <v>1481</v>
      </c>
      <c r="L387" s="5" t="s">
        <v>50</v>
      </c>
      <c r="M387" s="5" t="s">
        <v>1478</v>
      </c>
      <c r="N387" s="5">
        <v>2013</v>
      </c>
      <c r="O387" s="5" t="s">
        <v>33</v>
      </c>
    </row>
    <row r="388" spans="1:15">
      <c r="A388" s="5" t="s">
        <v>2310</v>
      </c>
      <c r="B388" s="9">
        <v>41912</v>
      </c>
      <c r="C388" s="5">
        <v>2014</v>
      </c>
      <c r="D388" s="5" t="s">
        <v>412</v>
      </c>
      <c r="E388" s="5" t="str">
        <f>VLOOKUP(D388, 'TechIndex Startups'!$A$1:$E$700,2,FALSE)</f>
        <v>FIRM0348</v>
      </c>
      <c r="F388" s="15">
        <v>715000</v>
      </c>
      <c r="G388" s="15">
        <f t="shared" si="12"/>
        <v>715000</v>
      </c>
      <c r="H388" s="59">
        <f>VLOOKUP($A388,Fund_clean_work!$A:$B,2,FALSE)</f>
        <v>1</v>
      </c>
      <c r="I388" s="63">
        <f t="shared" si="13"/>
        <v>715000</v>
      </c>
      <c r="J388" s="5" t="s">
        <v>1479</v>
      </c>
      <c r="K388" s="5" t="s">
        <v>1596</v>
      </c>
      <c r="L388" s="5" t="s">
        <v>30</v>
      </c>
      <c r="M388" s="5" t="s">
        <v>1470</v>
      </c>
      <c r="N388" s="5">
        <v>2013</v>
      </c>
      <c r="O388" s="5" t="s">
        <v>47</v>
      </c>
    </row>
    <row r="389" spans="1:15">
      <c r="A389" s="5" t="s">
        <v>2312</v>
      </c>
      <c r="B389" s="9">
        <v>41913</v>
      </c>
      <c r="C389" s="5">
        <v>2014</v>
      </c>
      <c r="D389" s="5" t="s">
        <v>503</v>
      </c>
      <c r="E389" s="5" t="str">
        <f>VLOOKUP(D389, 'TechIndex Startups'!$A$1:$E$700,2,FALSE)</f>
        <v>FIRM0436</v>
      </c>
      <c r="F389" s="15">
        <v>500000</v>
      </c>
      <c r="G389" s="15">
        <f t="shared" si="12"/>
        <v>500000</v>
      </c>
      <c r="H389" s="59">
        <f>VLOOKUP($A389,Fund_clean_work!$A:$B,2,FALSE)</f>
        <v>1</v>
      </c>
      <c r="I389" s="63">
        <f t="shared" si="13"/>
        <v>500000</v>
      </c>
      <c r="J389" s="5" t="s">
        <v>1479</v>
      </c>
      <c r="K389" s="5" t="s">
        <v>1588</v>
      </c>
      <c r="L389" s="5" t="s">
        <v>30</v>
      </c>
      <c r="M389" s="5" t="s">
        <v>1773</v>
      </c>
      <c r="N389" s="5">
        <v>2014</v>
      </c>
      <c r="O389" s="5" t="s">
        <v>44</v>
      </c>
    </row>
    <row r="390" spans="1:15">
      <c r="A390" s="5" t="s">
        <v>2313</v>
      </c>
      <c r="B390" s="9">
        <v>41913</v>
      </c>
      <c r="C390" s="5">
        <v>2014</v>
      </c>
      <c r="D390" s="5" t="s">
        <v>518</v>
      </c>
      <c r="E390" s="5" t="str">
        <f>VLOOKUP(D390, 'TechIndex Startups'!$A$1:$E$700,2,FALSE)</f>
        <v>FIRM0449</v>
      </c>
      <c r="F390" s="15">
        <f>200000*0.31</f>
        <v>62000</v>
      </c>
      <c r="G390" s="15">
        <f t="shared" si="12"/>
        <v>62000</v>
      </c>
      <c r="H390" s="59">
        <f>VLOOKUP($A390,Fund_clean_work!$A:$B,2,FALSE)</f>
        <v>1</v>
      </c>
      <c r="I390" s="63">
        <f t="shared" si="13"/>
        <v>62000</v>
      </c>
      <c r="J390" s="5" t="s">
        <v>1580</v>
      </c>
      <c r="K390" s="5" t="s">
        <v>1492</v>
      </c>
      <c r="L390" s="5" t="s">
        <v>45</v>
      </c>
      <c r="M390" s="5" t="s">
        <v>1774</v>
      </c>
      <c r="N390" s="5">
        <v>2014</v>
      </c>
      <c r="O390" s="5" t="s">
        <v>33</v>
      </c>
    </row>
    <row r="391" spans="1:15">
      <c r="A391" s="5" t="s">
        <v>2314</v>
      </c>
      <c r="B391" s="9">
        <v>41913</v>
      </c>
      <c r="C391" s="5">
        <v>2014</v>
      </c>
      <c r="D391" s="5" t="s">
        <v>553</v>
      </c>
      <c r="E391" s="5" t="str">
        <f>VLOOKUP(D391, 'TechIndex Startups'!$A$1:$E$700,2,FALSE)</f>
        <v>FIRM0482</v>
      </c>
      <c r="F391" s="15">
        <v>200000</v>
      </c>
      <c r="G391" s="15">
        <f t="shared" si="12"/>
        <v>200000</v>
      </c>
      <c r="H391" s="59">
        <f>VLOOKUP($A391,Fund_clean_work!$A:$B,2,FALSE)</f>
        <v>1</v>
      </c>
      <c r="I391" s="63">
        <f t="shared" si="13"/>
        <v>200000</v>
      </c>
      <c r="J391" s="5" t="s">
        <v>1479</v>
      </c>
      <c r="K391" s="5" t="s">
        <v>1596</v>
      </c>
      <c r="L391" s="5" t="s">
        <v>30</v>
      </c>
      <c r="M391" s="5" t="s">
        <v>1775</v>
      </c>
      <c r="N391" s="5">
        <v>2014</v>
      </c>
      <c r="O391" s="5" t="s">
        <v>47</v>
      </c>
    </row>
    <row r="392" spans="1:15">
      <c r="A392" s="5" t="s">
        <v>2315</v>
      </c>
      <c r="B392" s="9">
        <v>41913</v>
      </c>
      <c r="C392" s="5">
        <v>2014</v>
      </c>
      <c r="D392" s="5" t="s">
        <v>327</v>
      </c>
      <c r="E392" s="5" t="str">
        <f>VLOOKUP(D392, 'TechIndex Startups'!$A$1:$E$700,2,FALSE)</f>
        <v>FIRM0269</v>
      </c>
      <c r="F392" s="15">
        <v>250000</v>
      </c>
      <c r="G392" s="15">
        <f t="shared" si="12"/>
        <v>250000</v>
      </c>
      <c r="H392" s="59">
        <f>VLOOKUP($A392,Fund_clean_work!$A:$B,2,FALSE)</f>
        <v>1</v>
      </c>
      <c r="I392" s="63">
        <f t="shared" si="13"/>
        <v>250000</v>
      </c>
      <c r="J392" s="5" t="s">
        <v>1479</v>
      </c>
      <c r="K392" s="5" t="s">
        <v>1596</v>
      </c>
      <c r="L392" s="5" t="s">
        <v>30</v>
      </c>
      <c r="M392" s="5" t="s">
        <v>1498</v>
      </c>
      <c r="N392" s="5">
        <v>2013</v>
      </c>
      <c r="O392" s="5" t="s">
        <v>47</v>
      </c>
    </row>
    <row r="393" spans="1:15">
      <c r="A393" s="5" t="s">
        <v>2316</v>
      </c>
      <c r="B393" s="9">
        <v>41918</v>
      </c>
      <c r="C393" s="5">
        <v>2014</v>
      </c>
      <c r="D393" s="5" t="s">
        <v>92</v>
      </c>
      <c r="E393" s="5" t="str">
        <f>VLOOKUP(D393, 'TechIndex Startups'!$A$1:$E$700,2,FALSE)</f>
        <v>FIRM0045</v>
      </c>
      <c r="F393" s="16" t="s">
        <v>1471</v>
      </c>
      <c r="G393" s="15">
        <f t="shared" si="12"/>
        <v>250000</v>
      </c>
      <c r="H393" s="59">
        <f>VLOOKUP($A393,Fund_clean_work!$A:$B,2,FALSE)</f>
        <v>8</v>
      </c>
      <c r="I393" s="63">
        <f t="shared" si="13"/>
        <v>31250</v>
      </c>
      <c r="J393" s="5" t="s">
        <v>1776</v>
      </c>
      <c r="K393" s="5" t="s">
        <v>1725</v>
      </c>
      <c r="L393" s="5" t="s">
        <v>30</v>
      </c>
      <c r="M393" s="5" t="s">
        <v>1482</v>
      </c>
      <c r="N393" s="5">
        <v>2003</v>
      </c>
      <c r="O393" s="5" t="s">
        <v>44</v>
      </c>
    </row>
    <row r="394" spans="1:15">
      <c r="A394" s="5" t="s">
        <v>2316</v>
      </c>
      <c r="B394" s="9">
        <v>41918</v>
      </c>
      <c r="C394" s="5">
        <v>2014</v>
      </c>
      <c r="D394" s="5" t="s">
        <v>92</v>
      </c>
      <c r="E394" s="5" t="str">
        <f>VLOOKUP(D394, 'TechIndex Startups'!$A$1:$E$700,2,FALSE)</f>
        <v>FIRM0045</v>
      </c>
      <c r="F394" s="15">
        <v>30000000</v>
      </c>
      <c r="G394" s="15">
        <f t="shared" si="12"/>
        <v>30000000</v>
      </c>
      <c r="H394" s="59">
        <f>VLOOKUP($A394,Fund_clean_work!$A:$B,2,FALSE)</f>
        <v>8</v>
      </c>
      <c r="I394" s="63">
        <f t="shared" si="13"/>
        <v>3750000</v>
      </c>
      <c r="J394" s="5" t="s">
        <v>1777</v>
      </c>
      <c r="K394" s="5" t="s">
        <v>1725</v>
      </c>
      <c r="L394" s="5" t="s">
        <v>30</v>
      </c>
      <c r="M394" s="5" t="s">
        <v>1482</v>
      </c>
      <c r="N394" s="5">
        <v>2003</v>
      </c>
      <c r="O394" s="5" t="s">
        <v>44</v>
      </c>
    </row>
    <row r="395" spans="1:15">
      <c r="A395" s="5" t="s">
        <v>2316</v>
      </c>
      <c r="B395" s="9">
        <v>41918</v>
      </c>
      <c r="C395" s="5">
        <v>2014</v>
      </c>
      <c r="D395" s="5" t="s">
        <v>92</v>
      </c>
      <c r="E395" s="5" t="str">
        <f>VLOOKUP(D395, 'TechIndex Startups'!$A$1:$E$700,2,FALSE)</f>
        <v>FIRM0045</v>
      </c>
      <c r="F395" s="16" t="s">
        <v>1471</v>
      </c>
      <c r="G395" s="15">
        <f t="shared" si="12"/>
        <v>30000000</v>
      </c>
      <c r="H395" s="59">
        <f>VLOOKUP($A395,Fund_clean_work!$A:$B,2,FALSE)</f>
        <v>8</v>
      </c>
      <c r="I395" s="63">
        <f t="shared" si="13"/>
        <v>3750000</v>
      </c>
      <c r="J395" s="5" t="s">
        <v>1778</v>
      </c>
      <c r="K395" s="5" t="s">
        <v>1725</v>
      </c>
      <c r="L395" s="5" t="s">
        <v>30</v>
      </c>
      <c r="M395" s="5" t="s">
        <v>1482</v>
      </c>
      <c r="N395" s="5">
        <v>2003</v>
      </c>
      <c r="O395" s="5" t="s">
        <v>44</v>
      </c>
    </row>
    <row r="396" spans="1:15">
      <c r="A396" s="5" t="s">
        <v>2316</v>
      </c>
      <c r="B396" s="9">
        <v>41918</v>
      </c>
      <c r="C396" s="5">
        <v>2014</v>
      </c>
      <c r="D396" s="5" t="s">
        <v>92</v>
      </c>
      <c r="E396" s="5" t="str">
        <f>VLOOKUP(D396, 'TechIndex Startups'!$A$1:$E$700,2,FALSE)</f>
        <v>FIRM0045</v>
      </c>
      <c r="F396" s="16" t="s">
        <v>1471</v>
      </c>
      <c r="G396" s="15">
        <f t="shared" si="12"/>
        <v>30000000</v>
      </c>
      <c r="H396" s="59">
        <f>VLOOKUP($A396,Fund_clean_work!$A:$B,2,FALSE)</f>
        <v>8</v>
      </c>
      <c r="I396" s="63">
        <f t="shared" si="13"/>
        <v>3750000</v>
      </c>
      <c r="J396" s="5" t="s">
        <v>1779</v>
      </c>
      <c r="K396" s="5" t="s">
        <v>1725</v>
      </c>
      <c r="L396" s="5" t="s">
        <v>30</v>
      </c>
      <c r="M396" s="5" t="s">
        <v>1482</v>
      </c>
      <c r="N396" s="5">
        <v>2003</v>
      </c>
      <c r="O396" s="5" t="s">
        <v>44</v>
      </c>
    </row>
    <row r="397" spans="1:15">
      <c r="A397" s="5" t="s">
        <v>2316</v>
      </c>
      <c r="B397" s="9">
        <v>41918</v>
      </c>
      <c r="C397" s="5">
        <v>2014</v>
      </c>
      <c r="D397" s="5" t="s">
        <v>92</v>
      </c>
      <c r="E397" s="5" t="str">
        <f>VLOOKUP(D397, 'TechIndex Startups'!$A$1:$E$700,2,FALSE)</f>
        <v>FIRM0045</v>
      </c>
      <c r="F397" s="16" t="s">
        <v>1471</v>
      </c>
      <c r="G397" s="15">
        <f t="shared" si="12"/>
        <v>30000000</v>
      </c>
      <c r="H397" s="59">
        <f>VLOOKUP($A397,Fund_clean_work!$A:$B,2,FALSE)</f>
        <v>8</v>
      </c>
      <c r="I397" s="63">
        <f t="shared" si="13"/>
        <v>3750000</v>
      </c>
      <c r="J397" s="5" t="s">
        <v>1780</v>
      </c>
      <c r="K397" s="5" t="s">
        <v>1725</v>
      </c>
      <c r="L397" s="5" t="s">
        <v>30</v>
      </c>
      <c r="M397" s="5" t="s">
        <v>1482</v>
      </c>
      <c r="N397" s="5">
        <v>2003</v>
      </c>
      <c r="O397" s="5" t="s">
        <v>44</v>
      </c>
    </row>
    <row r="398" spans="1:15">
      <c r="A398" s="5" t="s">
        <v>2316</v>
      </c>
      <c r="B398" s="9">
        <v>41918</v>
      </c>
      <c r="C398" s="5">
        <v>2014</v>
      </c>
      <c r="D398" s="5" t="s">
        <v>92</v>
      </c>
      <c r="E398" s="5" t="str">
        <f>VLOOKUP(D398, 'TechIndex Startups'!$A$1:$E$700,2,FALSE)</f>
        <v>FIRM0045</v>
      </c>
      <c r="F398" s="16" t="s">
        <v>1471</v>
      </c>
      <c r="G398" s="15">
        <f t="shared" ref="G398:G461" si="14">IF(F398="above",G397,F398)</f>
        <v>30000000</v>
      </c>
      <c r="H398" s="59">
        <f>VLOOKUP($A398,Fund_clean_work!$A:$B,2,FALSE)</f>
        <v>8</v>
      </c>
      <c r="I398" s="63">
        <f t="shared" si="13"/>
        <v>3750000</v>
      </c>
      <c r="J398" s="5" t="s">
        <v>1781</v>
      </c>
      <c r="K398" s="5" t="s">
        <v>1725</v>
      </c>
      <c r="L398" s="5" t="s">
        <v>30</v>
      </c>
      <c r="M398" s="5" t="s">
        <v>1482</v>
      </c>
      <c r="N398" s="5">
        <v>2003</v>
      </c>
      <c r="O398" s="5" t="s">
        <v>44</v>
      </c>
    </row>
    <row r="399" spans="1:15">
      <c r="A399" s="5" t="s">
        <v>2316</v>
      </c>
      <c r="B399" s="9">
        <v>41918</v>
      </c>
      <c r="C399" s="5">
        <v>2014</v>
      </c>
      <c r="D399" s="5" t="s">
        <v>92</v>
      </c>
      <c r="E399" s="5" t="str">
        <f>VLOOKUP(D399, 'TechIndex Startups'!$A$1:$E$700,2,FALSE)</f>
        <v>FIRM0045</v>
      </c>
      <c r="F399" s="16" t="s">
        <v>1471</v>
      </c>
      <c r="G399" s="15">
        <f t="shared" si="14"/>
        <v>30000000</v>
      </c>
      <c r="H399" s="59">
        <f>VLOOKUP($A399,Fund_clean_work!$A:$B,2,FALSE)</f>
        <v>8</v>
      </c>
      <c r="I399" s="63">
        <f t="shared" si="13"/>
        <v>3750000</v>
      </c>
      <c r="J399" s="12" t="s">
        <v>1782</v>
      </c>
      <c r="K399" s="5" t="s">
        <v>1725</v>
      </c>
      <c r="L399" s="5" t="s">
        <v>30</v>
      </c>
      <c r="M399" s="5" t="s">
        <v>1482</v>
      </c>
      <c r="N399" s="5">
        <v>2003</v>
      </c>
      <c r="O399" s="5" t="s">
        <v>44</v>
      </c>
    </row>
    <row r="400" spans="1:15">
      <c r="A400" s="5" t="s">
        <v>2316</v>
      </c>
      <c r="B400" s="9">
        <v>41918</v>
      </c>
      <c r="C400" s="5">
        <v>2014</v>
      </c>
      <c r="D400" s="5" t="s">
        <v>92</v>
      </c>
      <c r="E400" s="5" t="str">
        <f>VLOOKUP(D400, 'TechIndex Startups'!$A$1:$E$700,2,FALSE)</f>
        <v>FIRM0045</v>
      </c>
      <c r="F400" s="16" t="s">
        <v>1471</v>
      </c>
      <c r="G400" s="15">
        <f t="shared" si="14"/>
        <v>30000000</v>
      </c>
      <c r="H400" s="59">
        <f>VLOOKUP($A400,Fund_clean_work!$A:$B,2,FALSE)</f>
        <v>8</v>
      </c>
      <c r="I400" s="63">
        <f t="shared" si="13"/>
        <v>3750000</v>
      </c>
      <c r="J400" s="5" t="s">
        <v>1783</v>
      </c>
      <c r="K400" s="5" t="s">
        <v>1725</v>
      </c>
      <c r="L400" s="5" t="s">
        <v>30</v>
      </c>
      <c r="M400" s="5" t="s">
        <v>1482</v>
      </c>
      <c r="N400" s="5">
        <v>2003</v>
      </c>
      <c r="O400" s="5" t="s">
        <v>44</v>
      </c>
    </row>
    <row r="401" spans="1:15">
      <c r="A401" s="5" t="s">
        <v>2318</v>
      </c>
      <c r="B401" s="9">
        <v>41926</v>
      </c>
      <c r="C401" s="5">
        <v>2014</v>
      </c>
      <c r="D401" s="5" t="s">
        <v>477</v>
      </c>
      <c r="E401" s="5" t="str">
        <f>VLOOKUP(D401, 'TechIndex Startups'!$A$1:$E$700,2,FALSE)</f>
        <v>FIRM0411</v>
      </c>
      <c r="F401" s="15">
        <v>9000000</v>
      </c>
      <c r="G401" s="15">
        <f t="shared" si="14"/>
        <v>9000000</v>
      </c>
      <c r="H401" s="59">
        <f>VLOOKUP($A401,Fund_clean_work!$A:$B,2,FALSE)</f>
        <v>6</v>
      </c>
      <c r="I401" s="63">
        <f t="shared" si="13"/>
        <v>1500000</v>
      </c>
      <c r="J401" s="5" t="s">
        <v>4</v>
      </c>
      <c r="K401" s="5" t="s">
        <v>1477</v>
      </c>
      <c r="L401" s="5" t="s">
        <v>30</v>
      </c>
      <c r="M401" s="5" t="s">
        <v>1482</v>
      </c>
      <c r="N401" s="5">
        <v>2014</v>
      </c>
      <c r="O401" s="5" t="s">
        <v>33</v>
      </c>
    </row>
    <row r="402" spans="1:15">
      <c r="A402" s="5" t="s">
        <v>2318</v>
      </c>
      <c r="B402" s="9">
        <v>41926</v>
      </c>
      <c r="C402" s="5">
        <v>2014</v>
      </c>
      <c r="D402" s="5" t="s">
        <v>477</v>
      </c>
      <c r="E402" s="5" t="str">
        <f>VLOOKUP(D402, 'TechIndex Startups'!$A$1:$E$700,2,FALSE)</f>
        <v>FIRM0411</v>
      </c>
      <c r="F402" s="16" t="s">
        <v>1471</v>
      </c>
      <c r="G402" s="15">
        <f t="shared" si="14"/>
        <v>9000000</v>
      </c>
      <c r="H402" s="59">
        <f>VLOOKUP($A402,Fund_clean_work!$A:$B,2,FALSE)</f>
        <v>6</v>
      </c>
      <c r="I402" s="63">
        <f t="shared" si="13"/>
        <v>1500000</v>
      </c>
      <c r="J402" s="5" t="s">
        <v>1784</v>
      </c>
      <c r="K402" s="5" t="s">
        <v>1477</v>
      </c>
      <c r="L402" s="5" t="s">
        <v>30</v>
      </c>
      <c r="M402" s="5" t="s">
        <v>1482</v>
      </c>
      <c r="N402" s="5">
        <v>2014</v>
      </c>
      <c r="O402" s="5" t="s">
        <v>33</v>
      </c>
    </row>
    <row r="403" spans="1:15">
      <c r="A403" s="5" t="s">
        <v>2318</v>
      </c>
      <c r="B403" s="9">
        <v>41926</v>
      </c>
      <c r="C403" s="5">
        <v>2014</v>
      </c>
      <c r="D403" s="5" t="s">
        <v>477</v>
      </c>
      <c r="E403" s="5" t="str">
        <f>VLOOKUP(D403, 'TechIndex Startups'!$A$1:$E$700,2,FALSE)</f>
        <v>FIRM0411</v>
      </c>
      <c r="F403" s="16" t="s">
        <v>1471</v>
      </c>
      <c r="G403" s="15">
        <f t="shared" si="14"/>
        <v>9000000</v>
      </c>
      <c r="H403" s="59">
        <f>VLOOKUP($A403,Fund_clean_work!$A:$B,2,FALSE)</f>
        <v>6</v>
      </c>
      <c r="I403" s="63">
        <f t="shared" si="13"/>
        <v>1500000</v>
      </c>
      <c r="J403" s="5" t="s">
        <v>1566</v>
      </c>
      <c r="K403" s="5" t="s">
        <v>1477</v>
      </c>
      <c r="L403" s="5" t="s">
        <v>30</v>
      </c>
      <c r="M403" s="5" t="s">
        <v>1482</v>
      </c>
      <c r="N403" s="5">
        <v>2014</v>
      </c>
      <c r="O403" s="5" t="s">
        <v>33</v>
      </c>
    </row>
    <row r="404" spans="1:15">
      <c r="A404" s="5" t="s">
        <v>2318</v>
      </c>
      <c r="B404" s="9">
        <v>41926</v>
      </c>
      <c r="C404" s="5">
        <v>2014</v>
      </c>
      <c r="D404" s="5" t="s">
        <v>477</v>
      </c>
      <c r="E404" s="5" t="str">
        <f>VLOOKUP(D404, 'TechIndex Startups'!$A$1:$E$700,2,FALSE)</f>
        <v>FIRM0411</v>
      </c>
      <c r="F404" s="16" t="s">
        <v>1471</v>
      </c>
      <c r="G404" s="15">
        <f t="shared" si="14"/>
        <v>9000000</v>
      </c>
      <c r="H404" s="59">
        <f>VLOOKUP($A404,Fund_clean_work!$A:$B,2,FALSE)</f>
        <v>6</v>
      </c>
      <c r="I404" s="63">
        <f t="shared" si="13"/>
        <v>1500000</v>
      </c>
      <c r="J404" s="5" t="s">
        <v>7</v>
      </c>
      <c r="K404" s="5" t="s">
        <v>1477</v>
      </c>
      <c r="L404" s="5" t="s">
        <v>30</v>
      </c>
      <c r="M404" s="5" t="s">
        <v>1482</v>
      </c>
      <c r="N404" s="5">
        <v>2014</v>
      </c>
      <c r="O404" s="5" t="s">
        <v>33</v>
      </c>
    </row>
    <row r="405" spans="1:15">
      <c r="A405" s="5" t="s">
        <v>2318</v>
      </c>
      <c r="B405" s="9">
        <v>41926</v>
      </c>
      <c r="C405" s="5">
        <v>2014</v>
      </c>
      <c r="D405" s="5" t="s">
        <v>477</v>
      </c>
      <c r="E405" s="5" t="str">
        <f>VLOOKUP(D405, 'TechIndex Startups'!$A$1:$E$700,2,FALSE)</f>
        <v>FIRM0411</v>
      </c>
      <c r="F405" s="16" t="s">
        <v>1471</v>
      </c>
      <c r="G405" s="15">
        <f t="shared" si="14"/>
        <v>9000000</v>
      </c>
      <c r="H405" s="59">
        <f>VLOOKUP($A405,Fund_clean_work!$A:$B,2,FALSE)</f>
        <v>6</v>
      </c>
      <c r="I405" s="63">
        <f t="shared" si="13"/>
        <v>1500000</v>
      </c>
      <c r="J405" s="5" t="s">
        <v>1637</v>
      </c>
      <c r="K405" s="5" t="s">
        <v>1477</v>
      </c>
      <c r="L405" s="5" t="s">
        <v>30</v>
      </c>
      <c r="M405" s="5" t="s">
        <v>1482</v>
      </c>
      <c r="N405" s="5">
        <v>2014</v>
      </c>
      <c r="O405" s="5" t="s">
        <v>33</v>
      </c>
    </row>
    <row r="406" spans="1:15">
      <c r="A406" s="5" t="s">
        <v>2318</v>
      </c>
      <c r="B406" s="9">
        <v>41926</v>
      </c>
      <c r="C406" s="5">
        <v>2014</v>
      </c>
      <c r="D406" s="5" t="s">
        <v>477</v>
      </c>
      <c r="E406" s="5" t="str">
        <f>VLOOKUP(D406, 'TechIndex Startups'!$A$1:$E$700,2,FALSE)</f>
        <v>FIRM0411</v>
      </c>
      <c r="F406" s="16" t="s">
        <v>1471</v>
      </c>
      <c r="G406" s="15">
        <f t="shared" si="14"/>
        <v>9000000</v>
      </c>
      <c r="H406" s="59">
        <f>VLOOKUP($A406,Fund_clean_work!$A:$B,2,FALSE)</f>
        <v>6</v>
      </c>
      <c r="I406" s="63">
        <f t="shared" si="13"/>
        <v>1500000</v>
      </c>
      <c r="J406" s="5" t="s">
        <v>1624</v>
      </c>
      <c r="K406" s="5" t="s">
        <v>1477</v>
      </c>
      <c r="L406" s="5" t="s">
        <v>30</v>
      </c>
      <c r="M406" s="5" t="s">
        <v>1482</v>
      </c>
      <c r="N406" s="5">
        <v>2014</v>
      </c>
      <c r="O406" s="5" t="s">
        <v>33</v>
      </c>
    </row>
    <row r="407" spans="1:15">
      <c r="A407" s="5" t="s">
        <v>2319</v>
      </c>
      <c r="B407" s="9">
        <v>41927</v>
      </c>
      <c r="C407" s="5">
        <v>2014</v>
      </c>
      <c r="D407" s="5" t="s">
        <v>428</v>
      </c>
      <c r="E407" s="5" t="str">
        <f>VLOOKUP(D407, 'TechIndex Startups'!$A$1:$E$700,2,FALSE)</f>
        <v>FIRM0365</v>
      </c>
      <c r="F407" s="15">
        <v>400000</v>
      </c>
      <c r="G407" s="15">
        <f t="shared" si="14"/>
        <v>400000</v>
      </c>
      <c r="H407" s="59">
        <f>VLOOKUP($A407,Fund_clean_work!$A:$B,2,FALSE)</f>
        <v>1</v>
      </c>
      <c r="I407" s="63">
        <f t="shared" si="13"/>
        <v>400000</v>
      </c>
      <c r="J407" s="5" t="s">
        <v>1479</v>
      </c>
      <c r="K407" s="5" t="s">
        <v>1481</v>
      </c>
      <c r="L407" s="5" t="s">
        <v>30</v>
      </c>
      <c r="M407" s="5" t="s">
        <v>1482</v>
      </c>
      <c r="N407" s="5">
        <v>2013</v>
      </c>
      <c r="O407" s="5" t="s">
        <v>33</v>
      </c>
    </row>
    <row r="408" spans="1:15">
      <c r="A408" s="5" t="s">
        <v>2320</v>
      </c>
      <c r="B408" s="9">
        <v>41936</v>
      </c>
      <c r="C408" s="5">
        <v>2014</v>
      </c>
      <c r="D408" s="5" t="s">
        <v>82</v>
      </c>
      <c r="E408" s="5" t="str">
        <f>VLOOKUP(D408, 'TechIndex Startups'!$A$1:$E$700,2,FALSE)</f>
        <v>FIRM0037</v>
      </c>
      <c r="F408" s="15">
        <v>3200000</v>
      </c>
      <c r="G408" s="15">
        <f t="shared" si="14"/>
        <v>3200000</v>
      </c>
      <c r="H408" s="59">
        <f>VLOOKUP($A408,Fund_clean_work!$A:$B,2,FALSE)</f>
        <v>1</v>
      </c>
      <c r="I408" s="63">
        <f t="shared" si="13"/>
        <v>3200000</v>
      </c>
      <c r="J408" s="5" t="s">
        <v>1479</v>
      </c>
      <c r="K408" s="5" t="s">
        <v>1469</v>
      </c>
      <c r="L408" s="5" t="s">
        <v>30</v>
      </c>
      <c r="M408" s="5" t="s">
        <v>1534</v>
      </c>
      <c r="N408" s="5">
        <v>2000</v>
      </c>
      <c r="O408" s="5" t="s">
        <v>44</v>
      </c>
    </row>
    <row r="409" spans="1:15">
      <c r="A409" s="5" t="s">
        <v>2323</v>
      </c>
      <c r="B409" s="9">
        <v>41962</v>
      </c>
      <c r="C409" s="5">
        <v>2014</v>
      </c>
      <c r="D409" s="5" t="s">
        <v>388</v>
      </c>
      <c r="E409" s="5" t="str">
        <f>VLOOKUP(D409, 'TechIndex Startups'!$A$1:$E$700,2,FALSE)</f>
        <v>FIRM0326</v>
      </c>
      <c r="F409" s="16" t="s">
        <v>1471</v>
      </c>
      <c r="G409" s="15">
        <f t="shared" si="14"/>
        <v>3200000</v>
      </c>
      <c r="H409" s="59">
        <f>VLOOKUP($A409,Fund_clean_work!$A:$B,2,FALSE)</f>
        <v>10</v>
      </c>
      <c r="I409" s="63">
        <f t="shared" si="13"/>
        <v>320000</v>
      </c>
      <c r="J409" s="5" t="s">
        <v>1703</v>
      </c>
      <c r="K409" s="5" t="s">
        <v>1477</v>
      </c>
      <c r="L409" s="5" t="s">
        <v>30</v>
      </c>
      <c r="M409" s="5" t="s">
        <v>1545</v>
      </c>
      <c r="N409" s="5">
        <v>2013</v>
      </c>
      <c r="O409" s="5" t="s">
        <v>69</v>
      </c>
    </row>
    <row r="410" spans="1:15">
      <c r="A410" s="5" t="s">
        <v>2323</v>
      </c>
      <c r="B410" s="9">
        <v>41962</v>
      </c>
      <c r="C410" s="5">
        <v>2014</v>
      </c>
      <c r="D410" s="5" t="s">
        <v>388</v>
      </c>
      <c r="E410" s="5" t="str">
        <f>VLOOKUP(D410, 'TechIndex Startups'!$A$1:$E$700,2,FALSE)</f>
        <v>FIRM0326</v>
      </c>
      <c r="F410" s="16" t="s">
        <v>1471</v>
      </c>
      <c r="G410" s="15">
        <f t="shared" si="14"/>
        <v>3200000</v>
      </c>
      <c r="H410" s="59">
        <f>VLOOKUP($A410,Fund_clean_work!$A:$B,2,FALSE)</f>
        <v>10</v>
      </c>
      <c r="I410" s="63">
        <f t="shared" si="13"/>
        <v>320000</v>
      </c>
      <c r="J410" s="5" t="s">
        <v>1595</v>
      </c>
      <c r="K410" s="5" t="s">
        <v>1477</v>
      </c>
      <c r="L410" s="5" t="s">
        <v>30</v>
      </c>
      <c r="M410" s="5" t="s">
        <v>1545</v>
      </c>
      <c r="N410" s="5">
        <v>2013</v>
      </c>
      <c r="O410" s="5" t="s">
        <v>69</v>
      </c>
    </row>
    <row r="411" spans="1:15">
      <c r="A411" s="5" t="s">
        <v>2323</v>
      </c>
      <c r="B411" s="9">
        <v>41962</v>
      </c>
      <c r="C411" s="5">
        <v>2014</v>
      </c>
      <c r="D411" s="5" t="s">
        <v>388</v>
      </c>
      <c r="E411" s="5" t="str">
        <f>VLOOKUP(D411, 'TechIndex Startups'!$A$1:$E$700,2,FALSE)</f>
        <v>FIRM0326</v>
      </c>
      <c r="F411" s="16" t="s">
        <v>1471</v>
      </c>
      <c r="G411" s="15">
        <f t="shared" si="14"/>
        <v>3200000</v>
      </c>
      <c r="H411" s="59">
        <f>VLOOKUP($A411,Fund_clean_work!$A:$B,2,FALSE)</f>
        <v>10</v>
      </c>
      <c r="I411" s="63">
        <f t="shared" si="13"/>
        <v>320000</v>
      </c>
      <c r="J411" s="5" t="s">
        <v>1787</v>
      </c>
      <c r="K411" s="5" t="s">
        <v>1477</v>
      </c>
      <c r="L411" s="5" t="s">
        <v>30</v>
      </c>
      <c r="M411" s="5" t="s">
        <v>1545</v>
      </c>
      <c r="N411" s="5">
        <v>2013</v>
      </c>
      <c r="O411" s="5" t="s">
        <v>69</v>
      </c>
    </row>
    <row r="412" spans="1:15">
      <c r="A412" s="5" t="s">
        <v>2323</v>
      </c>
      <c r="B412" s="9">
        <v>41962</v>
      </c>
      <c r="C412" s="5">
        <v>2014</v>
      </c>
      <c r="D412" s="5" t="s">
        <v>388</v>
      </c>
      <c r="E412" s="5" t="str">
        <f>VLOOKUP(D412, 'TechIndex Startups'!$A$1:$E$700,2,FALSE)</f>
        <v>FIRM0326</v>
      </c>
      <c r="F412" s="16" t="s">
        <v>1471</v>
      </c>
      <c r="G412" s="15">
        <f t="shared" si="14"/>
        <v>3200000</v>
      </c>
      <c r="H412" s="59">
        <f>VLOOKUP($A412,Fund_clean_work!$A:$B,2,FALSE)</f>
        <v>10</v>
      </c>
      <c r="I412" s="63">
        <f t="shared" si="13"/>
        <v>320000</v>
      </c>
      <c r="J412" s="5" t="s">
        <v>1788</v>
      </c>
      <c r="K412" s="5" t="s">
        <v>1477</v>
      </c>
      <c r="L412" s="5" t="s">
        <v>30</v>
      </c>
      <c r="M412" s="5" t="s">
        <v>1545</v>
      </c>
      <c r="N412" s="5">
        <v>2013</v>
      </c>
      <c r="O412" s="5" t="s">
        <v>69</v>
      </c>
    </row>
    <row r="413" spans="1:15">
      <c r="A413" s="5" t="s">
        <v>2323</v>
      </c>
      <c r="B413" s="9">
        <v>41962</v>
      </c>
      <c r="C413" s="5">
        <v>2014</v>
      </c>
      <c r="D413" s="5" t="s">
        <v>388</v>
      </c>
      <c r="E413" s="5" t="str">
        <f>VLOOKUP(D413, 'TechIndex Startups'!$A$1:$E$700,2,FALSE)</f>
        <v>FIRM0326</v>
      </c>
      <c r="F413" s="16" t="s">
        <v>1471</v>
      </c>
      <c r="G413" s="15">
        <f t="shared" si="14"/>
        <v>3200000</v>
      </c>
      <c r="H413" s="59">
        <f>VLOOKUP($A413,Fund_clean_work!$A:$B,2,FALSE)</f>
        <v>10</v>
      </c>
      <c r="I413" s="63">
        <f t="shared" si="13"/>
        <v>320000</v>
      </c>
      <c r="J413" s="5" t="s">
        <v>1789</v>
      </c>
      <c r="K413" s="5" t="s">
        <v>1477</v>
      </c>
      <c r="L413" s="5" t="s">
        <v>30</v>
      </c>
      <c r="M413" s="5" t="s">
        <v>1545</v>
      </c>
      <c r="N413" s="5">
        <v>2013</v>
      </c>
      <c r="O413" s="5" t="s">
        <v>69</v>
      </c>
    </row>
    <row r="414" spans="1:15">
      <c r="A414" s="5" t="s">
        <v>2323</v>
      </c>
      <c r="B414" s="9">
        <v>41962</v>
      </c>
      <c r="C414" s="5">
        <v>2014</v>
      </c>
      <c r="D414" s="5" t="s">
        <v>388</v>
      </c>
      <c r="E414" s="5" t="str">
        <f>VLOOKUP(D414, 'TechIndex Startups'!$A$1:$E$700,2,FALSE)</f>
        <v>FIRM0326</v>
      </c>
      <c r="F414" s="16" t="s">
        <v>1471</v>
      </c>
      <c r="G414" s="15">
        <f t="shared" si="14"/>
        <v>3200000</v>
      </c>
      <c r="H414" s="59">
        <f>VLOOKUP($A414,Fund_clean_work!$A:$B,2,FALSE)</f>
        <v>10</v>
      </c>
      <c r="I414" s="63">
        <f t="shared" si="13"/>
        <v>320000</v>
      </c>
      <c r="J414" s="5" t="s">
        <v>1790</v>
      </c>
      <c r="K414" s="5" t="s">
        <v>1477</v>
      </c>
      <c r="L414" s="5" t="s">
        <v>30</v>
      </c>
      <c r="M414" s="5" t="s">
        <v>1545</v>
      </c>
      <c r="N414" s="5">
        <v>2013</v>
      </c>
      <c r="O414" s="5" t="s">
        <v>69</v>
      </c>
    </row>
    <row r="415" spans="1:15">
      <c r="A415" s="5" t="s">
        <v>2323</v>
      </c>
      <c r="B415" s="9">
        <v>41962</v>
      </c>
      <c r="C415" s="5">
        <v>2014</v>
      </c>
      <c r="D415" s="5" t="s">
        <v>388</v>
      </c>
      <c r="E415" s="5" t="str">
        <f>VLOOKUP(D415, 'TechIndex Startups'!$A$1:$E$700,2,FALSE)</f>
        <v>FIRM0326</v>
      </c>
      <c r="F415" s="15">
        <v>7000000</v>
      </c>
      <c r="G415" s="15">
        <f t="shared" si="14"/>
        <v>7000000</v>
      </c>
      <c r="H415" s="59">
        <f>VLOOKUP($A415,Fund_clean_work!$A:$B,2,FALSE)</f>
        <v>10</v>
      </c>
      <c r="I415" s="63">
        <f t="shared" si="13"/>
        <v>700000</v>
      </c>
      <c r="J415" s="5" t="s">
        <v>2</v>
      </c>
      <c r="K415" s="5" t="s">
        <v>1477</v>
      </c>
      <c r="L415" s="5" t="s">
        <v>30</v>
      </c>
      <c r="M415" s="5" t="s">
        <v>1545</v>
      </c>
      <c r="N415" s="5">
        <v>2013</v>
      </c>
      <c r="O415" s="5" t="s">
        <v>69</v>
      </c>
    </row>
    <row r="416" spans="1:15">
      <c r="A416" s="5" t="s">
        <v>2323</v>
      </c>
      <c r="B416" s="9">
        <v>41962</v>
      </c>
      <c r="C416" s="5">
        <v>2014</v>
      </c>
      <c r="D416" s="5" t="s">
        <v>388</v>
      </c>
      <c r="E416" s="5" t="str">
        <f>VLOOKUP(D416, 'TechIndex Startups'!$A$1:$E$700,2,FALSE)</f>
        <v>FIRM0326</v>
      </c>
      <c r="F416" s="16" t="s">
        <v>1471</v>
      </c>
      <c r="G416" s="15">
        <f t="shared" si="14"/>
        <v>7000000</v>
      </c>
      <c r="H416" s="59">
        <f>VLOOKUP($A416,Fund_clean_work!$A:$B,2,FALSE)</f>
        <v>10</v>
      </c>
      <c r="I416" s="63">
        <f t="shared" si="13"/>
        <v>700000</v>
      </c>
      <c r="J416" s="5" t="s">
        <v>1791</v>
      </c>
      <c r="K416" s="5" t="s">
        <v>1477</v>
      </c>
      <c r="L416" s="5" t="s">
        <v>30</v>
      </c>
      <c r="M416" s="5" t="s">
        <v>1545</v>
      </c>
      <c r="N416" s="5">
        <v>2013</v>
      </c>
      <c r="O416" s="5" t="s">
        <v>69</v>
      </c>
    </row>
    <row r="417" spans="1:15">
      <c r="A417" s="5" t="s">
        <v>2323</v>
      </c>
      <c r="B417" s="9">
        <v>41962</v>
      </c>
      <c r="C417" s="5">
        <v>2014</v>
      </c>
      <c r="D417" s="5" t="s">
        <v>388</v>
      </c>
      <c r="E417" s="5" t="str">
        <f>VLOOKUP(D417, 'TechIndex Startups'!$A$1:$E$700,2,FALSE)</f>
        <v>FIRM0326</v>
      </c>
      <c r="F417" s="16" t="s">
        <v>1471</v>
      </c>
      <c r="G417" s="15">
        <f t="shared" si="14"/>
        <v>7000000</v>
      </c>
      <c r="H417" s="59">
        <f>VLOOKUP($A417,Fund_clean_work!$A:$B,2,FALSE)</f>
        <v>10</v>
      </c>
      <c r="I417" s="63">
        <f t="shared" si="13"/>
        <v>700000</v>
      </c>
      <c r="J417" s="5" t="s">
        <v>1792</v>
      </c>
      <c r="K417" s="5" t="s">
        <v>1477</v>
      </c>
      <c r="L417" s="5" t="s">
        <v>30</v>
      </c>
      <c r="M417" s="5" t="s">
        <v>1545</v>
      </c>
      <c r="N417" s="5">
        <v>2013</v>
      </c>
      <c r="O417" s="5" t="s">
        <v>69</v>
      </c>
    </row>
    <row r="418" spans="1:15">
      <c r="A418" s="5" t="s">
        <v>2323</v>
      </c>
      <c r="B418" s="9">
        <v>41962</v>
      </c>
      <c r="C418" s="5">
        <v>2014</v>
      </c>
      <c r="D418" s="5" t="s">
        <v>388</v>
      </c>
      <c r="E418" s="5" t="str">
        <f>VLOOKUP(D418, 'TechIndex Startups'!$A$1:$E$700,2,FALSE)</f>
        <v>FIRM0326</v>
      </c>
      <c r="F418" s="16" t="s">
        <v>1471</v>
      </c>
      <c r="G418" s="15">
        <f t="shared" si="14"/>
        <v>7000000</v>
      </c>
      <c r="H418" s="59">
        <f>VLOOKUP($A418,Fund_clean_work!$A:$B,2,FALSE)</f>
        <v>10</v>
      </c>
      <c r="I418" s="63">
        <f t="shared" si="13"/>
        <v>700000</v>
      </c>
      <c r="J418" s="5" t="s">
        <v>1793</v>
      </c>
      <c r="K418" s="5" t="s">
        <v>1477</v>
      </c>
      <c r="L418" s="5" t="s">
        <v>30</v>
      </c>
      <c r="M418" s="5" t="s">
        <v>1545</v>
      </c>
      <c r="N418" s="5">
        <v>2013</v>
      </c>
      <c r="O418" s="5" t="s">
        <v>69</v>
      </c>
    </row>
    <row r="419" spans="1:15">
      <c r="A419" s="5" t="s">
        <v>2324</v>
      </c>
      <c r="B419" s="9">
        <v>41963</v>
      </c>
      <c r="C419" s="5">
        <v>2014</v>
      </c>
      <c r="D419" s="5" t="s">
        <v>271</v>
      </c>
      <c r="E419" s="5" t="str">
        <f>VLOOKUP(D419, 'TechIndex Startups'!$A$1:$E$700,2,FALSE)</f>
        <v>FIRM0217</v>
      </c>
      <c r="F419" s="16" t="s">
        <v>1471</v>
      </c>
      <c r="G419" s="15">
        <f t="shared" si="14"/>
        <v>7000000</v>
      </c>
      <c r="H419" s="59">
        <f>VLOOKUP($A419,Fund_clean_work!$A:$B,2,FALSE)</f>
        <v>2</v>
      </c>
      <c r="I419" s="63">
        <f t="shared" si="13"/>
        <v>3500000</v>
      </c>
      <c r="J419" s="5" t="s">
        <v>12</v>
      </c>
      <c r="K419" s="5" t="s">
        <v>1494</v>
      </c>
      <c r="L419" s="5" t="s">
        <v>30</v>
      </c>
      <c r="M419" s="5" t="s">
        <v>1714</v>
      </c>
      <c r="N419" s="5">
        <v>2012</v>
      </c>
      <c r="O419" s="5" t="s">
        <v>44</v>
      </c>
    </row>
    <row r="420" spans="1:15">
      <c r="A420" s="5" t="s">
        <v>2324</v>
      </c>
      <c r="B420" s="9">
        <v>41963</v>
      </c>
      <c r="C420" s="5">
        <v>2014</v>
      </c>
      <c r="D420" s="5" t="s">
        <v>271</v>
      </c>
      <c r="E420" s="5" t="str">
        <f>VLOOKUP(D420, 'TechIndex Startups'!$A$1:$E$700,2,FALSE)</f>
        <v>FIRM0217</v>
      </c>
      <c r="F420" s="15">
        <v>10000000</v>
      </c>
      <c r="G420" s="15">
        <f t="shared" si="14"/>
        <v>10000000</v>
      </c>
      <c r="H420" s="59">
        <f>VLOOKUP($A420,Fund_clean_work!$A:$B,2,FALSE)</f>
        <v>2</v>
      </c>
      <c r="I420" s="63">
        <f t="shared" si="13"/>
        <v>5000000</v>
      </c>
      <c r="J420" s="5" t="s">
        <v>1713</v>
      </c>
      <c r="K420" s="5" t="s">
        <v>1494</v>
      </c>
      <c r="L420" s="5" t="s">
        <v>30</v>
      </c>
      <c r="M420" s="5" t="s">
        <v>1714</v>
      </c>
      <c r="N420" s="5">
        <v>2012</v>
      </c>
      <c r="O420" s="5" t="s">
        <v>44</v>
      </c>
    </row>
    <row r="421" spans="1:15">
      <c r="A421" s="5" t="s">
        <v>2325</v>
      </c>
      <c r="B421" s="9">
        <v>41968</v>
      </c>
      <c r="C421" s="5">
        <v>2014</v>
      </c>
      <c r="D421" s="5" t="s">
        <v>274</v>
      </c>
      <c r="E421" s="5" t="str">
        <f>VLOOKUP(D421, 'TechIndex Startups'!$A$1:$E$700,2,FALSE)</f>
        <v>FIRM0220</v>
      </c>
      <c r="F421" s="15">
        <v>1500000</v>
      </c>
      <c r="G421" s="15">
        <f t="shared" si="14"/>
        <v>1500000</v>
      </c>
      <c r="H421" s="59">
        <f>VLOOKUP($A421,Fund_clean_work!$A:$B,2,FALSE)</f>
        <v>1</v>
      </c>
      <c r="I421" s="63">
        <f t="shared" si="13"/>
        <v>1500000</v>
      </c>
      <c r="J421" s="5" t="s">
        <v>1587</v>
      </c>
      <c r="K421" s="5" t="s">
        <v>1596</v>
      </c>
      <c r="L421" s="5" t="s">
        <v>30</v>
      </c>
      <c r="M421" s="5" t="s">
        <v>1589</v>
      </c>
      <c r="N421" s="5">
        <v>2012</v>
      </c>
      <c r="O421" s="5" t="s">
        <v>69</v>
      </c>
    </row>
    <row r="422" spans="1:15">
      <c r="A422" s="5" t="s">
        <v>2328</v>
      </c>
      <c r="B422" s="9">
        <v>41982</v>
      </c>
      <c r="C422" s="5">
        <v>2014</v>
      </c>
      <c r="D422" s="5" t="s">
        <v>1643</v>
      </c>
      <c r="E422" s="5" t="str">
        <f>VLOOKUP(D422, 'TechIndex Startups'!$A$1:$E$700,2,FALSE)</f>
        <v>FIRM0276</v>
      </c>
      <c r="F422" s="15" t="s">
        <v>1471</v>
      </c>
      <c r="G422" s="15">
        <f t="shared" si="14"/>
        <v>1500000</v>
      </c>
      <c r="H422" s="59">
        <f>VLOOKUP($A422,Fund_clean_work!$A:$B,2,FALSE)</f>
        <v>6</v>
      </c>
      <c r="I422" s="63">
        <f t="shared" si="13"/>
        <v>250000</v>
      </c>
      <c r="J422" s="5" t="s">
        <v>1644</v>
      </c>
      <c r="K422" s="5" t="s">
        <v>1481</v>
      </c>
      <c r="L422" s="5" t="s">
        <v>30</v>
      </c>
      <c r="M422" s="5" t="s">
        <v>1482</v>
      </c>
      <c r="N422" s="5">
        <v>2012</v>
      </c>
      <c r="O422" s="5" t="s">
        <v>47</v>
      </c>
    </row>
    <row r="423" spans="1:15">
      <c r="A423" s="5" t="s">
        <v>2328</v>
      </c>
      <c r="B423" s="9">
        <v>41982</v>
      </c>
      <c r="C423" s="5">
        <v>2014</v>
      </c>
      <c r="D423" s="5" t="s">
        <v>1643</v>
      </c>
      <c r="E423" s="5" t="str">
        <f>VLOOKUP(D423, 'TechIndex Startups'!$A$1:$E$700,2,FALSE)</f>
        <v>FIRM0276</v>
      </c>
      <c r="F423" s="15" t="s">
        <v>1471</v>
      </c>
      <c r="G423" s="15">
        <f t="shared" si="14"/>
        <v>1500000</v>
      </c>
      <c r="H423" s="59">
        <f>VLOOKUP($A423,Fund_clean_work!$A:$B,2,FALSE)</f>
        <v>6</v>
      </c>
      <c r="I423" s="63">
        <f t="shared" si="13"/>
        <v>250000</v>
      </c>
      <c r="J423" s="5" t="s">
        <v>1795</v>
      </c>
      <c r="K423" s="5" t="s">
        <v>1481</v>
      </c>
      <c r="L423" s="5" t="s">
        <v>30</v>
      </c>
      <c r="M423" s="5" t="s">
        <v>1482</v>
      </c>
      <c r="N423" s="5">
        <v>2012</v>
      </c>
      <c r="O423" s="5" t="s">
        <v>47</v>
      </c>
    </row>
    <row r="424" spans="1:15">
      <c r="A424" s="5" t="s">
        <v>2328</v>
      </c>
      <c r="B424" s="9">
        <v>41982</v>
      </c>
      <c r="C424" s="5">
        <v>2014</v>
      </c>
      <c r="D424" s="5" t="s">
        <v>1643</v>
      </c>
      <c r="E424" s="5" t="str">
        <f>VLOOKUP(D424, 'TechIndex Startups'!$A$1:$E$700,2,FALSE)</f>
        <v>FIRM0276</v>
      </c>
      <c r="F424" s="15" t="s">
        <v>1471</v>
      </c>
      <c r="G424" s="15">
        <f t="shared" si="14"/>
        <v>1500000</v>
      </c>
      <c r="H424" s="59">
        <f>VLOOKUP($A424,Fund_clean_work!$A:$B,2,FALSE)</f>
        <v>6</v>
      </c>
      <c r="I424" s="63">
        <f t="shared" si="13"/>
        <v>250000</v>
      </c>
      <c r="J424" s="5" t="s">
        <v>1682</v>
      </c>
      <c r="K424" s="5" t="s">
        <v>1481</v>
      </c>
      <c r="L424" s="5" t="s">
        <v>30</v>
      </c>
      <c r="M424" s="5" t="s">
        <v>1482</v>
      </c>
      <c r="N424" s="5">
        <v>2012</v>
      </c>
      <c r="O424" s="5" t="s">
        <v>47</v>
      </c>
    </row>
    <row r="425" spans="1:15">
      <c r="A425" s="5" t="s">
        <v>2328</v>
      </c>
      <c r="B425" s="9">
        <v>41982</v>
      </c>
      <c r="C425" s="5">
        <v>2014</v>
      </c>
      <c r="D425" s="5" t="s">
        <v>1643</v>
      </c>
      <c r="E425" s="5" t="str">
        <f>VLOOKUP(D425, 'TechIndex Startups'!$A$1:$E$700,2,FALSE)</f>
        <v>FIRM0276</v>
      </c>
      <c r="F425" s="15">
        <v>2400000</v>
      </c>
      <c r="G425" s="15">
        <f t="shared" si="14"/>
        <v>2400000</v>
      </c>
      <c r="H425" s="59">
        <f>VLOOKUP($A425,Fund_clean_work!$A:$B,2,FALSE)</f>
        <v>6</v>
      </c>
      <c r="I425" s="63">
        <f t="shared" si="13"/>
        <v>400000</v>
      </c>
      <c r="J425" s="5" t="s">
        <v>1796</v>
      </c>
      <c r="K425" s="5" t="s">
        <v>1481</v>
      </c>
      <c r="L425" s="5" t="s">
        <v>30</v>
      </c>
      <c r="M425" s="5" t="s">
        <v>1482</v>
      </c>
      <c r="N425" s="5">
        <v>2012</v>
      </c>
      <c r="O425" s="5" t="s">
        <v>47</v>
      </c>
    </row>
    <row r="426" spans="1:15">
      <c r="A426" s="5" t="s">
        <v>2328</v>
      </c>
      <c r="B426" s="9">
        <v>41982</v>
      </c>
      <c r="C426" s="5">
        <v>2014</v>
      </c>
      <c r="D426" s="5" t="s">
        <v>1643</v>
      </c>
      <c r="E426" s="5" t="str">
        <f>VLOOKUP(D426, 'TechIndex Startups'!$A$1:$E$700,2,FALSE)</f>
        <v>FIRM0276</v>
      </c>
      <c r="F426" s="15" t="s">
        <v>1471</v>
      </c>
      <c r="G426" s="15">
        <f t="shared" si="14"/>
        <v>2400000</v>
      </c>
      <c r="H426" s="59">
        <f>VLOOKUP($A426,Fund_clean_work!$A:$B,2,FALSE)</f>
        <v>6</v>
      </c>
      <c r="I426" s="63">
        <f t="shared" si="13"/>
        <v>400000</v>
      </c>
      <c r="J426" s="5" t="s">
        <v>1638</v>
      </c>
      <c r="K426" s="5" t="s">
        <v>1481</v>
      </c>
      <c r="L426" s="5" t="s">
        <v>30</v>
      </c>
      <c r="M426" s="5" t="s">
        <v>1482</v>
      </c>
      <c r="N426" s="5">
        <v>2012</v>
      </c>
      <c r="O426" s="5" t="s">
        <v>47</v>
      </c>
    </row>
    <row r="427" spans="1:15">
      <c r="A427" s="5" t="s">
        <v>2328</v>
      </c>
      <c r="B427" s="9">
        <v>41982</v>
      </c>
      <c r="C427" s="5">
        <v>2014</v>
      </c>
      <c r="D427" s="5" t="s">
        <v>1643</v>
      </c>
      <c r="E427" s="5" t="str">
        <f>VLOOKUP(D427, 'TechIndex Startups'!$A$1:$E$700,2,FALSE)</f>
        <v>FIRM0276</v>
      </c>
      <c r="F427" s="15" t="s">
        <v>1471</v>
      </c>
      <c r="G427" s="15">
        <f t="shared" si="14"/>
        <v>2400000</v>
      </c>
      <c r="H427" s="59">
        <f>VLOOKUP($A427,Fund_clean_work!$A:$B,2,FALSE)</f>
        <v>6</v>
      </c>
      <c r="I427" s="63">
        <f t="shared" si="13"/>
        <v>400000</v>
      </c>
      <c r="J427" s="5" t="s">
        <v>1797</v>
      </c>
      <c r="K427" s="5" t="s">
        <v>1481</v>
      </c>
      <c r="L427" s="5" t="s">
        <v>30</v>
      </c>
      <c r="M427" s="5" t="s">
        <v>1482</v>
      </c>
      <c r="N427" s="5">
        <v>2015</v>
      </c>
      <c r="O427" s="5" t="s">
        <v>47</v>
      </c>
    </row>
    <row r="428" spans="1:15">
      <c r="A428" s="5" t="s">
        <v>2329</v>
      </c>
      <c r="B428" s="9">
        <v>41995</v>
      </c>
      <c r="C428" s="5">
        <v>2014</v>
      </c>
      <c r="D428" s="5" t="s">
        <v>584</v>
      </c>
      <c r="E428" s="5" t="str">
        <f>VLOOKUP(D428, 'TechIndex Startups'!$A$1:$E$700,2,FALSE)</f>
        <v>FIRM0513</v>
      </c>
      <c r="F428" s="15">
        <v>200000</v>
      </c>
      <c r="G428" s="15">
        <f t="shared" si="14"/>
        <v>200000</v>
      </c>
      <c r="H428" s="59">
        <f>VLOOKUP($A428,Fund_clean_work!$A:$B,2,FALSE)</f>
        <v>1</v>
      </c>
      <c r="I428" s="63">
        <f t="shared" si="13"/>
        <v>200000</v>
      </c>
      <c r="J428" s="5" t="s">
        <v>1479</v>
      </c>
      <c r="K428" s="5" t="s">
        <v>1481</v>
      </c>
      <c r="L428" s="5" t="s">
        <v>30</v>
      </c>
      <c r="M428" s="5" t="s">
        <v>1470</v>
      </c>
      <c r="N428" s="5">
        <v>2011</v>
      </c>
      <c r="O428" s="5" t="s">
        <v>69</v>
      </c>
    </row>
    <row r="429" spans="1:15">
      <c r="A429" s="5" t="s">
        <v>2330</v>
      </c>
      <c r="B429" s="9">
        <v>41996</v>
      </c>
      <c r="C429" s="5">
        <v>2014</v>
      </c>
      <c r="D429" s="5" t="s">
        <v>279</v>
      </c>
      <c r="E429" s="5" t="str">
        <f>VLOOKUP(D429, 'TechIndex Startups'!$A$1:$E$700,2,FALSE)</f>
        <v>FIRM0225</v>
      </c>
      <c r="F429" s="15">
        <v>2500000</v>
      </c>
      <c r="G429" s="15">
        <f t="shared" si="14"/>
        <v>2500000</v>
      </c>
      <c r="H429" s="59">
        <f>VLOOKUP($A429,Fund_clean_work!$A:$B,2,FALSE)</f>
        <v>1</v>
      </c>
      <c r="I429" s="63">
        <f t="shared" si="13"/>
        <v>2500000</v>
      </c>
      <c r="J429" s="5" t="s">
        <v>1479</v>
      </c>
      <c r="K429" s="5" t="s">
        <v>1481</v>
      </c>
      <c r="L429" s="5" t="s">
        <v>30</v>
      </c>
      <c r="M429" s="5" t="s">
        <v>1470</v>
      </c>
      <c r="N429" s="5">
        <v>2012</v>
      </c>
      <c r="O429" s="5" t="s">
        <v>33</v>
      </c>
    </row>
    <row r="430" spans="1:15">
      <c r="A430" s="5" t="s">
        <v>2331</v>
      </c>
      <c r="B430" s="9">
        <v>42004</v>
      </c>
      <c r="C430" s="5">
        <v>2014</v>
      </c>
      <c r="D430" s="5" t="s">
        <v>473</v>
      </c>
      <c r="E430" s="5" t="str">
        <f>VLOOKUP(D430, 'TechIndex Startups'!$A$1:$E$700,2,FALSE)</f>
        <v>FIRM0407</v>
      </c>
      <c r="F430" s="15">
        <v>1500</v>
      </c>
      <c r="G430" s="15">
        <f t="shared" si="14"/>
        <v>1500</v>
      </c>
      <c r="H430" s="59">
        <f>VLOOKUP($A430,Fund_clean_work!$A:$B,2,FALSE)</f>
        <v>1</v>
      </c>
      <c r="I430" s="63">
        <f t="shared" si="13"/>
        <v>1500</v>
      </c>
      <c r="J430" s="5" t="s">
        <v>1479</v>
      </c>
      <c r="K430" s="5" t="s">
        <v>1481</v>
      </c>
      <c r="L430" s="5" t="s">
        <v>30</v>
      </c>
      <c r="M430" s="5" t="s">
        <v>1798</v>
      </c>
      <c r="N430" s="5">
        <v>2014</v>
      </c>
      <c r="O430" s="5" t="s">
        <v>86</v>
      </c>
    </row>
    <row r="431" spans="1:15">
      <c r="A431" s="5" t="s">
        <v>2332</v>
      </c>
      <c r="B431" s="9">
        <v>42005</v>
      </c>
      <c r="C431" s="5">
        <v>2015</v>
      </c>
      <c r="D431" s="5" t="s">
        <v>420</v>
      </c>
      <c r="E431" s="5" t="str">
        <f>VLOOKUP(D431, 'TechIndex Startups'!$A$1:$E$700,2,FALSE)</f>
        <v>FIRM0356</v>
      </c>
      <c r="F431" s="15">
        <f>100000*1.25</f>
        <v>125000</v>
      </c>
      <c r="G431" s="15">
        <f t="shared" si="14"/>
        <v>125000</v>
      </c>
      <c r="H431" s="59">
        <f>VLOOKUP($A431,Fund_clean_work!$A:$B,2,FALSE)</f>
        <v>1</v>
      </c>
      <c r="I431" s="63">
        <f t="shared" si="13"/>
        <v>125000</v>
      </c>
      <c r="J431" s="5" t="s">
        <v>1641</v>
      </c>
      <c r="K431" s="5" t="s">
        <v>1588</v>
      </c>
      <c r="L431" s="5" t="s">
        <v>73</v>
      </c>
      <c r="M431" s="5" t="s">
        <v>1642</v>
      </c>
      <c r="N431" s="5">
        <v>2013</v>
      </c>
      <c r="O431" s="5" t="s">
        <v>44</v>
      </c>
    </row>
    <row r="432" spans="1:15">
      <c r="A432" s="5" t="s">
        <v>2333</v>
      </c>
      <c r="B432" s="9">
        <v>42005</v>
      </c>
      <c r="C432" s="5">
        <v>2015</v>
      </c>
      <c r="D432" s="5" t="s">
        <v>705</v>
      </c>
      <c r="E432" s="5" t="str">
        <f>VLOOKUP(D432, 'TechIndex Startups'!$A$1:$E$700,2,FALSE)</f>
        <v>FIRM0631</v>
      </c>
      <c r="F432" s="15">
        <v>20000</v>
      </c>
      <c r="G432" s="15">
        <f t="shared" si="14"/>
        <v>20000</v>
      </c>
      <c r="H432" s="59">
        <f>VLOOKUP($A432,Fund_clean_work!$A:$B,2,FALSE)</f>
        <v>1</v>
      </c>
      <c r="I432" s="63">
        <f t="shared" si="13"/>
        <v>20000</v>
      </c>
      <c r="J432" s="5" t="s">
        <v>1479</v>
      </c>
      <c r="K432" s="5" t="s">
        <v>1517</v>
      </c>
      <c r="L432" s="5" t="s">
        <v>50</v>
      </c>
      <c r="M432" s="5" t="s">
        <v>1478</v>
      </c>
      <c r="N432" s="5">
        <v>2007</v>
      </c>
      <c r="O432" s="5" t="s">
        <v>47</v>
      </c>
    </row>
    <row r="433" spans="1:15">
      <c r="A433" s="5" t="s">
        <v>2334</v>
      </c>
      <c r="B433" s="9">
        <v>42006</v>
      </c>
      <c r="C433" s="5">
        <v>2015</v>
      </c>
      <c r="D433" s="5" t="s">
        <v>122</v>
      </c>
      <c r="E433" s="5" t="str">
        <f>VLOOKUP(D433, 'TechIndex Startups'!$A$1:$E$700,2,FALSE)</f>
        <v>FIRM0074</v>
      </c>
      <c r="F433" s="15">
        <v>100000</v>
      </c>
      <c r="G433" s="15">
        <f t="shared" si="14"/>
        <v>100000</v>
      </c>
      <c r="H433" s="59">
        <f>VLOOKUP($A433,Fund_clean_work!$A:$B,2,FALSE)</f>
        <v>1</v>
      </c>
      <c r="I433" s="63">
        <f t="shared" si="13"/>
        <v>100000</v>
      </c>
      <c r="J433" s="5" t="s">
        <v>1735</v>
      </c>
      <c r="K433" s="5" t="s">
        <v>1588</v>
      </c>
      <c r="L433" s="5" t="s">
        <v>30</v>
      </c>
      <c r="M433" s="5" t="s">
        <v>1708</v>
      </c>
      <c r="N433" s="5">
        <v>2011</v>
      </c>
      <c r="O433" s="5" t="s">
        <v>58</v>
      </c>
    </row>
    <row r="434" spans="1:15">
      <c r="A434" s="5" t="s">
        <v>2335</v>
      </c>
      <c r="B434" s="9">
        <v>42007</v>
      </c>
      <c r="C434" s="5">
        <v>2015</v>
      </c>
      <c r="D434" s="5" t="s">
        <v>553</v>
      </c>
      <c r="E434" s="5" t="str">
        <f>VLOOKUP(D434, 'TechIndex Startups'!$A$1:$E$700,2,FALSE)</f>
        <v>FIRM0482</v>
      </c>
      <c r="F434" s="15">
        <v>750000</v>
      </c>
      <c r="G434" s="15">
        <f t="shared" si="14"/>
        <v>750000</v>
      </c>
      <c r="H434" s="59">
        <f>VLOOKUP($A434,Fund_clean_work!$A:$B,2,FALSE)</f>
        <v>1</v>
      </c>
      <c r="I434" s="63">
        <f t="shared" si="13"/>
        <v>750000</v>
      </c>
      <c r="J434" s="5" t="s">
        <v>1479</v>
      </c>
      <c r="K434" s="5" t="s">
        <v>1497</v>
      </c>
      <c r="L434" s="5" t="s">
        <v>30</v>
      </c>
      <c r="M434" s="5" t="s">
        <v>1775</v>
      </c>
      <c r="N434" s="5">
        <v>2014</v>
      </c>
      <c r="O434" s="5" t="s">
        <v>47</v>
      </c>
    </row>
    <row r="435" spans="1:15">
      <c r="A435" s="5" t="s">
        <v>2336</v>
      </c>
      <c r="B435" s="9">
        <v>42009</v>
      </c>
      <c r="C435" s="5">
        <v>2015</v>
      </c>
      <c r="D435" s="5" t="s">
        <v>277</v>
      </c>
      <c r="E435" s="5" t="str">
        <f>VLOOKUP(D435, 'TechIndex Startups'!$A$1:$E$700,2,FALSE)</f>
        <v>FIRM0223</v>
      </c>
      <c r="F435" s="15" t="s">
        <v>1471</v>
      </c>
      <c r="G435" s="15">
        <f t="shared" si="14"/>
        <v>750000</v>
      </c>
      <c r="H435" s="59">
        <f>VLOOKUP($A435,Fund_clean_work!$A:$B,2,FALSE)</f>
        <v>7</v>
      </c>
      <c r="I435" s="63">
        <f t="shared" si="13"/>
        <v>107142.85714285714</v>
      </c>
      <c r="J435" s="5" t="s">
        <v>1667</v>
      </c>
      <c r="K435" s="5" t="s">
        <v>1477</v>
      </c>
      <c r="L435" s="5" t="s">
        <v>30</v>
      </c>
      <c r="M435" s="5" t="s">
        <v>1489</v>
      </c>
      <c r="N435" s="5">
        <v>2012</v>
      </c>
      <c r="O435" s="5" t="s">
        <v>33</v>
      </c>
    </row>
    <row r="436" spans="1:15">
      <c r="A436" s="5" t="s">
        <v>2336</v>
      </c>
      <c r="B436" s="9">
        <v>42009</v>
      </c>
      <c r="C436" s="5">
        <v>2015</v>
      </c>
      <c r="D436" s="5" t="s">
        <v>277</v>
      </c>
      <c r="E436" s="5" t="str">
        <f>VLOOKUP(D436, 'TechIndex Startups'!$A$1:$E$700,2,FALSE)</f>
        <v>FIRM0223</v>
      </c>
      <c r="F436" s="15" t="s">
        <v>1471</v>
      </c>
      <c r="G436" s="15">
        <f t="shared" si="14"/>
        <v>750000</v>
      </c>
      <c r="H436" s="59">
        <f>VLOOKUP($A436,Fund_clean_work!$A:$B,2,FALSE)</f>
        <v>7</v>
      </c>
      <c r="I436" s="63">
        <f t="shared" si="13"/>
        <v>107142.85714285714</v>
      </c>
      <c r="J436" s="5" t="s">
        <v>1799</v>
      </c>
      <c r="K436" s="5" t="s">
        <v>1477</v>
      </c>
      <c r="L436" s="5" t="s">
        <v>30</v>
      </c>
      <c r="M436" s="5" t="s">
        <v>1489</v>
      </c>
      <c r="N436" s="5">
        <v>2012</v>
      </c>
      <c r="O436" s="5" t="s">
        <v>33</v>
      </c>
    </row>
    <row r="437" spans="1:15">
      <c r="A437" s="5" t="s">
        <v>2336</v>
      </c>
      <c r="B437" s="9">
        <v>42009</v>
      </c>
      <c r="C437" s="5">
        <v>2015</v>
      </c>
      <c r="D437" s="5" t="s">
        <v>277</v>
      </c>
      <c r="E437" s="5" t="str">
        <f>VLOOKUP(D437, 'TechIndex Startups'!$A$1:$E$700,2,FALSE)</f>
        <v>FIRM0223</v>
      </c>
      <c r="F437" s="15" t="s">
        <v>1471</v>
      </c>
      <c r="G437" s="15">
        <f t="shared" si="14"/>
        <v>750000</v>
      </c>
      <c r="H437" s="59">
        <f>VLOOKUP($A437,Fund_clean_work!$A:$B,2,FALSE)</f>
        <v>7</v>
      </c>
      <c r="I437" s="63">
        <f t="shared" si="13"/>
        <v>107142.85714285714</v>
      </c>
      <c r="J437" s="5" t="s">
        <v>1627</v>
      </c>
      <c r="K437" s="5" t="s">
        <v>1477</v>
      </c>
      <c r="L437" s="5" t="s">
        <v>30</v>
      </c>
      <c r="M437" s="5" t="s">
        <v>1489</v>
      </c>
      <c r="N437" s="5">
        <v>2012</v>
      </c>
      <c r="O437" s="5" t="s">
        <v>33</v>
      </c>
    </row>
    <row r="438" spans="1:15">
      <c r="A438" s="5" t="s">
        <v>2336</v>
      </c>
      <c r="B438" s="9">
        <v>42009</v>
      </c>
      <c r="C438" s="5">
        <v>2015</v>
      </c>
      <c r="D438" s="5" t="s">
        <v>277</v>
      </c>
      <c r="E438" s="5" t="str">
        <f>VLOOKUP(D438, 'TechIndex Startups'!$A$1:$E$700,2,FALSE)</f>
        <v>FIRM0223</v>
      </c>
      <c r="F438" s="15" t="s">
        <v>1471</v>
      </c>
      <c r="G438" s="15">
        <f t="shared" si="14"/>
        <v>750000</v>
      </c>
      <c r="H438" s="59">
        <f>VLOOKUP($A438,Fund_clean_work!$A:$B,2,FALSE)</f>
        <v>7</v>
      </c>
      <c r="I438" s="63">
        <f t="shared" si="13"/>
        <v>107142.85714285714</v>
      </c>
      <c r="J438" s="5" t="s">
        <v>1800</v>
      </c>
      <c r="K438" s="5" t="s">
        <v>1477</v>
      </c>
      <c r="L438" s="5" t="s">
        <v>30</v>
      </c>
      <c r="M438" s="5" t="s">
        <v>1489</v>
      </c>
      <c r="N438" s="5">
        <v>2012</v>
      </c>
      <c r="O438" s="5" t="s">
        <v>33</v>
      </c>
    </row>
    <row r="439" spans="1:15">
      <c r="A439" s="5" t="s">
        <v>2336</v>
      </c>
      <c r="B439" s="9">
        <v>42009</v>
      </c>
      <c r="C439" s="5">
        <v>2015</v>
      </c>
      <c r="D439" s="5" t="s">
        <v>277</v>
      </c>
      <c r="E439" s="5" t="str">
        <f>VLOOKUP(D439, 'TechIndex Startups'!$A$1:$E$700,2,FALSE)</f>
        <v>FIRM0223</v>
      </c>
      <c r="F439" s="15" t="s">
        <v>1471</v>
      </c>
      <c r="G439" s="15">
        <f t="shared" si="14"/>
        <v>750000</v>
      </c>
      <c r="H439" s="59">
        <f>VLOOKUP($A439,Fund_clean_work!$A:$B,2,FALSE)</f>
        <v>7</v>
      </c>
      <c r="I439" s="63">
        <f t="shared" si="13"/>
        <v>107142.85714285714</v>
      </c>
      <c r="J439" s="5" t="s">
        <v>18</v>
      </c>
      <c r="K439" s="5" t="s">
        <v>1477</v>
      </c>
      <c r="L439" s="5" t="s">
        <v>30</v>
      </c>
      <c r="M439" s="5" t="s">
        <v>1489</v>
      </c>
      <c r="N439" s="5">
        <v>2012</v>
      </c>
      <c r="O439" s="5" t="s">
        <v>33</v>
      </c>
    </row>
    <row r="440" spans="1:15">
      <c r="A440" s="5" t="s">
        <v>2336</v>
      </c>
      <c r="B440" s="9">
        <v>42009</v>
      </c>
      <c r="C440" s="5">
        <v>2015</v>
      </c>
      <c r="D440" s="5" t="s">
        <v>277</v>
      </c>
      <c r="E440" s="5" t="str">
        <f>VLOOKUP(D440, 'TechIndex Startups'!$A$1:$E$700,2,FALSE)</f>
        <v>FIRM0223</v>
      </c>
      <c r="F440" s="15" t="s">
        <v>1471</v>
      </c>
      <c r="G440" s="15">
        <f t="shared" si="14"/>
        <v>750000</v>
      </c>
      <c r="H440" s="59">
        <f>VLOOKUP($A440,Fund_clean_work!$A:$B,2,FALSE)</f>
        <v>7</v>
      </c>
      <c r="I440" s="63">
        <f t="shared" si="13"/>
        <v>107142.85714285714</v>
      </c>
      <c r="J440" s="5" t="s">
        <v>1669</v>
      </c>
      <c r="K440" s="5" t="s">
        <v>1477</v>
      </c>
      <c r="L440" s="5" t="s">
        <v>30</v>
      </c>
      <c r="M440" s="5" t="s">
        <v>1489</v>
      </c>
      <c r="N440" s="5">
        <v>2012</v>
      </c>
      <c r="O440" s="5" t="s">
        <v>33</v>
      </c>
    </row>
    <row r="441" spans="1:15">
      <c r="A441" s="5" t="s">
        <v>2336</v>
      </c>
      <c r="B441" s="9">
        <v>42009</v>
      </c>
      <c r="C441" s="5">
        <v>2015</v>
      </c>
      <c r="D441" s="5" t="s">
        <v>277</v>
      </c>
      <c r="E441" s="5" t="str">
        <f>VLOOKUP(D441, 'TechIndex Startups'!$A$1:$E$700,2,FALSE)</f>
        <v>FIRM0223</v>
      </c>
      <c r="F441" s="15">
        <v>7000000</v>
      </c>
      <c r="G441" s="15">
        <f t="shared" si="14"/>
        <v>7000000</v>
      </c>
      <c r="H441" s="59">
        <f>VLOOKUP($A441,Fund_clean_work!$A:$B,2,FALSE)</f>
        <v>7</v>
      </c>
      <c r="I441" s="63">
        <f t="shared" si="13"/>
        <v>1000000</v>
      </c>
      <c r="J441" s="5" t="s">
        <v>21</v>
      </c>
      <c r="K441" s="5" t="s">
        <v>1477</v>
      </c>
      <c r="L441" s="5" t="s">
        <v>30</v>
      </c>
      <c r="M441" s="5" t="s">
        <v>1489</v>
      </c>
      <c r="N441" s="5">
        <v>2012</v>
      </c>
      <c r="O441" s="5" t="s">
        <v>33</v>
      </c>
    </row>
    <row r="442" spans="1:15">
      <c r="A442" s="5" t="s">
        <v>2337</v>
      </c>
      <c r="B442" s="9">
        <v>42009</v>
      </c>
      <c r="C442" s="5">
        <v>2015</v>
      </c>
      <c r="D442" s="5" t="s">
        <v>211</v>
      </c>
      <c r="E442" s="5" t="str">
        <f>VLOOKUP(D442, 'TechIndex Startups'!$A$1:$E$700,2,FALSE)</f>
        <v>FIRM0161</v>
      </c>
      <c r="F442" s="15">
        <v>940000</v>
      </c>
      <c r="G442" s="15">
        <f t="shared" si="14"/>
        <v>940000</v>
      </c>
      <c r="H442" s="59">
        <f>VLOOKUP($A442,Fund_clean_work!$A:$B,2,FALSE)</f>
        <v>1</v>
      </c>
      <c r="I442" s="63">
        <f t="shared" si="13"/>
        <v>940000</v>
      </c>
      <c r="J442" s="5" t="s">
        <v>1479</v>
      </c>
      <c r="K442" s="5" t="s">
        <v>1477</v>
      </c>
      <c r="L442" s="5" t="s">
        <v>30</v>
      </c>
      <c r="M442" s="5" t="s">
        <v>1770</v>
      </c>
      <c r="N442" s="5">
        <v>2001</v>
      </c>
      <c r="O442" s="5" t="s">
        <v>33</v>
      </c>
    </row>
    <row r="443" spans="1:15">
      <c r="A443" s="5" t="s">
        <v>2338</v>
      </c>
      <c r="B443" s="9">
        <v>42009</v>
      </c>
      <c r="C443" s="5">
        <v>2015</v>
      </c>
      <c r="D443" s="5" t="s">
        <v>291</v>
      </c>
      <c r="E443" s="5" t="str">
        <f>VLOOKUP(D443, 'TechIndex Startups'!$A$1:$E$700,2,FALSE)</f>
        <v>FIRM0235</v>
      </c>
      <c r="F443" s="15">
        <v>1200000</v>
      </c>
      <c r="G443" s="15">
        <f t="shared" si="14"/>
        <v>1200000</v>
      </c>
      <c r="H443" s="59">
        <f>VLOOKUP($A443,Fund_clean_work!$A:$B,2,FALSE)</f>
        <v>1</v>
      </c>
      <c r="I443" s="63">
        <f t="shared" si="13"/>
        <v>1200000</v>
      </c>
      <c r="J443" s="5" t="s">
        <v>1801</v>
      </c>
      <c r="K443" s="5" t="s">
        <v>1481</v>
      </c>
      <c r="L443" s="5" t="s">
        <v>30</v>
      </c>
      <c r="M443" s="5" t="s">
        <v>1655</v>
      </c>
      <c r="N443" s="5">
        <v>2012</v>
      </c>
      <c r="O443" s="5" t="s">
        <v>69</v>
      </c>
    </row>
    <row r="444" spans="1:15">
      <c r="A444" s="5" t="s">
        <v>2339</v>
      </c>
      <c r="B444" s="9">
        <v>42020</v>
      </c>
      <c r="C444" s="5">
        <v>2015</v>
      </c>
      <c r="D444" s="5" t="s">
        <v>540</v>
      </c>
      <c r="E444" s="5" t="str">
        <f>VLOOKUP(D444, 'TechIndex Startups'!$A$1:$E$700,2,FALSE)</f>
        <v>FIRM0471</v>
      </c>
      <c r="F444" s="15">
        <f>262000*1.4</f>
        <v>366800</v>
      </c>
      <c r="G444" s="15">
        <f t="shared" si="14"/>
        <v>366800</v>
      </c>
      <c r="H444" s="59">
        <f>VLOOKUP($A444,Fund_clean_work!$A:$B,2,FALSE)</f>
        <v>1</v>
      </c>
      <c r="I444" s="63">
        <f t="shared" si="13"/>
        <v>366800</v>
      </c>
      <c r="J444" s="5" t="s">
        <v>1802</v>
      </c>
      <c r="K444" s="5" t="s">
        <v>1481</v>
      </c>
      <c r="L444" s="5" t="s">
        <v>50</v>
      </c>
      <c r="M444" s="5" t="s">
        <v>1478</v>
      </c>
      <c r="N444" s="5">
        <v>2014</v>
      </c>
      <c r="O444" s="5" t="s">
        <v>47</v>
      </c>
    </row>
    <row r="445" spans="1:15">
      <c r="A445" s="5" t="s">
        <v>2340</v>
      </c>
      <c r="B445" s="9">
        <v>42024</v>
      </c>
      <c r="C445" s="5">
        <v>2015</v>
      </c>
      <c r="D445" s="5" t="s">
        <v>570</v>
      </c>
      <c r="E445" s="5" t="str">
        <f>VLOOKUP(D445, 'TechIndex Startups'!$A$1:$E$700,2,FALSE)</f>
        <v>FIRM0499</v>
      </c>
      <c r="F445" s="15">
        <v>100000</v>
      </c>
      <c r="G445" s="15">
        <f t="shared" si="14"/>
        <v>100000</v>
      </c>
      <c r="H445" s="59">
        <f>VLOOKUP($A445,Fund_clean_work!$A:$B,2,FALSE)</f>
        <v>1</v>
      </c>
      <c r="I445" s="63">
        <f t="shared" si="13"/>
        <v>100000</v>
      </c>
      <c r="J445" s="5" t="s">
        <v>1479</v>
      </c>
      <c r="K445" s="5" t="s">
        <v>1596</v>
      </c>
      <c r="L445" s="5" t="s">
        <v>41</v>
      </c>
      <c r="M445" s="5" t="s">
        <v>1537</v>
      </c>
      <c r="N445" s="5">
        <v>2014</v>
      </c>
      <c r="O445" s="5" t="s">
        <v>33</v>
      </c>
    </row>
    <row r="446" spans="1:15">
      <c r="A446" s="5" t="s">
        <v>2341</v>
      </c>
      <c r="B446" s="9">
        <v>42037</v>
      </c>
      <c r="C446" s="5">
        <v>2015</v>
      </c>
      <c r="D446" s="5" t="s">
        <v>388</v>
      </c>
      <c r="E446" s="5" t="str">
        <f>VLOOKUP(D446, 'TechIndex Startups'!$A$1:$E$700,2,FALSE)</f>
        <v>FIRM0326</v>
      </c>
      <c r="F446" s="15" t="s">
        <v>1471</v>
      </c>
      <c r="G446" s="15">
        <f t="shared" si="14"/>
        <v>100000</v>
      </c>
      <c r="H446" s="59">
        <f>VLOOKUP($A446,Fund_clean_work!$A:$B,2,FALSE)</f>
        <v>2</v>
      </c>
      <c r="I446" s="63">
        <f t="shared" si="13"/>
        <v>50000</v>
      </c>
      <c r="J446" s="5" t="s">
        <v>1790</v>
      </c>
      <c r="K446" s="5" t="s">
        <v>1494</v>
      </c>
      <c r="L446" s="5" t="s">
        <v>30</v>
      </c>
      <c r="M446" s="5" t="s">
        <v>1545</v>
      </c>
      <c r="N446" s="5">
        <v>2013</v>
      </c>
      <c r="O446" s="5" t="s">
        <v>69</v>
      </c>
    </row>
    <row r="447" spans="1:15">
      <c r="A447" s="5" t="s">
        <v>2341</v>
      </c>
      <c r="B447" s="9">
        <v>42037</v>
      </c>
      <c r="C447" s="5">
        <v>2015</v>
      </c>
      <c r="D447" s="5" t="s">
        <v>388</v>
      </c>
      <c r="E447" s="5" t="str">
        <f>VLOOKUP(D447, 'TechIndex Startups'!$A$1:$E$700,2,FALSE)</f>
        <v>FIRM0326</v>
      </c>
      <c r="F447" s="15">
        <v>10000000</v>
      </c>
      <c r="G447" s="15">
        <f t="shared" si="14"/>
        <v>10000000</v>
      </c>
      <c r="H447" s="59">
        <f>VLOOKUP($A447,Fund_clean_work!$A:$B,2,FALSE)</f>
        <v>2</v>
      </c>
      <c r="I447" s="63">
        <f t="shared" si="13"/>
        <v>5000000</v>
      </c>
      <c r="J447" s="5" t="s">
        <v>1803</v>
      </c>
      <c r="K447" s="5" t="s">
        <v>1494</v>
      </c>
      <c r="L447" s="5" t="s">
        <v>30</v>
      </c>
      <c r="M447" s="5" t="s">
        <v>1545</v>
      </c>
      <c r="N447" s="5">
        <v>2013</v>
      </c>
      <c r="O447" s="5" t="s">
        <v>69</v>
      </c>
    </row>
    <row r="448" spans="1:15">
      <c r="A448" s="5" t="s">
        <v>2342</v>
      </c>
      <c r="B448" s="9">
        <v>42037</v>
      </c>
      <c r="C448" s="5">
        <v>2015</v>
      </c>
      <c r="D448" s="5" t="s">
        <v>147</v>
      </c>
      <c r="E448" s="5" t="str">
        <f>VLOOKUP(D448, 'TechIndex Startups'!$A$1:$E$700,2,FALSE)</f>
        <v>FIRM0099</v>
      </c>
      <c r="F448" s="15">
        <v>15000000</v>
      </c>
      <c r="G448" s="15">
        <f t="shared" si="14"/>
        <v>15000000</v>
      </c>
      <c r="H448" s="59">
        <f>VLOOKUP($A448,Fund_clean_work!$A:$B,2,FALSE)</f>
        <v>1</v>
      </c>
      <c r="I448" s="63">
        <f t="shared" si="13"/>
        <v>15000000</v>
      </c>
      <c r="J448" s="5" t="s">
        <v>1804</v>
      </c>
      <c r="K448" s="5" t="s">
        <v>1546</v>
      </c>
      <c r="L448" s="5" t="s">
        <v>30</v>
      </c>
      <c r="M448" s="5" t="s">
        <v>1535</v>
      </c>
      <c r="N448" s="5">
        <v>2008</v>
      </c>
      <c r="O448" s="5" t="s">
        <v>44</v>
      </c>
    </row>
    <row r="449" spans="1:15">
      <c r="A449" s="5" t="s">
        <v>2343</v>
      </c>
      <c r="B449" s="9">
        <v>42038</v>
      </c>
      <c r="C449" s="5">
        <v>2015</v>
      </c>
      <c r="D449" s="5" t="s">
        <v>362</v>
      </c>
      <c r="E449" s="5" t="str">
        <f>VLOOKUP(D449, 'TechIndex Startups'!$A$1:$E$700,2,FALSE)</f>
        <v>FIRM0303</v>
      </c>
      <c r="F449" s="15" t="s">
        <v>1471</v>
      </c>
      <c r="G449" s="15">
        <f t="shared" si="14"/>
        <v>15000000</v>
      </c>
      <c r="H449" s="59">
        <f>VLOOKUP($A449,Fund_clean_work!$A:$B,2,FALSE)</f>
        <v>7</v>
      </c>
      <c r="I449" s="63">
        <f t="shared" si="13"/>
        <v>2142857.1428571427</v>
      </c>
      <c r="J449" s="5" t="s">
        <v>1681</v>
      </c>
      <c r="K449" s="5" t="s">
        <v>1477</v>
      </c>
      <c r="L449" s="5" t="s">
        <v>30</v>
      </c>
      <c r="M449" s="5" t="s">
        <v>1482</v>
      </c>
      <c r="N449" s="5">
        <v>2013</v>
      </c>
      <c r="O449" s="5" t="s">
        <v>29</v>
      </c>
    </row>
    <row r="450" spans="1:15">
      <c r="A450" s="5" t="s">
        <v>2343</v>
      </c>
      <c r="B450" s="9">
        <v>42038</v>
      </c>
      <c r="C450" s="5">
        <v>2015</v>
      </c>
      <c r="D450" s="5" t="s">
        <v>362</v>
      </c>
      <c r="E450" s="5" t="str">
        <f>VLOOKUP(D450, 'TechIndex Startups'!$A$1:$E$700,2,FALSE)</f>
        <v>FIRM0303</v>
      </c>
      <c r="F450" s="15" t="s">
        <v>1471</v>
      </c>
      <c r="G450" s="15">
        <f t="shared" si="14"/>
        <v>15000000</v>
      </c>
      <c r="H450" s="59">
        <f>VLOOKUP($A450,Fund_clean_work!$A:$B,2,FALSE)</f>
        <v>7</v>
      </c>
      <c r="I450" s="63">
        <f t="shared" si="13"/>
        <v>2142857.1428571427</v>
      </c>
      <c r="J450" s="5" t="s">
        <v>1805</v>
      </c>
      <c r="K450" s="5" t="s">
        <v>1477</v>
      </c>
      <c r="L450" s="5" t="s">
        <v>30</v>
      </c>
      <c r="M450" s="5" t="s">
        <v>1482</v>
      </c>
      <c r="N450" s="5">
        <v>2013</v>
      </c>
      <c r="O450" s="5" t="s">
        <v>29</v>
      </c>
    </row>
    <row r="451" spans="1:15">
      <c r="A451" s="5" t="s">
        <v>2343</v>
      </c>
      <c r="B451" s="9">
        <v>42038</v>
      </c>
      <c r="C451" s="5">
        <v>2015</v>
      </c>
      <c r="D451" s="5" t="s">
        <v>362</v>
      </c>
      <c r="E451" s="5" t="str">
        <f>VLOOKUP(D451, 'TechIndex Startups'!$A$1:$E$700,2,FALSE)</f>
        <v>FIRM0303</v>
      </c>
      <c r="F451" s="15" t="s">
        <v>1471</v>
      </c>
      <c r="G451" s="15">
        <f t="shared" si="14"/>
        <v>15000000</v>
      </c>
      <c r="H451" s="59">
        <f>VLOOKUP($A451,Fund_clean_work!$A:$B,2,FALSE)</f>
        <v>7</v>
      </c>
      <c r="I451" s="63">
        <f t="shared" ref="I451:I514" si="15">G451/H451</f>
        <v>2142857.1428571427</v>
      </c>
      <c r="J451" s="5" t="s">
        <v>1479</v>
      </c>
      <c r="K451" s="5" t="s">
        <v>1477</v>
      </c>
      <c r="L451" s="5" t="s">
        <v>30</v>
      </c>
      <c r="M451" s="5" t="s">
        <v>1482</v>
      </c>
      <c r="N451" s="5">
        <v>2013</v>
      </c>
      <c r="O451" s="5" t="s">
        <v>29</v>
      </c>
    </row>
    <row r="452" spans="1:15">
      <c r="A452" s="5" t="s">
        <v>2343</v>
      </c>
      <c r="B452" s="9">
        <v>42038</v>
      </c>
      <c r="C452" s="5">
        <v>2015</v>
      </c>
      <c r="D452" s="5" t="s">
        <v>362</v>
      </c>
      <c r="E452" s="5" t="str">
        <f>VLOOKUP(D452, 'TechIndex Startups'!$A$1:$E$700,2,FALSE)</f>
        <v>FIRM0303</v>
      </c>
      <c r="F452" s="15" t="s">
        <v>1471</v>
      </c>
      <c r="G452" s="15">
        <f t="shared" si="14"/>
        <v>15000000</v>
      </c>
      <c r="H452" s="59">
        <f>VLOOKUP($A452,Fund_clean_work!$A:$B,2,FALSE)</f>
        <v>7</v>
      </c>
      <c r="I452" s="63">
        <f t="shared" si="15"/>
        <v>2142857.1428571427</v>
      </c>
      <c r="J452" s="5" t="s">
        <v>1683</v>
      </c>
      <c r="K452" s="5" t="s">
        <v>1477</v>
      </c>
      <c r="L452" s="5" t="s">
        <v>30</v>
      </c>
      <c r="M452" s="5" t="s">
        <v>1482</v>
      </c>
      <c r="N452" s="5">
        <v>2013</v>
      </c>
      <c r="O452" s="5" t="s">
        <v>29</v>
      </c>
    </row>
    <row r="453" spans="1:15">
      <c r="A453" s="5" t="s">
        <v>2343</v>
      </c>
      <c r="B453" s="9">
        <v>42038</v>
      </c>
      <c r="C453" s="5">
        <v>2015</v>
      </c>
      <c r="D453" s="5" t="s">
        <v>362</v>
      </c>
      <c r="E453" s="5" t="str">
        <f>VLOOKUP(D453, 'TechIndex Startups'!$A$1:$E$700,2,FALSE)</f>
        <v>FIRM0303</v>
      </c>
      <c r="F453" s="15" t="s">
        <v>1471</v>
      </c>
      <c r="G453" s="15">
        <f t="shared" si="14"/>
        <v>15000000</v>
      </c>
      <c r="H453" s="59">
        <f>VLOOKUP($A453,Fund_clean_work!$A:$B,2,FALSE)</f>
        <v>7</v>
      </c>
      <c r="I453" s="63">
        <f t="shared" si="15"/>
        <v>2142857.1428571427</v>
      </c>
      <c r="J453" s="5" t="s">
        <v>1684</v>
      </c>
      <c r="K453" s="5" t="s">
        <v>1477</v>
      </c>
      <c r="L453" s="5" t="s">
        <v>30</v>
      </c>
      <c r="M453" s="5" t="s">
        <v>1482</v>
      </c>
      <c r="N453" s="5">
        <v>2013</v>
      </c>
      <c r="O453" s="5" t="s">
        <v>29</v>
      </c>
    </row>
    <row r="454" spans="1:15">
      <c r="A454" s="5" t="s">
        <v>2343</v>
      </c>
      <c r="B454" s="9">
        <v>42038</v>
      </c>
      <c r="C454" s="5">
        <v>2015</v>
      </c>
      <c r="D454" s="5" t="s">
        <v>362</v>
      </c>
      <c r="E454" s="5" t="str">
        <f>VLOOKUP(D454, 'TechIndex Startups'!$A$1:$E$700,2,FALSE)</f>
        <v>FIRM0303</v>
      </c>
      <c r="F454" s="15" t="s">
        <v>1471</v>
      </c>
      <c r="G454" s="15">
        <f t="shared" si="14"/>
        <v>15000000</v>
      </c>
      <c r="H454" s="59">
        <f>VLOOKUP($A454,Fund_clean_work!$A:$B,2,FALSE)</f>
        <v>7</v>
      </c>
      <c r="I454" s="63">
        <f t="shared" si="15"/>
        <v>2142857.1428571427</v>
      </c>
      <c r="J454" s="5" t="s">
        <v>1806</v>
      </c>
      <c r="K454" s="5" t="s">
        <v>1477</v>
      </c>
      <c r="L454" s="5" t="s">
        <v>30</v>
      </c>
      <c r="M454" s="5" t="s">
        <v>1482</v>
      </c>
      <c r="N454" s="5">
        <v>2013</v>
      </c>
      <c r="O454" s="5" t="s">
        <v>29</v>
      </c>
    </row>
    <row r="455" spans="1:15">
      <c r="A455" s="5" t="s">
        <v>2343</v>
      </c>
      <c r="B455" s="9">
        <v>42038</v>
      </c>
      <c r="C455" s="5">
        <v>2015</v>
      </c>
      <c r="D455" s="5" t="s">
        <v>362</v>
      </c>
      <c r="E455" s="5" t="str">
        <f>VLOOKUP(D455, 'TechIndex Startups'!$A$1:$E$700,2,FALSE)</f>
        <v>FIRM0303</v>
      </c>
      <c r="F455" s="15">
        <v>7000000</v>
      </c>
      <c r="G455" s="15">
        <f t="shared" si="14"/>
        <v>7000000</v>
      </c>
      <c r="H455" s="59">
        <f>VLOOKUP($A455,Fund_clean_work!$A:$B,2,FALSE)</f>
        <v>7</v>
      </c>
      <c r="I455" s="63">
        <f t="shared" si="15"/>
        <v>1000000</v>
      </c>
      <c r="J455" s="5" t="s">
        <v>21</v>
      </c>
      <c r="K455" s="5" t="s">
        <v>1477</v>
      </c>
      <c r="L455" s="5" t="s">
        <v>30</v>
      </c>
      <c r="M455" s="5" t="s">
        <v>1482</v>
      </c>
      <c r="N455" s="5">
        <v>2013</v>
      </c>
      <c r="O455" s="5" t="s">
        <v>29</v>
      </c>
    </row>
    <row r="456" spans="1:15">
      <c r="A456" s="5" t="s">
        <v>2344</v>
      </c>
      <c r="B456" s="9">
        <v>42038</v>
      </c>
      <c r="C456" s="5">
        <v>2015</v>
      </c>
      <c r="D456" s="5" t="s">
        <v>389</v>
      </c>
      <c r="E456" s="5" t="str">
        <f>VLOOKUP(D456, 'TechIndex Startups'!$A$1:$E$700,2,FALSE)</f>
        <v>FIRM0327</v>
      </c>
      <c r="F456" s="15" t="s">
        <v>1471</v>
      </c>
      <c r="G456" s="15">
        <f t="shared" si="14"/>
        <v>7000000</v>
      </c>
      <c r="H456" s="59">
        <f>VLOOKUP($A456,Fund_clean_work!$A:$B,2,FALSE)</f>
        <v>4</v>
      </c>
      <c r="I456" s="63">
        <f t="shared" si="15"/>
        <v>1750000</v>
      </c>
      <c r="J456" s="5" t="s">
        <v>1791</v>
      </c>
      <c r="K456" s="5" t="s">
        <v>1481</v>
      </c>
      <c r="L456" s="5" t="s">
        <v>30</v>
      </c>
      <c r="M456" s="5" t="s">
        <v>1482</v>
      </c>
      <c r="N456" s="5">
        <v>2013</v>
      </c>
      <c r="O456" s="5" t="s">
        <v>47</v>
      </c>
    </row>
    <row r="457" spans="1:15">
      <c r="A457" s="5" t="s">
        <v>2344</v>
      </c>
      <c r="B457" s="9">
        <v>42038</v>
      </c>
      <c r="C457" s="5">
        <v>2015</v>
      </c>
      <c r="D457" s="5" t="s">
        <v>389</v>
      </c>
      <c r="E457" s="5" t="str">
        <f>VLOOKUP(D457, 'TechIndex Startups'!$A$1:$E$700,2,FALSE)</f>
        <v>FIRM0327</v>
      </c>
      <c r="F457" s="15" t="s">
        <v>1471</v>
      </c>
      <c r="G457" s="15">
        <f t="shared" si="14"/>
        <v>7000000</v>
      </c>
      <c r="H457" s="59">
        <f>VLOOKUP($A457,Fund_clean_work!$A:$B,2,FALSE)</f>
        <v>4</v>
      </c>
      <c r="I457" s="63">
        <f t="shared" si="15"/>
        <v>1750000</v>
      </c>
      <c r="J457" s="5" t="s">
        <v>1767</v>
      </c>
      <c r="K457" s="5" t="s">
        <v>1481</v>
      </c>
      <c r="L457" s="5" t="s">
        <v>30</v>
      </c>
      <c r="M457" s="5" t="s">
        <v>1482</v>
      </c>
      <c r="N457" s="5">
        <v>2013</v>
      </c>
      <c r="O457" s="5" t="s">
        <v>47</v>
      </c>
    </row>
    <row r="458" spans="1:15">
      <c r="A458" s="5" t="s">
        <v>2344</v>
      </c>
      <c r="B458" s="9">
        <v>42038</v>
      </c>
      <c r="C458" s="5">
        <v>2015</v>
      </c>
      <c r="D458" s="5" t="s">
        <v>389</v>
      </c>
      <c r="E458" s="5" t="str">
        <f>VLOOKUP(D458, 'TechIndex Startups'!$A$1:$E$700,2,FALSE)</f>
        <v>FIRM0327</v>
      </c>
      <c r="F458" s="15" t="s">
        <v>1471</v>
      </c>
      <c r="G458" s="15">
        <f t="shared" si="14"/>
        <v>7000000</v>
      </c>
      <c r="H458" s="59">
        <f>VLOOKUP($A458,Fund_clean_work!$A:$B,2,FALSE)</f>
        <v>4</v>
      </c>
      <c r="I458" s="63">
        <f t="shared" si="15"/>
        <v>1750000</v>
      </c>
      <c r="J458" s="5" t="s">
        <v>1668</v>
      </c>
      <c r="K458" s="5" t="s">
        <v>1481</v>
      </c>
      <c r="L458" s="5" t="s">
        <v>30</v>
      </c>
      <c r="M458" s="5" t="s">
        <v>1482</v>
      </c>
      <c r="N458" s="5">
        <v>2013</v>
      </c>
      <c r="O458" s="5" t="s">
        <v>47</v>
      </c>
    </row>
    <row r="459" spans="1:15">
      <c r="A459" s="5" t="s">
        <v>2344</v>
      </c>
      <c r="B459" s="9">
        <v>42038</v>
      </c>
      <c r="C459" s="5">
        <v>2015</v>
      </c>
      <c r="D459" s="5" t="s">
        <v>389</v>
      </c>
      <c r="E459" s="5" t="str">
        <f>VLOOKUP(D459, 'TechIndex Startups'!$A$1:$E$700,2,FALSE)</f>
        <v>FIRM0327</v>
      </c>
      <c r="F459" s="15">
        <v>650000</v>
      </c>
      <c r="G459" s="15">
        <f t="shared" si="14"/>
        <v>650000</v>
      </c>
      <c r="H459" s="59">
        <f>VLOOKUP($A459,Fund_clean_work!$A:$B,2,FALSE)</f>
        <v>4</v>
      </c>
      <c r="I459" s="63">
        <f t="shared" si="15"/>
        <v>162500</v>
      </c>
      <c r="J459" s="5" t="s">
        <v>1466</v>
      </c>
      <c r="K459" s="5" t="s">
        <v>1481</v>
      </c>
      <c r="L459" s="5" t="s">
        <v>30</v>
      </c>
      <c r="M459" s="5" t="s">
        <v>1482</v>
      </c>
      <c r="N459" s="5">
        <v>2013</v>
      </c>
      <c r="O459" s="5" t="s">
        <v>47</v>
      </c>
    </row>
    <row r="460" spans="1:15">
      <c r="A460" s="5" t="s">
        <v>2345</v>
      </c>
      <c r="B460" s="9">
        <v>42038</v>
      </c>
      <c r="C460" s="5">
        <v>2015</v>
      </c>
      <c r="D460" s="5" t="s">
        <v>87</v>
      </c>
      <c r="E460" s="5" t="str">
        <f>VLOOKUP(D460, 'TechIndex Startups'!$A$1:$E$700,2,FALSE)</f>
        <v>FIRM0041</v>
      </c>
      <c r="F460" s="15">
        <v>125000000</v>
      </c>
      <c r="G460" s="15">
        <f t="shared" si="14"/>
        <v>125000000</v>
      </c>
      <c r="H460" s="59">
        <f>VLOOKUP($A460,Fund_clean_work!$A:$B,2,FALSE)</f>
        <v>1</v>
      </c>
      <c r="I460" s="63">
        <f t="shared" si="15"/>
        <v>125000000</v>
      </c>
      <c r="J460" s="5" t="s">
        <v>1807</v>
      </c>
      <c r="K460" s="5" t="s">
        <v>1469</v>
      </c>
      <c r="L460" s="5" t="s">
        <v>30</v>
      </c>
      <c r="M460" s="5" t="s">
        <v>1543</v>
      </c>
      <c r="N460" s="5">
        <v>2013</v>
      </c>
      <c r="O460" s="5" t="s">
        <v>58</v>
      </c>
    </row>
    <row r="461" spans="1:15">
      <c r="A461" s="5" t="s">
        <v>2347</v>
      </c>
      <c r="B461" s="9">
        <v>42058</v>
      </c>
      <c r="C461" s="5">
        <v>2015</v>
      </c>
      <c r="D461" s="5" t="s">
        <v>369</v>
      </c>
      <c r="E461" s="5" t="str">
        <f>VLOOKUP(D461, 'TechIndex Startups'!$A$1:$E$700,2,FALSE)</f>
        <v>FIRM0310</v>
      </c>
      <c r="F461" s="15">
        <v>750000</v>
      </c>
      <c r="G461" s="15">
        <f t="shared" si="14"/>
        <v>750000</v>
      </c>
      <c r="H461" s="59">
        <f>VLOOKUP($A461,Fund_clean_work!$A:$B,2,FALSE)</f>
        <v>1</v>
      </c>
      <c r="I461" s="63">
        <f t="shared" si="15"/>
        <v>750000</v>
      </c>
      <c r="J461" s="5" t="s">
        <v>1479</v>
      </c>
      <c r="K461" s="5" t="s">
        <v>1513</v>
      </c>
      <c r="L461" s="5" t="s">
        <v>30</v>
      </c>
      <c r="M461" s="5" t="s">
        <v>1470</v>
      </c>
      <c r="N461" s="5">
        <v>2007</v>
      </c>
      <c r="O461" s="5" t="s">
        <v>69</v>
      </c>
    </row>
    <row r="462" spans="1:15">
      <c r="A462" s="5" t="s">
        <v>2348</v>
      </c>
      <c r="B462" s="9">
        <v>42058</v>
      </c>
      <c r="C462" s="5">
        <v>2015</v>
      </c>
      <c r="D462" s="5" t="s">
        <v>580</v>
      </c>
      <c r="E462" s="5" t="str">
        <f>VLOOKUP(D462, 'TechIndex Startups'!$A$1:$E$700,2,FALSE)</f>
        <v>FIRM0509</v>
      </c>
      <c r="F462" s="15">
        <v>100000</v>
      </c>
      <c r="G462" s="15">
        <f t="shared" ref="G462:G525" si="16">IF(F462="above",G461,F462)</f>
        <v>100000</v>
      </c>
      <c r="H462" s="59">
        <f>VLOOKUP($A462,Fund_clean_work!$A:$B,2,FALSE)</f>
        <v>1</v>
      </c>
      <c r="I462" s="63">
        <f t="shared" si="15"/>
        <v>100000</v>
      </c>
      <c r="J462" s="5" t="s">
        <v>1479</v>
      </c>
      <c r="K462" s="5" t="s">
        <v>1497</v>
      </c>
      <c r="L462" s="5" t="s">
        <v>358</v>
      </c>
      <c r="M462" s="5" t="s">
        <v>1808</v>
      </c>
      <c r="N462" s="5">
        <v>2014</v>
      </c>
      <c r="O462" s="5" t="s">
        <v>47</v>
      </c>
    </row>
    <row r="463" spans="1:15">
      <c r="A463" s="5" t="s">
        <v>2349</v>
      </c>
      <c r="B463" s="9">
        <v>42064</v>
      </c>
      <c r="C463" s="5">
        <v>2015</v>
      </c>
      <c r="D463" s="5" t="s">
        <v>352</v>
      </c>
      <c r="E463" s="5" t="str">
        <f>VLOOKUP(D463, 'TechIndex Startups'!$A$1:$E$700,2,FALSE)</f>
        <v>FIRM0294</v>
      </c>
      <c r="F463" s="16" t="s">
        <v>1471</v>
      </c>
      <c r="G463" s="15">
        <f t="shared" si="16"/>
        <v>100000</v>
      </c>
      <c r="H463" s="59">
        <f>VLOOKUP($A463,Fund_clean_work!$A:$B,2,FALSE)</f>
        <v>2</v>
      </c>
      <c r="I463" s="63">
        <f t="shared" si="15"/>
        <v>50000</v>
      </c>
      <c r="J463" s="5" t="s">
        <v>1809</v>
      </c>
      <c r="K463" s="5" t="s">
        <v>1596</v>
      </c>
      <c r="L463" s="5" t="s">
        <v>41</v>
      </c>
      <c r="M463" s="5" t="s">
        <v>1569</v>
      </c>
      <c r="N463" s="5">
        <v>2013</v>
      </c>
      <c r="O463" s="5" t="s">
        <v>69</v>
      </c>
    </row>
    <row r="464" spans="1:15">
      <c r="A464" s="5" t="s">
        <v>2349</v>
      </c>
      <c r="B464" s="9">
        <v>42064</v>
      </c>
      <c r="C464" s="5">
        <v>2015</v>
      </c>
      <c r="D464" s="5" t="s">
        <v>352</v>
      </c>
      <c r="E464" s="5" t="str">
        <f>VLOOKUP(D464, 'TechIndex Startups'!$A$1:$E$700,2,FALSE)</f>
        <v>FIRM0294</v>
      </c>
      <c r="F464" s="15">
        <v>300000</v>
      </c>
      <c r="G464" s="15">
        <f t="shared" si="16"/>
        <v>300000</v>
      </c>
      <c r="H464" s="59">
        <f>VLOOKUP($A464,Fund_clean_work!$A:$B,2,FALSE)</f>
        <v>2</v>
      </c>
      <c r="I464" s="63">
        <f t="shared" si="15"/>
        <v>150000</v>
      </c>
      <c r="J464" s="5" t="s">
        <v>1759</v>
      </c>
      <c r="K464" s="5" t="s">
        <v>1596</v>
      </c>
      <c r="L464" s="5" t="s">
        <v>41</v>
      </c>
      <c r="M464" s="5" t="s">
        <v>1569</v>
      </c>
      <c r="N464" s="5">
        <v>2013</v>
      </c>
      <c r="O464" s="5" t="s">
        <v>69</v>
      </c>
    </row>
    <row r="465" spans="1:15">
      <c r="A465" s="5" t="s">
        <v>2350</v>
      </c>
      <c r="B465" s="9">
        <v>42072</v>
      </c>
      <c r="C465" s="5">
        <v>2015</v>
      </c>
      <c r="D465" s="5" t="s">
        <v>342</v>
      </c>
      <c r="E465" s="5" t="str">
        <f>VLOOKUP(D465, 'TechIndex Startups'!$A$1:$E$700,2,FALSE)</f>
        <v>FIRM0284</v>
      </c>
      <c r="F465" s="15">
        <v>150000</v>
      </c>
      <c r="G465" s="15">
        <f t="shared" si="16"/>
        <v>150000</v>
      </c>
      <c r="H465" s="59">
        <f>VLOOKUP($A465,Fund_clean_work!$A:$B,2,FALSE)</f>
        <v>1</v>
      </c>
      <c r="I465" s="63">
        <f t="shared" si="15"/>
        <v>150000</v>
      </c>
      <c r="J465" s="5" t="s">
        <v>1479</v>
      </c>
      <c r="K465" s="5" t="s">
        <v>1513</v>
      </c>
      <c r="L465" s="5" t="s">
        <v>30</v>
      </c>
      <c r="M465" s="5" t="s">
        <v>1810</v>
      </c>
      <c r="N465" s="5">
        <v>2012</v>
      </c>
      <c r="O465" s="5" t="s">
        <v>47</v>
      </c>
    </row>
    <row r="466" spans="1:15">
      <c r="A466" s="5" t="s">
        <v>2351</v>
      </c>
      <c r="B466" s="9">
        <v>42083</v>
      </c>
      <c r="C466" s="5">
        <v>2015</v>
      </c>
      <c r="D466" s="5" t="s">
        <v>451</v>
      </c>
      <c r="E466" s="5" t="str">
        <f>VLOOKUP(D466, 'TechIndex Startups'!$A$1:$E$700,2,FALSE)</f>
        <v>FIRM0387</v>
      </c>
      <c r="F466" s="15">
        <v>100000</v>
      </c>
      <c r="G466" s="15">
        <f t="shared" si="16"/>
        <v>100000</v>
      </c>
      <c r="H466" s="59">
        <f>VLOOKUP($A466,Fund_clean_work!$A:$B,2,FALSE)</f>
        <v>1</v>
      </c>
      <c r="I466" s="63">
        <f t="shared" si="15"/>
        <v>100000</v>
      </c>
      <c r="J466" s="5" t="s">
        <v>1479</v>
      </c>
      <c r="K466" s="5" t="s">
        <v>1596</v>
      </c>
      <c r="L466" s="5" t="s">
        <v>80</v>
      </c>
      <c r="M466" s="5" t="s">
        <v>1811</v>
      </c>
      <c r="N466" s="5">
        <v>2013</v>
      </c>
      <c r="O466" s="5" t="s">
        <v>33</v>
      </c>
    </row>
    <row r="467" spans="1:15">
      <c r="A467" s="5" t="s">
        <v>2352</v>
      </c>
      <c r="B467" s="9">
        <v>42087</v>
      </c>
      <c r="C467" s="5">
        <v>2015</v>
      </c>
      <c r="D467" s="5" t="s">
        <v>104</v>
      </c>
      <c r="E467" s="5" t="str">
        <f>VLOOKUP(D467, 'TechIndex Startups'!$A$1:$E$700,2,FALSE)</f>
        <v>FIRM0057</v>
      </c>
      <c r="F467" s="15">
        <v>4000000</v>
      </c>
      <c r="G467" s="15">
        <f t="shared" si="16"/>
        <v>4000000</v>
      </c>
      <c r="H467" s="59">
        <f>VLOOKUP($A467,Fund_clean_work!$A:$B,2,FALSE)</f>
        <v>1</v>
      </c>
      <c r="I467" s="63">
        <f t="shared" si="15"/>
        <v>4000000</v>
      </c>
      <c r="J467" s="5" t="s">
        <v>1488</v>
      </c>
      <c r="K467" s="5" t="s">
        <v>1596</v>
      </c>
      <c r="L467" s="5" t="s">
        <v>30</v>
      </c>
      <c r="M467" s="5" t="s">
        <v>1482</v>
      </c>
      <c r="N467" s="5">
        <v>2004</v>
      </c>
      <c r="O467" s="5" t="s">
        <v>44</v>
      </c>
    </row>
    <row r="468" spans="1:15">
      <c r="A468" s="5" t="s">
        <v>2353</v>
      </c>
      <c r="B468" s="9">
        <v>42088</v>
      </c>
      <c r="C468" s="5">
        <v>2015</v>
      </c>
      <c r="D468" s="5" t="s">
        <v>513</v>
      </c>
      <c r="E468" s="5" t="str">
        <f>VLOOKUP(D468, 'TechIndex Startups'!$A$1:$E$700,2,FALSE)</f>
        <v>FIRM0444</v>
      </c>
      <c r="F468" s="15" t="s">
        <v>1471</v>
      </c>
      <c r="G468" s="15">
        <f t="shared" si="16"/>
        <v>4000000</v>
      </c>
      <c r="H468" s="59">
        <f>VLOOKUP($A468,Fund_clean_work!$A:$B,2,FALSE)</f>
        <v>3</v>
      </c>
      <c r="I468" s="63">
        <f t="shared" si="15"/>
        <v>1333333.3333333333</v>
      </c>
      <c r="J468" s="5" t="s">
        <v>1812</v>
      </c>
      <c r="K468" s="5" t="s">
        <v>1481</v>
      </c>
      <c r="L468" s="5" t="s">
        <v>30</v>
      </c>
      <c r="M468" s="5" t="s">
        <v>1482</v>
      </c>
      <c r="N468" s="5">
        <v>2014</v>
      </c>
      <c r="O468" s="5" t="s">
        <v>69</v>
      </c>
    </row>
    <row r="469" spans="1:15">
      <c r="A469" s="5" t="s">
        <v>2353</v>
      </c>
      <c r="B469" s="9">
        <v>42088</v>
      </c>
      <c r="C469" s="5">
        <v>2015</v>
      </c>
      <c r="D469" s="5" t="s">
        <v>513</v>
      </c>
      <c r="E469" s="5" t="str">
        <f>VLOOKUP(D469, 'TechIndex Startups'!$A$1:$E$700,2,FALSE)</f>
        <v>FIRM0444</v>
      </c>
      <c r="F469" s="15">
        <v>2000000</v>
      </c>
      <c r="G469" s="15">
        <f t="shared" si="16"/>
        <v>2000000</v>
      </c>
      <c r="H469" s="59">
        <f>VLOOKUP($A469,Fund_clean_work!$A:$B,2,FALSE)</f>
        <v>3</v>
      </c>
      <c r="I469" s="63">
        <f t="shared" si="15"/>
        <v>666666.66666666663</v>
      </c>
      <c r="J469" s="5" t="s">
        <v>1637</v>
      </c>
      <c r="K469" s="5" t="s">
        <v>1481</v>
      </c>
      <c r="L469" s="5" t="s">
        <v>30</v>
      </c>
      <c r="M469" s="5" t="s">
        <v>1482</v>
      </c>
      <c r="N469" s="5">
        <v>2014</v>
      </c>
      <c r="O469" s="5" t="s">
        <v>69</v>
      </c>
    </row>
    <row r="470" spans="1:15">
      <c r="A470" s="5" t="s">
        <v>2353</v>
      </c>
      <c r="B470" s="9">
        <v>42088</v>
      </c>
      <c r="C470" s="5">
        <v>2015</v>
      </c>
      <c r="D470" s="5" t="s">
        <v>513</v>
      </c>
      <c r="E470" s="5" t="str">
        <f>VLOOKUP(D470, 'TechIndex Startups'!$A$1:$E$700,2,FALSE)</f>
        <v>FIRM0444</v>
      </c>
      <c r="F470" s="15" t="s">
        <v>1471</v>
      </c>
      <c r="G470" s="15">
        <f t="shared" si="16"/>
        <v>2000000</v>
      </c>
      <c r="H470" s="59">
        <f>VLOOKUP($A470,Fund_clean_work!$A:$B,2,FALSE)</f>
        <v>3</v>
      </c>
      <c r="I470" s="63">
        <f t="shared" si="15"/>
        <v>666666.66666666663</v>
      </c>
      <c r="J470" s="5" t="s">
        <v>1638</v>
      </c>
      <c r="K470" s="5" t="s">
        <v>1481</v>
      </c>
      <c r="L470" s="5" t="s">
        <v>30</v>
      </c>
      <c r="M470" s="5" t="s">
        <v>1482</v>
      </c>
      <c r="N470" s="5">
        <v>2014</v>
      </c>
      <c r="O470" s="5" t="s">
        <v>69</v>
      </c>
    </row>
    <row r="471" spans="1:15">
      <c r="A471" s="5" t="s">
        <v>2354</v>
      </c>
      <c r="B471" s="9">
        <v>42094</v>
      </c>
      <c r="C471" s="5">
        <v>2015</v>
      </c>
      <c r="D471" s="5" t="s">
        <v>342</v>
      </c>
      <c r="E471" s="5" t="str">
        <f>VLOOKUP(D471, 'TechIndex Startups'!$A$1:$E$700,2,FALSE)</f>
        <v>FIRM0284</v>
      </c>
      <c r="F471" s="15">
        <v>276000</v>
      </c>
      <c r="G471" s="15">
        <f t="shared" si="16"/>
        <v>276000</v>
      </c>
      <c r="H471" s="59">
        <f>VLOOKUP($A471,Fund_clean_work!$A:$B,2,FALSE)</f>
        <v>1</v>
      </c>
      <c r="I471" s="63">
        <f t="shared" si="15"/>
        <v>276000</v>
      </c>
      <c r="J471" s="5" t="s">
        <v>1479</v>
      </c>
      <c r="K471" s="5" t="s">
        <v>1513</v>
      </c>
      <c r="L471" s="5" t="s">
        <v>30</v>
      </c>
      <c r="M471" s="5" t="s">
        <v>1810</v>
      </c>
      <c r="N471" s="5">
        <v>2012</v>
      </c>
      <c r="O471" s="5" t="s">
        <v>47</v>
      </c>
    </row>
    <row r="472" spans="1:15">
      <c r="A472" s="5" t="s">
        <v>2355</v>
      </c>
      <c r="B472" s="9">
        <v>42095</v>
      </c>
      <c r="C472" s="5">
        <v>2015</v>
      </c>
      <c r="D472" s="5" t="s">
        <v>366</v>
      </c>
      <c r="E472" s="5" t="str">
        <f>VLOOKUP(D472, 'TechIndex Startups'!$A$1:$E$700,2,FALSE)</f>
        <v>FIRM0307</v>
      </c>
      <c r="F472" s="15">
        <v>435000</v>
      </c>
      <c r="G472" s="15">
        <f t="shared" si="16"/>
        <v>435000</v>
      </c>
      <c r="H472" s="59">
        <f>VLOOKUP($A472,Fund_clean_work!$A:$B,2,FALSE)</f>
        <v>1</v>
      </c>
      <c r="I472" s="63">
        <f t="shared" si="15"/>
        <v>435000</v>
      </c>
      <c r="J472" s="5" t="s">
        <v>1716</v>
      </c>
      <c r="K472" s="5" t="s">
        <v>1469</v>
      </c>
      <c r="L472" s="5" t="s">
        <v>30</v>
      </c>
      <c r="M472" s="5" t="s">
        <v>1470</v>
      </c>
      <c r="N472" s="5">
        <v>2013</v>
      </c>
      <c r="O472" s="5" t="s">
        <v>44</v>
      </c>
    </row>
    <row r="473" spans="1:15">
      <c r="A473" s="5" t="s">
        <v>2357</v>
      </c>
      <c r="B473" s="9">
        <v>42095</v>
      </c>
      <c r="C473" s="5">
        <v>2015</v>
      </c>
      <c r="D473" s="5" t="s">
        <v>503</v>
      </c>
      <c r="E473" s="5" t="str">
        <f>VLOOKUP(D473, 'TechIndex Startups'!$A$1:$E$700,2,FALSE)</f>
        <v>FIRM0436</v>
      </c>
      <c r="F473" s="15">
        <v>750000</v>
      </c>
      <c r="G473" s="15">
        <f t="shared" si="16"/>
        <v>750000</v>
      </c>
      <c r="H473" s="59">
        <f>VLOOKUP($A473,Fund_clean_work!$A:$B,2,FALSE)</f>
        <v>1</v>
      </c>
      <c r="I473" s="63">
        <f t="shared" si="15"/>
        <v>750000</v>
      </c>
      <c r="J473" s="5" t="s">
        <v>1479</v>
      </c>
      <c r="K473" s="5" t="s">
        <v>1513</v>
      </c>
      <c r="L473" s="5" t="s">
        <v>30</v>
      </c>
      <c r="M473" s="5" t="s">
        <v>1773</v>
      </c>
      <c r="N473" s="5">
        <v>2014</v>
      </c>
      <c r="O473" s="5" t="s">
        <v>44</v>
      </c>
    </row>
    <row r="474" spans="1:15">
      <c r="A474" s="5" t="s">
        <v>2358</v>
      </c>
      <c r="B474" s="9">
        <v>42095</v>
      </c>
      <c r="C474" s="5">
        <v>2015</v>
      </c>
      <c r="D474" s="5" t="s">
        <v>407</v>
      </c>
      <c r="E474" s="5" t="str">
        <f>VLOOKUP(D474, 'TechIndex Startups'!$A$1:$E$700,2,FALSE)</f>
        <v>FIRM0344</v>
      </c>
      <c r="F474" s="15">
        <f>160000*1.4</f>
        <v>224000</v>
      </c>
      <c r="G474" s="15">
        <f t="shared" si="16"/>
        <v>224000</v>
      </c>
      <c r="H474" s="59">
        <f>VLOOKUP($A474,Fund_clean_work!$A:$B,2,FALSE)</f>
        <v>1</v>
      </c>
      <c r="I474" s="63">
        <f t="shared" si="15"/>
        <v>224000</v>
      </c>
      <c r="J474" s="5" t="s">
        <v>1813</v>
      </c>
      <c r="K474" s="5" t="s">
        <v>1596</v>
      </c>
      <c r="L474" s="5" t="s">
        <v>50</v>
      </c>
      <c r="M474" s="5" t="s">
        <v>1478</v>
      </c>
      <c r="N474" s="5">
        <v>2013</v>
      </c>
      <c r="O474" s="5" t="s">
        <v>47</v>
      </c>
    </row>
    <row r="475" spans="1:15">
      <c r="A475" s="5" t="s">
        <v>2359</v>
      </c>
      <c r="B475" s="9">
        <v>42095</v>
      </c>
      <c r="C475" s="5">
        <v>2015</v>
      </c>
      <c r="D475" s="5" t="s">
        <v>571</v>
      </c>
      <c r="E475" s="5" t="str">
        <f>VLOOKUP(D475, 'TechIndex Startups'!$A$1:$E$700,2,FALSE)</f>
        <v>FIRM0500</v>
      </c>
      <c r="F475" s="15">
        <v>40000</v>
      </c>
      <c r="G475" s="15">
        <f t="shared" si="16"/>
        <v>40000</v>
      </c>
      <c r="H475" s="59">
        <f>VLOOKUP($A475,Fund_clean_work!$A:$B,2,FALSE)</f>
        <v>1</v>
      </c>
      <c r="I475" s="63">
        <f t="shared" si="15"/>
        <v>40000</v>
      </c>
      <c r="J475" s="5" t="s">
        <v>1814</v>
      </c>
      <c r="K475" s="5" t="s">
        <v>1481</v>
      </c>
      <c r="L475" s="5" t="s">
        <v>30</v>
      </c>
      <c r="M475" s="5" t="s">
        <v>1470</v>
      </c>
      <c r="N475" s="5">
        <v>2014</v>
      </c>
      <c r="O475" s="5" t="s">
        <v>29</v>
      </c>
    </row>
    <row r="476" spans="1:15">
      <c r="A476" s="5" t="s">
        <v>2360</v>
      </c>
      <c r="B476" s="9">
        <v>42095</v>
      </c>
      <c r="C476" s="5">
        <v>2015</v>
      </c>
      <c r="D476" s="5" t="s">
        <v>579</v>
      </c>
      <c r="E476" s="5" t="str">
        <f>VLOOKUP(D476, 'TechIndex Startups'!$A$1:$E$700,2,FALSE)</f>
        <v>FIRM0508</v>
      </c>
      <c r="F476" s="15">
        <v>150000</v>
      </c>
      <c r="G476" s="15">
        <f t="shared" si="16"/>
        <v>150000</v>
      </c>
      <c r="H476" s="59">
        <f>VLOOKUP($A476,Fund_clean_work!$A:$B,2,FALSE)</f>
        <v>1</v>
      </c>
      <c r="I476" s="63">
        <f t="shared" si="15"/>
        <v>150000</v>
      </c>
      <c r="J476" s="5" t="s">
        <v>1479</v>
      </c>
      <c r="K476" s="5" t="s">
        <v>1481</v>
      </c>
      <c r="L476" s="5" t="s">
        <v>30</v>
      </c>
      <c r="M476" s="5" t="s">
        <v>1815</v>
      </c>
      <c r="N476" s="5">
        <v>2014</v>
      </c>
      <c r="O476" s="5" t="s">
        <v>47</v>
      </c>
    </row>
    <row r="477" spans="1:15">
      <c r="A477" s="5" t="s">
        <v>2361</v>
      </c>
      <c r="B477" s="9">
        <v>42098</v>
      </c>
      <c r="C477" s="5">
        <v>2015</v>
      </c>
      <c r="D477" s="5" t="s">
        <v>619</v>
      </c>
      <c r="E477" s="5" t="str">
        <f>VLOOKUP(D477, 'TechIndex Startups'!$A$1:$E$700,2,FALSE)</f>
        <v>FIRM0548</v>
      </c>
      <c r="F477" s="15">
        <v>25000</v>
      </c>
      <c r="G477" s="15">
        <f t="shared" si="16"/>
        <v>25000</v>
      </c>
      <c r="H477" s="59">
        <f>VLOOKUP($A477,Fund_clean_work!$A:$B,2,FALSE)</f>
        <v>1</v>
      </c>
      <c r="I477" s="63">
        <f t="shared" si="15"/>
        <v>25000</v>
      </c>
      <c r="J477" s="5" t="s">
        <v>1816</v>
      </c>
      <c r="K477" s="5" t="s">
        <v>1481</v>
      </c>
      <c r="L477" s="5" t="s">
        <v>30</v>
      </c>
      <c r="M477" s="5" t="s">
        <v>1817</v>
      </c>
      <c r="N477" s="5">
        <v>2015</v>
      </c>
      <c r="O477" s="5" t="s">
        <v>86</v>
      </c>
    </row>
    <row r="478" spans="1:15">
      <c r="A478" s="5" t="s">
        <v>2363</v>
      </c>
      <c r="B478" s="9">
        <v>42105</v>
      </c>
      <c r="C478" s="5">
        <v>2015</v>
      </c>
      <c r="D478" s="5" t="s">
        <v>738</v>
      </c>
      <c r="E478" s="5" t="str">
        <f>VLOOKUP(D478, 'TechIndex Startups'!$A$1:$E$700,2,FALSE)</f>
        <v>FIRM0663</v>
      </c>
      <c r="F478" s="15">
        <f>15000*1.25</f>
        <v>18750</v>
      </c>
      <c r="G478" s="15">
        <f t="shared" si="16"/>
        <v>18750</v>
      </c>
      <c r="H478" s="59">
        <f>VLOOKUP($A478,Fund_clean_work!$A:$B,2,FALSE)</f>
        <v>1</v>
      </c>
      <c r="I478" s="63">
        <f t="shared" si="15"/>
        <v>18750</v>
      </c>
      <c r="J478" s="5" t="s">
        <v>1694</v>
      </c>
      <c r="K478" s="5" t="s">
        <v>1481</v>
      </c>
      <c r="L478" s="5" t="s">
        <v>467</v>
      </c>
      <c r="M478" s="5" t="s">
        <v>467</v>
      </c>
      <c r="N478" s="5">
        <v>2016</v>
      </c>
      <c r="O478" s="5" t="s">
        <v>33</v>
      </c>
    </row>
    <row r="479" spans="1:15">
      <c r="A479" s="5" t="s">
        <v>2366</v>
      </c>
      <c r="B479" s="9">
        <v>42114</v>
      </c>
      <c r="C479" s="5">
        <v>2015</v>
      </c>
      <c r="D479" s="5" t="s">
        <v>122</v>
      </c>
      <c r="E479" s="5" t="str">
        <f>VLOOKUP(D479, 'TechIndex Startups'!$A$1:$E$700,2,FALSE)</f>
        <v>FIRM0074</v>
      </c>
      <c r="F479" s="15">
        <v>100000</v>
      </c>
      <c r="G479" s="15">
        <f t="shared" si="16"/>
        <v>100000</v>
      </c>
      <c r="H479" s="59">
        <f>VLOOKUP($A479,Fund_clean_work!$A:$B,2,FALSE)</f>
        <v>1</v>
      </c>
      <c r="I479" s="63">
        <f t="shared" si="15"/>
        <v>100000</v>
      </c>
      <c r="J479" s="5" t="s">
        <v>1479</v>
      </c>
      <c r="K479" s="5" t="s">
        <v>1596</v>
      </c>
      <c r="L479" s="5" t="s">
        <v>30</v>
      </c>
      <c r="M479" s="5" t="s">
        <v>1708</v>
      </c>
      <c r="N479" s="5">
        <v>2014</v>
      </c>
      <c r="O479" s="5" t="s">
        <v>58</v>
      </c>
    </row>
    <row r="480" spans="1:15">
      <c r="A480" s="5" t="s">
        <v>2367</v>
      </c>
      <c r="B480" s="9">
        <v>42136</v>
      </c>
      <c r="C480" s="5">
        <v>2015</v>
      </c>
      <c r="D480" s="5" t="s">
        <v>92</v>
      </c>
      <c r="E480" s="5" t="str">
        <f>VLOOKUP(D480, 'TechIndex Startups'!$A$1:$E$700,2,FALSE)</f>
        <v>FIRM0045</v>
      </c>
      <c r="F480" s="16" t="s">
        <v>1471</v>
      </c>
      <c r="G480" s="15">
        <f t="shared" si="16"/>
        <v>100000</v>
      </c>
      <c r="H480" s="59">
        <f>VLOOKUP($A480,Fund_clean_work!$A:$B,2,FALSE)</f>
        <v>15</v>
      </c>
      <c r="I480" s="63">
        <f t="shared" si="15"/>
        <v>6666.666666666667</v>
      </c>
      <c r="J480" s="5" t="s">
        <v>1819</v>
      </c>
      <c r="K480" s="5" t="s">
        <v>1820</v>
      </c>
      <c r="L480" s="5" t="s">
        <v>30</v>
      </c>
      <c r="M480" s="5" t="s">
        <v>1482</v>
      </c>
      <c r="N480" s="5">
        <v>2003</v>
      </c>
      <c r="O480" s="5" t="s">
        <v>44</v>
      </c>
    </row>
    <row r="481" spans="1:15">
      <c r="A481" s="5" t="s">
        <v>2367</v>
      </c>
      <c r="B481" s="9">
        <v>42136</v>
      </c>
      <c r="C481" s="5">
        <v>2015</v>
      </c>
      <c r="D481" s="5" t="s">
        <v>92</v>
      </c>
      <c r="E481" s="5" t="str">
        <f>VLOOKUP(D481, 'TechIndex Startups'!$A$1:$E$700,2,FALSE)</f>
        <v>FIRM0045</v>
      </c>
      <c r="F481" s="15">
        <v>233000000</v>
      </c>
      <c r="G481" s="15">
        <f t="shared" si="16"/>
        <v>233000000</v>
      </c>
      <c r="H481" s="59">
        <f>VLOOKUP($A481,Fund_clean_work!$A:$B,2,FALSE)</f>
        <v>15</v>
      </c>
      <c r="I481" s="63">
        <f t="shared" si="15"/>
        <v>15533333.333333334</v>
      </c>
      <c r="J481" s="5" t="s">
        <v>1821</v>
      </c>
      <c r="K481" s="5" t="s">
        <v>1820</v>
      </c>
      <c r="L481" s="5" t="s">
        <v>30</v>
      </c>
      <c r="M481" s="5" t="s">
        <v>1482</v>
      </c>
      <c r="N481" s="5">
        <v>2003</v>
      </c>
      <c r="O481" s="5" t="s">
        <v>44</v>
      </c>
    </row>
    <row r="482" spans="1:15">
      <c r="A482" s="5" t="s">
        <v>2367</v>
      </c>
      <c r="B482" s="9">
        <v>42136</v>
      </c>
      <c r="C482" s="5">
        <v>2015</v>
      </c>
      <c r="D482" s="5" t="s">
        <v>92</v>
      </c>
      <c r="E482" s="5" t="str">
        <f>VLOOKUP(D482, 'TechIndex Startups'!$A$1:$E$700,2,FALSE)</f>
        <v>FIRM0045</v>
      </c>
      <c r="F482" s="16" t="s">
        <v>1471</v>
      </c>
      <c r="G482" s="15">
        <f t="shared" si="16"/>
        <v>233000000</v>
      </c>
      <c r="H482" s="59">
        <f>VLOOKUP($A482,Fund_clean_work!$A:$B,2,FALSE)</f>
        <v>15</v>
      </c>
      <c r="I482" s="63">
        <f t="shared" si="15"/>
        <v>15533333.333333334</v>
      </c>
      <c r="J482" s="5" t="s">
        <v>1822</v>
      </c>
      <c r="K482" s="5" t="s">
        <v>1820</v>
      </c>
      <c r="L482" s="5" t="s">
        <v>30</v>
      </c>
      <c r="M482" s="5" t="s">
        <v>1482</v>
      </c>
      <c r="N482" s="5">
        <v>2003</v>
      </c>
      <c r="O482" s="5" t="s">
        <v>44</v>
      </c>
    </row>
    <row r="483" spans="1:15">
      <c r="A483" s="5" t="s">
        <v>2367</v>
      </c>
      <c r="B483" s="9">
        <v>42136</v>
      </c>
      <c r="C483" s="5">
        <v>2015</v>
      </c>
      <c r="D483" s="5" t="s">
        <v>92</v>
      </c>
      <c r="E483" s="5" t="str">
        <f>VLOOKUP(D483, 'TechIndex Startups'!$A$1:$E$700,2,FALSE)</f>
        <v>FIRM0045</v>
      </c>
      <c r="F483" s="16" t="s">
        <v>1471</v>
      </c>
      <c r="G483" s="15">
        <f t="shared" si="16"/>
        <v>233000000</v>
      </c>
      <c r="H483" s="59">
        <f>VLOOKUP($A483,Fund_clean_work!$A:$B,2,FALSE)</f>
        <v>15</v>
      </c>
      <c r="I483" s="63">
        <f t="shared" si="15"/>
        <v>15533333.333333334</v>
      </c>
      <c r="J483" s="5" t="s">
        <v>1823</v>
      </c>
      <c r="K483" s="5" t="s">
        <v>1820</v>
      </c>
      <c r="L483" s="5" t="s">
        <v>30</v>
      </c>
      <c r="M483" s="5" t="s">
        <v>1482</v>
      </c>
      <c r="N483" s="5">
        <v>2003</v>
      </c>
      <c r="O483" s="5" t="s">
        <v>44</v>
      </c>
    </row>
    <row r="484" spans="1:15">
      <c r="A484" s="5" t="s">
        <v>2367</v>
      </c>
      <c r="B484" s="9">
        <v>42136</v>
      </c>
      <c r="C484" s="5">
        <v>2015</v>
      </c>
      <c r="D484" s="5" t="s">
        <v>92</v>
      </c>
      <c r="E484" s="5" t="str">
        <f>VLOOKUP(D484, 'TechIndex Startups'!$A$1:$E$700,2,FALSE)</f>
        <v>FIRM0045</v>
      </c>
      <c r="F484" s="16" t="s">
        <v>1471</v>
      </c>
      <c r="G484" s="15">
        <f t="shared" si="16"/>
        <v>233000000</v>
      </c>
      <c r="H484" s="59">
        <f>VLOOKUP($A484,Fund_clean_work!$A:$B,2,FALSE)</f>
        <v>15</v>
      </c>
      <c r="I484" s="63">
        <f t="shared" si="15"/>
        <v>15533333.333333334</v>
      </c>
      <c r="J484" s="5" t="s">
        <v>1824</v>
      </c>
      <c r="K484" s="5" t="s">
        <v>1820</v>
      </c>
      <c r="L484" s="5" t="s">
        <v>30</v>
      </c>
      <c r="M484" s="5" t="s">
        <v>1482</v>
      </c>
      <c r="N484" s="5">
        <v>2003</v>
      </c>
      <c r="O484" s="5" t="s">
        <v>44</v>
      </c>
    </row>
    <row r="485" spans="1:15">
      <c r="A485" s="5" t="s">
        <v>2367</v>
      </c>
      <c r="B485" s="9">
        <v>42136</v>
      </c>
      <c r="C485" s="5">
        <v>2015</v>
      </c>
      <c r="D485" s="5" t="s">
        <v>92</v>
      </c>
      <c r="E485" s="5" t="str">
        <f>VLOOKUP(D485, 'TechIndex Startups'!$A$1:$E$700,2,FALSE)</f>
        <v>FIRM0045</v>
      </c>
      <c r="F485" s="16" t="s">
        <v>1471</v>
      </c>
      <c r="G485" s="15">
        <f t="shared" si="16"/>
        <v>233000000</v>
      </c>
      <c r="H485" s="59">
        <f>VLOOKUP($A485,Fund_clean_work!$A:$B,2,FALSE)</f>
        <v>15</v>
      </c>
      <c r="I485" s="63">
        <f t="shared" si="15"/>
        <v>15533333.333333334</v>
      </c>
      <c r="J485" s="5" t="s">
        <v>1794</v>
      </c>
      <c r="K485" s="5" t="s">
        <v>1820</v>
      </c>
      <c r="L485" s="5" t="s">
        <v>30</v>
      </c>
      <c r="M485" s="5" t="s">
        <v>1482</v>
      </c>
      <c r="N485" s="5">
        <v>2003</v>
      </c>
      <c r="O485" s="5" t="s">
        <v>44</v>
      </c>
    </row>
    <row r="486" spans="1:15">
      <c r="A486" s="5" t="s">
        <v>2367</v>
      </c>
      <c r="B486" s="9">
        <v>42136</v>
      </c>
      <c r="C486" s="5">
        <v>2015</v>
      </c>
      <c r="D486" s="5" t="s">
        <v>92</v>
      </c>
      <c r="E486" s="5" t="str">
        <f>VLOOKUP(D486, 'TechIndex Startups'!$A$1:$E$700,2,FALSE)</f>
        <v>FIRM0045</v>
      </c>
      <c r="F486" s="16" t="s">
        <v>1471</v>
      </c>
      <c r="G486" s="15">
        <f t="shared" si="16"/>
        <v>233000000</v>
      </c>
      <c r="H486" s="59">
        <f>VLOOKUP($A486,Fund_clean_work!$A:$B,2,FALSE)</f>
        <v>15</v>
      </c>
      <c r="I486" s="63">
        <f t="shared" si="15"/>
        <v>15533333.333333334</v>
      </c>
      <c r="J486" s="5" t="s">
        <v>1825</v>
      </c>
      <c r="K486" s="5" t="s">
        <v>1820</v>
      </c>
      <c r="L486" s="5" t="s">
        <v>30</v>
      </c>
      <c r="M486" s="5" t="s">
        <v>1482</v>
      </c>
      <c r="N486" s="5">
        <v>2003</v>
      </c>
      <c r="O486" s="5" t="s">
        <v>44</v>
      </c>
    </row>
    <row r="487" spans="1:15">
      <c r="A487" s="5" t="s">
        <v>2367</v>
      </c>
      <c r="B487" s="9">
        <v>42136</v>
      </c>
      <c r="C487" s="5">
        <v>2015</v>
      </c>
      <c r="D487" s="5" t="s">
        <v>92</v>
      </c>
      <c r="E487" s="5" t="str">
        <f>VLOOKUP(D487, 'TechIndex Startups'!$A$1:$E$700,2,FALSE)</f>
        <v>FIRM0045</v>
      </c>
      <c r="F487" s="16" t="s">
        <v>1471</v>
      </c>
      <c r="G487" s="15">
        <f t="shared" si="16"/>
        <v>233000000</v>
      </c>
      <c r="H487" s="59">
        <f>VLOOKUP($A487,Fund_clean_work!$A:$B,2,FALSE)</f>
        <v>15</v>
      </c>
      <c r="I487" s="63">
        <f t="shared" si="15"/>
        <v>15533333.333333334</v>
      </c>
      <c r="J487" s="5" t="s">
        <v>1826</v>
      </c>
      <c r="K487" s="5" t="s">
        <v>1820</v>
      </c>
      <c r="L487" s="5" t="s">
        <v>30</v>
      </c>
      <c r="M487" s="5" t="s">
        <v>1482</v>
      </c>
      <c r="N487" s="5">
        <v>2003</v>
      </c>
      <c r="O487" s="5" t="s">
        <v>44</v>
      </c>
    </row>
    <row r="488" spans="1:15">
      <c r="A488" s="5" t="s">
        <v>2367</v>
      </c>
      <c r="B488" s="9">
        <v>42136</v>
      </c>
      <c r="C488" s="5">
        <v>2015</v>
      </c>
      <c r="D488" s="5" t="s">
        <v>92</v>
      </c>
      <c r="E488" s="5" t="str">
        <f>VLOOKUP(D488, 'TechIndex Startups'!$A$1:$E$700,2,FALSE)</f>
        <v>FIRM0045</v>
      </c>
      <c r="F488" s="16" t="s">
        <v>1471</v>
      </c>
      <c r="G488" s="15">
        <f t="shared" si="16"/>
        <v>233000000</v>
      </c>
      <c r="H488" s="59">
        <f>VLOOKUP($A488,Fund_clean_work!$A:$B,2,FALSE)</f>
        <v>15</v>
      </c>
      <c r="I488" s="63">
        <f t="shared" si="15"/>
        <v>15533333.333333334</v>
      </c>
      <c r="J488" s="5" t="s">
        <v>1807</v>
      </c>
      <c r="K488" s="5" t="s">
        <v>1820</v>
      </c>
      <c r="L488" s="5" t="s">
        <v>30</v>
      </c>
      <c r="M488" s="5" t="s">
        <v>1482</v>
      </c>
      <c r="N488" s="5">
        <v>2003</v>
      </c>
      <c r="O488" s="5" t="s">
        <v>44</v>
      </c>
    </row>
    <row r="489" spans="1:15">
      <c r="A489" s="5" t="s">
        <v>2367</v>
      </c>
      <c r="B489" s="9">
        <v>42136</v>
      </c>
      <c r="C489" s="5">
        <v>2015</v>
      </c>
      <c r="D489" s="5" t="s">
        <v>92</v>
      </c>
      <c r="E489" s="5" t="str">
        <f>VLOOKUP(D489, 'TechIndex Startups'!$A$1:$E$700,2,FALSE)</f>
        <v>FIRM0045</v>
      </c>
      <c r="F489" s="16" t="s">
        <v>1471</v>
      </c>
      <c r="G489" s="15">
        <f t="shared" si="16"/>
        <v>233000000</v>
      </c>
      <c r="H489" s="59">
        <f>VLOOKUP($A489,Fund_clean_work!$A:$B,2,FALSE)</f>
        <v>15</v>
      </c>
      <c r="I489" s="63">
        <f t="shared" si="15"/>
        <v>15533333.333333334</v>
      </c>
      <c r="J489" s="5" t="s">
        <v>1827</v>
      </c>
      <c r="K489" s="5" t="s">
        <v>1820</v>
      </c>
      <c r="L489" s="5" t="s">
        <v>30</v>
      </c>
      <c r="M489" s="5" t="s">
        <v>1482</v>
      </c>
      <c r="N489" s="5">
        <v>2003</v>
      </c>
      <c r="O489" s="5" t="s">
        <v>44</v>
      </c>
    </row>
    <row r="490" spans="1:15">
      <c r="A490" s="5" t="s">
        <v>2367</v>
      </c>
      <c r="B490" s="9">
        <v>42136</v>
      </c>
      <c r="C490" s="5">
        <v>2015</v>
      </c>
      <c r="D490" s="5" t="s">
        <v>92</v>
      </c>
      <c r="E490" s="5" t="str">
        <f>VLOOKUP(D490, 'TechIndex Startups'!$A$1:$E$700,2,FALSE)</f>
        <v>FIRM0045</v>
      </c>
      <c r="F490" s="16" t="s">
        <v>1471</v>
      </c>
      <c r="G490" s="15">
        <f t="shared" si="16"/>
        <v>233000000</v>
      </c>
      <c r="H490" s="59">
        <f>VLOOKUP($A490,Fund_clean_work!$A:$B,2,FALSE)</f>
        <v>15</v>
      </c>
      <c r="I490" s="63">
        <f t="shared" si="15"/>
        <v>15533333.333333334</v>
      </c>
      <c r="J490" s="5" t="s">
        <v>1728</v>
      </c>
      <c r="K490" s="5" t="s">
        <v>1820</v>
      </c>
      <c r="L490" s="5" t="s">
        <v>30</v>
      </c>
      <c r="M490" s="5" t="s">
        <v>1482</v>
      </c>
      <c r="N490" s="5">
        <v>2003</v>
      </c>
      <c r="O490" s="5" t="s">
        <v>44</v>
      </c>
    </row>
    <row r="491" spans="1:15">
      <c r="A491" s="5" t="s">
        <v>2367</v>
      </c>
      <c r="B491" s="9">
        <v>42136</v>
      </c>
      <c r="C491" s="5">
        <v>2015</v>
      </c>
      <c r="D491" s="5" t="s">
        <v>92</v>
      </c>
      <c r="E491" s="5" t="str">
        <f>VLOOKUP(D491, 'TechIndex Startups'!$A$1:$E$700,2,FALSE)</f>
        <v>FIRM0045</v>
      </c>
      <c r="F491" s="16" t="s">
        <v>1471</v>
      </c>
      <c r="G491" s="15">
        <f t="shared" si="16"/>
        <v>233000000</v>
      </c>
      <c r="H491" s="59">
        <f>VLOOKUP($A491,Fund_clean_work!$A:$B,2,FALSE)</f>
        <v>15</v>
      </c>
      <c r="I491" s="63">
        <f t="shared" si="15"/>
        <v>15533333.333333334</v>
      </c>
      <c r="J491" s="5" t="s">
        <v>1828</v>
      </c>
      <c r="K491" s="5" t="s">
        <v>1820</v>
      </c>
      <c r="L491" s="5" t="s">
        <v>30</v>
      </c>
      <c r="M491" s="5" t="s">
        <v>1482</v>
      </c>
      <c r="N491" s="5">
        <v>2003</v>
      </c>
      <c r="O491" s="5" t="s">
        <v>44</v>
      </c>
    </row>
    <row r="492" spans="1:15">
      <c r="A492" s="5" t="s">
        <v>2367</v>
      </c>
      <c r="B492" s="9">
        <v>42136</v>
      </c>
      <c r="C492" s="5">
        <v>2015</v>
      </c>
      <c r="D492" s="5" t="s">
        <v>92</v>
      </c>
      <c r="E492" s="5" t="str">
        <f>VLOOKUP(D492, 'TechIndex Startups'!$A$1:$E$700,2,FALSE)</f>
        <v>FIRM0045</v>
      </c>
      <c r="F492" s="16" t="s">
        <v>1471</v>
      </c>
      <c r="G492" s="15">
        <f t="shared" si="16"/>
        <v>233000000</v>
      </c>
      <c r="H492" s="59">
        <f>VLOOKUP($A492,Fund_clean_work!$A:$B,2,FALSE)</f>
        <v>15</v>
      </c>
      <c r="I492" s="63">
        <f t="shared" si="15"/>
        <v>15533333.333333334</v>
      </c>
      <c r="J492" s="5" t="s">
        <v>1829</v>
      </c>
      <c r="K492" s="5" t="s">
        <v>1820</v>
      </c>
      <c r="L492" s="5" t="s">
        <v>30</v>
      </c>
      <c r="M492" s="5" t="s">
        <v>1482</v>
      </c>
      <c r="N492" s="5">
        <v>2003</v>
      </c>
      <c r="O492" s="5" t="s">
        <v>44</v>
      </c>
    </row>
    <row r="493" spans="1:15">
      <c r="A493" s="5" t="s">
        <v>2368</v>
      </c>
      <c r="B493" s="9">
        <v>42142</v>
      </c>
      <c r="C493" s="5">
        <v>2015</v>
      </c>
      <c r="D493" s="5" t="s">
        <v>448</v>
      </c>
      <c r="E493" s="5" t="str">
        <f>VLOOKUP(D493, 'TechIndex Startups'!$A$1:$E$700,2,FALSE)</f>
        <v>FIRM0384</v>
      </c>
      <c r="F493" s="15">
        <f>500000*1.25</f>
        <v>625000</v>
      </c>
      <c r="G493" s="15">
        <f t="shared" si="16"/>
        <v>625000</v>
      </c>
      <c r="H493" s="59">
        <f>VLOOKUP($A493,Fund_clean_work!$A:$B,2,FALSE)</f>
        <v>1</v>
      </c>
      <c r="I493" s="63">
        <f t="shared" si="15"/>
        <v>625000</v>
      </c>
      <c r="J493" s="5" t="s">
        <v>1721</v>
      </c>
      <c r="K493" s="5" t="s">
        <v>1596</v>
      </c>
      <c r="L493" s="5" t="s">
        <v>39</v>
      </c>
      <c r="M493" s="5" t="s">
        <v>1695</v>
      </c>
      <c r="N493" s="5">
        <v>2013</v>
      </c>
      <c r="O493" s="5" t="s">
        <v>86</v>
      </c>
    </row>
    <row r="494" spans="1:15">
      <c r="A494" s="5" t="s">
        <v>2367</v>
      </c>
      <c r="B494" s="9">
        <v>42151</v>
      </c>
      <c r="C494" s="5">
        <v>2015</v>
      </c>
      <c r="D494" s="5" t="s">
        <v>92</v>
      </c>
      <c r="E494" s="5" t="str">
        <f>VLOOKUP(D494, 'TechIndex Startups'!$A$1:$E$700,2,FALSE)</f>
        <v>FIRM0045</v>
      </c>
      <c r="F494" s="16" t="s">
        <v>1471</v>
      </c>
      <c r="G494" s="15">
        <f t="shared" si="16"/>
        <v>625000</v>
      </c>
      <c r="H494" s="59">
        <f>VLOOKUP($A494,Fund_clean_work!$A:$B,2,FALSE)</f>
        <v>15</v>
      </c>
      <c r="I494" s="63">
        <f t="shared" si="15"/>
        <v>41666.666666666664</v>
      </c>
      <c r="J494" s="5" t="s">
        <v>1824</v>
      </c>
      <c r="K494" s="5" t="s">
        <v>1820</v>
      </c>
      <c r="L494" s="5" t="s">
        <v>30</v>
      </c>
      <c r="M494" s="5" t="s">
        <v>1482</v>
      </c>
      <c r="N494" s="5">
        <v>2003</v>
      </c>
      <c r="O494" s="5" t="s">
        <v>44</v>
      </c>
    </row>
    <row r="495" spans="1:15">
      <c r="A495" s="5" t="s">
        <v>2367</v>
      </c>
      <c r="B495" s="9">
        <v>42151</v>
      </c>
      <c r="C495" s="5">
        <v>2015</v>
      </c>
      <c r="D495" s="5" t="s">
        <v>92</v>
      </c>
      <c r="E495" s="5" t="str">
        <f>VLOOKUP(D495, 'TechIndex Startups'!$A$1:$E$700,2,FALSE)</f>
        <v>FIRM0045</v>
      </c>
      <c r="F495" s="15">
        <v>45000000</v>
      </c>
      <c r="G495" s="15">
        <f t="shared" si="16"/>
        <v>45000000</v>
      </c>
      <c r="H495" s="59">
        <f>VLOOKUP($A495,Fund_clean_work!$A:$B,2,FALSE)</f>
        <v>15</v>
      </c>
      <c r="I495" s="63">
        <f t="shared" si="15"/>
        <v>3000000</v>
      </c>
      <c r="J495" s="5" t="s">
        <v>1503</v>
      </c>
      <c r="K495" s="5" t="s">
        <v>1820</v>
      </c>
      <c r="L495" s="5" t="s">
        <v>30</v>
      </c>
      <c r="M495" s="5" t="s">
        <v>1482</v>
      </c>
      <c r="N495" s="5">
        <v>2003</v>
      </c>
      <c r="O495" s="5" t="s">
        <v>44</v>
      </c>
    </row>
    <row r="496" spans="1:15">
      <c r="A496" s="5" t="s">
        <v>2371</v>
      </c>
      <c r="B496" s="9">
        <v>42159</v>
      </c>
      <c r="C496" s="5">
        <v>2015</v>
      </c>
      <c r="D496" s="5" t="s">
        <v>438</v>
      </c>
      <c r="E496" s="5" t="str">
        <f>VLOOKUP(D496, 'TechIndex Startups'!$A$1:$E$700,2,FALSE)</f>
        <v>FIRM0375</v>
      </c>
      <c r="F496" s="15">
        <f>41500*1.4</f>
        <v>58099.999999999993</v>
      </c>
      <c r="G496" s="15">
        <f t="shared" si="16"/>
        <v>58099.999999999993</v>
      </c>
      <c r="H496" s="59">
        <f>VLOOKUP($A496,Fund_clean_work!$A:$B,2,FALSE)</f>
        <v>1</v>
      </c>
      <c r="I496" s="63">
        <f t="shared" si="15"/>
        <v>58099.999999999993</v>
      </c>
      <c r="J496" s="5" t="s">
        <v>1771</v>
      </c>
      <c r="K496" s="5" t="s">
        <v>1481</v>
      </c>
      <c r="L496" s="5" t="s">
        <v>50</v>
      </c>
      <c r="M496" s="5" t="s">
        <v>1478</v>
      </c>
      <c r="N496" s="5">
        <v>2013</v>
      </c>
      <c r="O496" s="5" t="s">
        <v>33</v>
      </c>
    </row>
    <row r="497" spans="1:15">
      <c r="A497" s="5" t="s">
        <v>2372</v>
      </c>
      <c r="B497" s="9">
        <v>42166</v>
      </c>
      <c r="C497" s="5">
        <v>2015</v>
      </c>
      <c r="D497" s="5" t="s">
        <v>243</v>
      </c>
      <c r="E497" s="5" t="str">
        <f>VLOOKUP(D497, 'TechIndex Startups'!$A$1:$E$700,2,FALSE)</f>
        <v>FIRM0191</v>
      </c>
      <c r="F497" s="16" t="s">
        <v>1471</v>
      </c>
      <c r="G497" s="15">
        <f t="shared" si="16"/>
        <v>58099.999999999993</v>
      </c>
      <c r="H497" s="59">
        <f>VLOOKUP($A497,Fund_clean_work!$A:$B,2,FALSE)</f>
        <v>3</v>
      </c>
      <c r="I497" s="63">
        <f t="shared" si="15"/>
        <v>19366.666666666664</v>
      </c>
      <c r="J497" s="5" t="s">
        <v>1832</v>
      </c>
      <c r="K497" s="5" t="s">
        <v>1481</v>
      </c>
      <c r="L497" s="5" t="s">
        <v>30</v>
      </c>
      <c r="M497" s="5" t="s">
        <v>1498</v>
      </c>
      <c r="N497" s="5">
        <v>2011</v>
      </c>
      <c r="O497" s="5" t="s">
        <v>33</v>
      </c>
    </row>
    <row r="498" spans="1:15">
      <c r="A498" s="5" t="s">
        <v>2372</v>
      </c>
      <c r="B498" s="9">
        <v>42166</v>
      </c>
      <c r="C498" s="5">
        <v>2015</v>
      </c>
      <c r="D498" s="5" t="s">
        <v>243</v>
      </c>
      <c r="E498" s="5" t="str">
        <f>VLOOKUP(D498, 'TechIndex Startups'!$A$1:$E$700,2,FALSE)</f>
        <v>FIRM0191</v>
      </c>
      <c r="F498" s="16" t="s">
        <v>1471</v>
      </c>
      <c r="G498" s="15">
        <f t="shared" si="16"/>
        <v>58099.999999999993</v>
      </c>
      <c r="H498" s="59">
        <f>VLOOKUP($A498,Fund_clean_work!$A:$B,2,FALSE)</f>
        <v>3</v>
      </c>
      <c r="I498" s="63">
        <f t="shared" si="15"/>
        <v>19366.666666666664</v>
      </c>
      <c r="J498" s="5" t="s">
        <v>1833</v>
      </c>
      <c r="K498" s="5" t="s">
        <v>1481</v>
      </c>
      <c r="L498" s="5" t="s">
        <v>30</v>
      </c>
      <c r="M498" s="5" t="s">
        <v>1498</v>
      </c>
      <c r="N498" s="5">
        <v>2011</v>
      </c>
      <c r="O498" s="5" t="s">
        <v>33</v>
      </c>
    </row>
    <row r="499" spans="1:15">
      <c r="A499" s="5" t="s">
        <v>2372</v>
      </c>
      <c r="B499" s="9">
        <v>42166</v>
      </c>
      <c r="C499" s="5">
        <v>2015</v>
      </c>
      <c r="D499" s="5" t="s">
        <v>243</v>
      </c>
      <c r="E499" s="5" t="str">
        <f>VLOOKUP(D499, 'TechIndex Startups'!$A$1:$E$700,2,FALSE)</f>
        <v>FIRM0191</v>
      </c>
      <c r="F499" s="15">
        <v>1500000</v>
      </c>
      <c r="G499" s="15">
        <f t="shared" si="16"/>
        <v>1500000</v>
      </c>
      <c r="H499" s="59">
        <f>VLOOKUP($A499,Fund_clean_work!$A:$B,2,FALSE)</f>
        <v>3</v>
      </c>
      <c r="I499" s="63">
        <f t="shared" si="15"/>
        <v>500000</v>
      </c>
      <c r="J499" s="5" t="s">
        <v>1834</v>
      </c>
      <c r="K499" s="5" t="s">
        <v>1481</v>
      </c>
      <c r="L499" s="5" t="s">
        <v>30</v>
      </c>
      <c r="M499" s="5" t="s">
        <v>1498</v>
      </c>
      <c r="N499" s="5">
        <v>2011</v>
      </c>
      <c r="O499" s="5" t="s">
        <v>33</v>
      </c>
    </row>
    <row r="500" spans="1:15">
      <c r="A500" s="5" t="s">
        <v>2373</v>
      </c>
      <c r="B500" s="9">
        <v>42166</v>
      </c>
      <c r="C500" s="5">
        <v>2015</v>
      </c>
      <c r="D500" s="5" t="s">
        <v>342</v>
      </c>
      <c r="E500" s="5" t="str">
        <f>VLOOKUP(D500, 'TechIndex Startups'!$A$1:$E$700,2,FALSE)</f>
        <v>FIRM0284</v>
      </c>
      <c r="F500" s="15">
        <v>150000</v>
      </c>
      <c r="G500" s="15">
        <f t="shared" si="16"/>
        <v>150000</v>
      </c>
      <c r="H500" s="59">
        <f>VLOOKUP($A500,Fund_clean_work!$A:$B,2,FALSE)</f>
        <v>1</v>
      </c>
      <c r="I500" s="63">
        <f t="shared" si="15"/>
        <v>150000</v>
      </c>
      <c r="J500" s="5" t="s">
        <v>1479</v>
      </c>
      <c r="K500" s="5" t="s">
        <v>1513</v>
      </c>
      <c r="L500" s="5" t="s">
        <v>30</v>
      </c>
      <c r="M500" s="5" t="s">
        <v>1810</v>
      </c>
      <c r="N500" s="5">
        <v>2012</v>
      </c>
      <c r="O500" s="5" t="s">
        <v>47</v>
      </c>
    </row>
    <row r="501" spans="1:15">
      <c r="A501" s="5" t="s">
        <v>2374</v>
      </c>
      <c r="B501" s="9">
        <v>42184</v>
      </c>
      <c r="C501" s="5">
        <v>2015</v>
      </c>
      <c r="D501" s="5" t="s">
        <v>305</v>
      </c>
      <c r="E501" s="5" t="str">
        <f>VLOOKUP(D501, 'TechIndex Startups'!$A$1:$E$700,2,FALSE)</f>
        <v>FIRM0248</v>
      </c>
      <c r="F501" s="15">
        <f>5000000*1.25</f>
        <v>6250000</v>
      </c>
      <c r="G501" s="15">
        <f t="shared" si="16"/>
        <v>6250000</v>
      </c>
      <c r="H501" s="59">
        <f>VLOOKUP($A501,Fund_clean_work!$A:$B,2,FALSE)</f>
        <v>1</v>
      </c>
      <c r="I501" s="63">
        <f t="shared" si="15"/>
        <v>6250000</v>
      </c>
      <c r="J501" s="5" t="s">
        <v>1835</v>
      </c>
      <c r="K501" s="5" t="s">
        <v>1497</v>
      </c>
      <c r="L501" s="5" t="s">
        <v>73</v>
      </c>
      <c r="M501" s="5" t="s">
        <v>1642</v>
      </c>
      <c r="N501" s="5">
        <v>2012</v>
      </c>
      <c r="O501" s="5" t="s">
        <v>33</v>
      </c>
    </row>
    <row r="502" spans="1:15">
      <c r="A502" s="5" t="s">
        <v>2375</v>
      </c>
      <c r="B502" s="9">
        <v>42186</v>
      </c>
      <c r="C502" s="5">
        <v>2015</v>
      </c>
      <c r="D502" s="5" t="s">
        <v>464</v>
      </c>
      <c r="E502" s="5" t="str">
        <f>VLOOKUP(D502, 'TechIndex Startups'!$A$1:$E$700,2,FALSE)</f>
        <v>FIRM0400</v>
      </c>
      <c r="F502" s="15">
        <f>400000*1.25</f>
        <v>500000</v>
      </c>
      <c r="G502" s="15">
        <f t="shared" si="16"/>
        <v>500000</v>
      </c>
      <c r="H502" s="59">
        <f>VLOOKUP($A502,Fund_clean_work!$A:$B,2,FALSE)</f>
        <v>1</v>
      </c>
      <c r="I502" s="63">
        <f t="shared" si="15"/>
        <v>500000</v>
      </c>
      <c r="J502" s="5" t="s">
        <v>1836</v>
      </c>
      <c r="K502" s="5" t="s">
        <v>1481</v>
      </c>
      <c r="L502" s="5" t="s">
        <v>73</v>
      </c>
      <c r="M502" s="5" t="s">
        <v>1741</v>
      </c>
      <c r="N502" s="5">
        <v>2014</v>
      </c>
      <c r="O502" s="5" t="s">
        <v>47</v>
      </c>
    </row>
    <row r="503" spans="1:15">
      <c r="A503" s="5" t="s">
        <v>2376</v>
      </c>
      <c r="B503" s="9">
        <v>42186</v>
      </c>
      <c r="C503" s="5">
        <v>2015</v>
      </c>
      <c r="D503" s="5" t="s">
        <v>517</v>
      </c>
      <c r="E503" s="5" t="str">
        <f>VLOOKUP(D503, 'TechIndex Startups'!$A$1:$E$700,2,FALSE)</f>
        <v>FIRM0448</v>
      </c>
      <c r="F503" s="15">
        <f>775000*0.81</f>
        <v>627750</v>
      </c>
      <c r="G503" s="15">
        <f t="shared" si="16"/>
        <v>627750</v>
      </c>
      <c r="H503" s="59">
        <f>VLOOKUP($A503,Fund_clean_work!$A:$B,2,FALSE)</f>
        <v>1</v>
      </c>
      <c r="I503" s="63">
        <f t="shared" si="15"/>
        <v>627750</v>
      </c>
      <c r="J503" s="5" t="s">
        <v>1837</v>
      </c>
      <c r="K503" s="5" t="s">
        <v>1497</v>
      </c>
      <c r="L503" s="5" t="s">
        <v>41</v>
      </c>
      <c r="M503" s="5" t="s">
        <v>1537</v>
      </c>
      <c r="N503" s="5">
        <v>2014</v>
      </c>
      <c r="O503" s="5" t="s">
        <v>29</v>
      </c>
    </row>
    <row r="504" spans="1:15">
      <c r="A504" s="5" t="s">
        <v>2377</v>
      </c>
      <c r="B504" s="9">
        <v>42193</v>
      </c>
      <c r="C504" s="5">
        <v>2015</v>
      </c>
      <c r="D504" s="5" t="s">
        <v>122</v>
      </c>
      <c r="E504" s="5" t="str">
        <f>VLOOKUP(D504, 'TechIndex Startups'!$A$1:$E$700,2,FALSE)</f>
        <v>FIRM0074</v>
      </c>
      <c r="F504" s="15">
        <v>125000</v>
      </c>
      <c r="G504" s="15">
        <f t="shared" si="16"/>
        <v>125000</v>
      </c>
      <c r="H504" s="59">
        <f>VLOOKUP($A504,Fund_clean_work!$A:$B,2,FALSE)</f>
        <v>1</v>
      </c>
      <c r="I504" s="63">
        <f t="shared" si="15"/>
        <v>125000</v>
      </c>
      <c r="J504" s="5" t="s">
        <v>1479</v>
      </c>
      <c r="K504" s="5" t="s">
        <v>1588</v>
      </c>
      <c r="L504" s="5" t="s">
        <v>30</v>
      </c>
      <c r="M504" s="5" t="s">
        <v>1708</v>
      </c>
      <c r="N504" s="5">
        <v>2008</v>
      </c>
      <c r="O504" s="5" t="s">
        <v>58</v>
      </c>
    </row>
    <row r="505" spans="1:15">
      <c r="A505" s="5" t="s">
        <v>2380</v>
      </c>
      <c r="B505" s="9">
        <v>42201</v>
      </c>
      <c r="C505" s="5">
        <v>2015</v>
      </c>
      <c r="D505" s="5" t="s">
        <v>507</v>
      </c>
      <c r="E505" s="5" t="str">
        <f>VLOOKUP(D505, 'TechIndex Startups'!$A$1:$E$700,2,FALSE)</f>
        <v>FIRM0439</v>
      </c>
      <c r="F505" s="16" t="s">
        <v>1471</v>
      </c>
      <c r="G505" s="15">
        <f t="shared" si="16"/>
        <v>125000</v>
      </c>
      <c r="H505" s="59">
        <f>VLOOKUP($A505,Fund_clean_work!$A:$B,2,FALSE)</f>
        <v>4</v>
      </c>
      <c r="I505" s="63">
        <f t="shared" si="15"/>
        <v>31250</v>
      </c>
      <c r="J505" s="5" t="s">
        <v>1839</v>
      </c>
      <c r="K505" s="5" t="s">
        <v>1596</v>
      </c>
      <c r="L505" s="5" t="s">
        <v>30</v>
      </c>
      <c r="M505" s="5" t="s">
        <v>1840</v>
      </c>
      <c r="N505" s="5">
        <v>2014</v>
      </c>
      <c r="O505" s="5" t="s">
        <v>69</v>
      </c>
    </row>
    <row r="506" spans="1:15">
      <c r="A506" s="5" t="s">
        <v>2380</v>
      </c>
      <c r="B506" s="9">
        <v>42201</v>
      </c>
      <c r="C506" s="5">
        <v>2015</v>
      </c>
      <c r="D506" s="5" t="s">
        <v>507</v>
      </c>
      <c r="E506" s="5" t="str">
        <f>VLOOKUP(D506, 'TechIndex Startups'!$A$1:$E$700,2,FALSE)</f>
        <v>FIRM0439</v>
      </c>
      <c r="F506" s="16" t="s">
        <v>1471</v>
      </c>
      <c r="G506" s="15">
        <f t="shared" si="16"/>
        <v>125000</v>
      </c>
      <c r="H506" s="59">
        <f>VLOOKUP($A506,Fund_clean_work!$A:$B,2,FALSE)</f>
        <v>4</v>
      </c>
      <c r="I506" s="63">
        <f t="shared" si="15"/>
        <v>31250</v>
      </c>
      <c r="J506" s="5" t="s">
        <v>1841</v>
      </c>
      <c r="K506" s="5" t="s">
        <v>1596</v>
      </c>
      <c r="L506" s="5" t="s">
        <v>30</v>
      </c>
      <c r="M506" s="5" t="s">
        <v>1840</v>
      </c>
      <c r="N506" s="5">
        <v>2014</v>
      </c>
      <c r="O506" s="5" t="s">
        <v>69</v>
      </c>
    </row>
    <row r="507" spans="1:15">
      <c r="A507" s="5" t="s">
        <v>2380</v>
      </c>
      <c r="B507" s="9">
        <v>42201</v>
      </c>
      <c r="C507" s="5">
        <v>2015</v>
      </c>
      <c r="D507" s="5" t="s">
        <v>507</v>
      </c>
      <c r="E507" s="5" t="str">
        <f>VLOOKUP(D507, 'TechIndex Startups'!$A$1:$E$700,2,FALSE)</f>
        <v>FIRM0439</v>
      </c>
      <c r="F507" s="15">
        <v>1500000</v>
      </c>
      <c r="G507" s="15">
        <f t="shared" si="16"/>
        <v>1500000</v>
      </c>
      <c r="H507" s="59">
        <f>VLOOKUP($A507,Fund_clean_work!$A:$B,2,FALSE)</f>
        <v>4</v>
      </c>
      <c r="I507" s="63">
        <f t="shared" si="15"/>
        <v>375000</v>
      </c>
      <c r="J507" s="5" t="s">
        <v>1842</v>
      </c>
      <c r="K507" s="5" t="s">
        <v>1596</v>
      </c>
      <c r="L507" s="5" t="s">
        <v>30</v>
      </c>
      <c r="M507" s="5" t="s">
        <v>1840</v>
      </c>
      <c r="N507" s="5">
        <v>2014</v>
      </c>
      <c r="O507" s="5" t="s">
        <v>69</v>
      </c>
    </row>
    <row r="508" spans="1:15">
      <c r="A508" s="5" t="s">
        <v>2380</v>
      </c>
      <c r="B508" s="9">
        <v>42201</v>
      </c>
      <c r="C508" s="5">
        <v>2015</v>
      </c>
      <c r="D508" s="5" t="s">
        <v>507</v>
      </c>
      <c r="E508" s="5" t="str">
        <f>VLOOKUP(D508, 'TechIndex Startups'!$A$1:$E$700,2,FALSE)</f>
        <v>FIRM0439</v>
      </c>
      <c r="F508" s="16" t="s">
        <v>1471</v>
      </c>
      <c r="G508" s="15">
        <f t="shared" si="16"/>
        <v>1500000</v>
      </c>
      <c r="H508" s="59">
        <f>VLOOKUP($A508,Fund_clean_work!$A:$B,2,FALSE)</f>
        <v>4</v>
      </c>
      <c r="I508" s="63">
        <f t="shared" si="15"/>
        <v>375000</v>
      </c>
      <c r="J508" s="5" t="s">
        <v>1843</v>
      </c>
      <c r="K508" s="5" t="s">
        <v>1596</v>
      </c>
      <c r="L508" s="5" t="s">
        <v>30</v>
      </c>
      <c r="M508" s="5" t="s">
        <v>1840</v>
      </c>
      <c r="N508" s="5">
        <v>2014</v>
      </c>
      <c r="O508" s="5" t="s">
        <v>69</v>
      </c>
    </row>
    <row r="509" spans="1:15">
      <c r="A509" s="5" t="s">
        <v>2381</v>
      </c>
      <c r="B509" s="9">
        <v>42205</v>
      </c>
      <c r="C509" s="5">
        <v>2015</v>
      </c>
      <c r="D509" s="5" t="s">
        <v>231</v>
      </c>
      <c r="E509" s="5" t="str">
        <f>VLOOKUP(D509, 'TechIndex Startups'!$A$1:$E$700,2,FALSE)</f>
        <v>FIRM0179</v>
      </c>
      <c r="F509" s="15">
        <v>5800000</v>
      </c>
      <c r="G509" s="15">
        <f t="shared" si="16"/>
        <v>5800000</v>
      </c>
      <c r="H509" s="59">
        <f>VLOOKUP($A509,Fund_clean_work!$A:$B,2,FALSE)</f>
        <v>1</v>
      </c>
      <c r="I509" s="63">
        <f t="shared" si="15"/>
        <v>5800000</v>
      </c>
      <c r="J509" s="5" t="s">
        <v>1479</v>
      </c>
      <c r="K509" s="5" t="s">
        <v>1494</v>
      </c>
      <c r="L509" s="5" t="s">
        <v>30</v>
      </c>
      <c r="M509" s="5" t="s">
        <v>1498</v>
      </c>
      <c r="N509" s="5">
        <v>2011</v>
      </c>
      <c r="O509" s="5" t="s">
        <v>86</v>
      </c>
    </row>
    <row r="510" spans="1:15">
      <c r="A510" s="5" t="s">
        <v>2382</v>
      </c>
      <c r="B510" s="9">
        <v>42206</v>
      </c>
      <c r="C510" s="5">
        <v>2015</v>
      </c>
      <c r="D510" s="5" t="s">
        <v>461</v>
      </c>
      <c r="E510" s="5" t="str">
        <f>VLOOKUP(D510, 'TechIndex Startups'!$A$1:$E$700,2,FALSE)</f>
        <v>FIRM0397</v>
      </c>
      <c r="F510" s="16" t="s">
        <v>1471</v>
      </c>
      <c r="G510" s="15">
        <f t="shared" si="16"/>
        <v>5800000</v>
      </c>
      <c r="H510" s="59">
        <f>VLOOKUP($A510,Fund_clean_work!$A:$B,2,FALSE)</f>
        <v>3</v>
      </c>
      <c r="I510" s="63">
        <f t="shared" si="15"/>
        <v>1933333.3333333333</v>
      </c>
      <c r="J510" s="5" t="s">
        <v>1844</v>
      </c>
      <c r="K510" s="5" t="s">
        <v>1481</v>
      </c>
      <c r="L510" s="5" t="s">
        <v>30</v>
      </c>
      <c r="M510" s="5" t="s">
        <v>1845</v>
      </c>
      <c r="N510" s="5">
        <v>2013</v>
      </c>
      <c r="O510" s="5" t="s">
        <v>33</v>
      </c>
    </row>
    <row r="511" spans="1:15">
      <c r="A511" s="5" t="s">
        <v>2382</v>
      </c>
      <c r="B511" s="9">
        <v>42206</v>
      </c>
      <c r="C511" s="5">
        <v>2015</v>
      </c>
      <c r="D511" s="5" t="s">
        <v>461</v>
      </c>
      <c r="E511" s="5" t="str">
        <f>VLOOKUP(D511, 'TechIndex Startups'!$A$1:$E$700,2,FALSE)</f>
        <v>FIRM0397</v>
      </c>
      <c r="F511" s="16" t="s">
        <v>1471</v>
      </c>
      <c r="G511" s="15">
        <f t="shared" si="16"/>
        <v>5800000</v>
      </c>
      <c r="H511" s="59">
        <f>VLOOKUP($A511,Fund_clean_work!$A:$B,2,FALSE)</f>
        <v>3</v>
      </c>
      <c r="I511" s="63">
        <f t="shared" si="15"/>
        <v>1933333.3333333333</v>
      </c>
      <c r="J511" s="5" t="s">
        <v>1846</v>
      </c>
      <c r="K511" s="5" t="s">
        <v>1481</v>
      </c>
      <c r="L511" s="5" t="s">
        <v>30</v>
      </c>
      <c r="M511" s="5" t="s">
        <v>1845</v>
      </c>
      <c r="N511" s="5">
        <v>2013</v>
      </c>
      <c r="O511" s="5" t="s">
        <v>33</v>
      </c>
    </row>
    <row r="512" spans="1:15">
      <c r="A512" s="5" t="s">
        <v>2382</v>
      </c>
      <c r="B512" s="9">
        <v>42206</v>
      </c>
      <c r="C512" s="5">
        <v>2015</v>
      </c>
      <c r="D512" s="5" t="s">
        <v>461</v>
      </c>
      <c r="E512" s="5" t="str">
        <f>VLOOKUP(D512, 'TechIndex Startups'!$A$1:$E$700,2,FALSE)</f>
        <v>FIRM0397</v>
      </c>
      <c r="F512" s="15">
        <v>880000</v>
      </c>
      <c r="G512" s="15">
        <f t="shared" si="16"/>
        <v>880000</v>
      </c>
      <c r="H512" s="59">
        <f>VLOOKUP($A512,Fund_clean_work!$A:$B,2,FALSE)</f>
        <v>3</v>
      </c>
      <c r="I512" s="63">
        <f t="shared" si="15"/>
        <v>293333.33333333331</v>
      </c>
      <c r="J512" s="5" t="s">
        <v>1847</v>
      </c>
      <c r="K512" s="5" t="s">
        <v>1481</v>
      </c>
      <c r="L512" s="5" t="s">
        <v>30</v>
      </c>
      <c r="M512" s="5" t="s">
        <v>1845</v>
      </c>
      <c r="N512" s="5">
        <v>2013</v>
      </c>
      <c r="O512" s="5" t="s">
        <v>33</v>
      </c>
    </row>
    <row r="513" spans="1:15">
      <c r="A513" s="5" t="s">
        <v>2383</v>
      </c>
      <c r="B513" s="9">
        <v>42213</v>
      </c>
      <c r="C513" s="5">
        <v>2015</v>
      </c>
      <c r="D513" s="5" t="s">
        <v>114</v>
      </c>
      <c r="E513" s="5" t="str">
        <f>VLOOKUP(D513, 'TechIndex Startups'!$A$1:$E$700,2,FALSE)</f>
        <v>FIRM0066</v>
      </c>
      <c r="F513" s="15" t="s">
        <v>1471</v>
      </c>
      <c r="G513" s="15">
        <f t="shared" si="16"/>
        <v>880000</v>
      </c>
      <c r="H513" s="59">
        <f>VLOOKUP($A513,Fund_clean_work!$A:$B,2,FALSE)</f>
        <v>3</v>
      </c>
      <c r="I513" s="63">
        <f t="shared" si="15"/>
        <v>293333.33333333331</v>
      </c>
      <c r="J513" s="5" t="s">
        <v>1740</v>
      </c>
      <c r="K513" s="5" t="s">
        <v>1725</v>
      </c>
      <c r="L513" s="5" t="s">
        <v>30</v>
      </c>
      <c r="M513" s="5" t="s">
        <v>1482</v>
      </c>
      <c r="N513" s="5">
        <v>2012</v>
      </c>
      <c r="O513" s="5" t="s">
        <v>47</v>
      </c>
    </row>
    <row r="514" spans="1:15">
      <c r="A514" s="5" t="s">
        <v>2383</v>
      </c>
      <c r="B514" s="9">
        <v>42213</v>
      </c>
      <c r="C514" s="5">
        <v>2015</v>
      </c>
      <c r="D514" s="5" t="s">
        <v>114</v>
      </c>
      <c r="E514" s="5" t="str">
        <f>VLOOKUP(D514, 'TechIndex Startups'!$A$1:$E$700,2,FALSE)</f>
        <v>FIRM0066</v>
      </c>
      <c r="F514" s="15">
        <v>71500000</v>
      </c>
      <c r="G514" s="15">
        <f t="shared" si="16"/>
        <v>71500000</v>
      </c>
      <c r="H514" s="59">
        <f>VLOOKUP($A514,Fund_clean_work!$A:$B,2,FALSE)</f>
        <v>3</v>
      </c>
      <c r="I514" s="63">
        <f t="shared" si="15"/>
        <v>23833333.333333332</v>
      </c>
      <c r="J514" s="5" t="s">
        <v>1848</v>
      </c>
      <c r="K514" s="5" t="s">
        <v>1725</v>
      </c>
      <c r="L514" s="5" t="s">
        <v>30</v>
      </c>
      <c r="M514" s="5" t="s">
        <v>1482</v>
      </c>
      <c r="N514" s="5">
        <v>2008</v>
      </c>
      <c r="O514" s="5" t="s">
        <v>47</v>
      </c>
    </row>
    <row r="515" spans="1:15">
      <c r="A515" s="5" t="s">
        <v>2383</v>
      </c>
      <c r="B515" s="9">
        <v>42213</v>
      </c>
      <c r="C515" s="5">
        <v>2015</v>
      </c>
      <c r="D515" s="5" t="s">
        <v>114</v>
      </c>
      <c r="E515" s="5" t="str">
        <f>VLOOKUP(D515, 'TechIndex Startups'!$A$1:$E$700,2,FALSE)</f>
        <v>FIRM0066</v>
      </c>
      <c r="F515" s="15" t="s">
        <v>1471</v>
      </c>
      <c r="G515" s="15">
        <f t="shared" si="16"/>
        <v>71500000</v>
      </c>
      <c r="H515" s="59">
        <f>VLOOKUP($A515,Fund_clean_work!$A:$B,2,FALSE)</f>
        <v>3</v>
      </c>
      <c r="I515" s="63">
        <f t="shared" ref="I515:I578" si="17">G515/H515</f>
        <v>23833333.333333332</v>
      </c>
      <c r="J515" s="5" t="s">
        <v>1849</v>
      </c>
      <c r="K515" s="5" t="s">
        <v>1725</v>
      </c>
      <c r="L515" s="5" t="s">
        <v>30</v>
      </c>
      <c r="M515" s="5" t="s">
        <v>1482</v>
      </c>
      <c r="N515" s="5">
        <v>2008</v>
      </c>
      <c r="O515" s="5" t="s">
        <v>47</v>
      </c>
    </row>
    <row r="516" spans="1:15">
      <c r="A516" s="5" t="s">
        <v>2384</v>
      </c>
      <c r="B516" s="9">
        <v>42213</v>
      </c>
      <c r="C516" s="5">
        <v>2015</v>
      </c>
      <c r="D516" s="5" t="s">
        <v>1643</v>
      </c>
      <c r="E516" s="5" t="str">
        <f>VLOOKUP(D516, 'TechIndex Startups'!$A$1:$E$700,2,FALSE)</f>
        <v>FIRM0276</v>
      </c>
      <c r="F516" s="15" t="s">
        <v>1471</v>
      </c>
      <c r="G516" s="15">
        <f t="shared" si="16"/>
        <v>71500000</v>
      </c>
      <c r="H516" s="59">
        <f>VLOOKUP($A516,Fund_clean_work!$A:$B,2,FALSE)</f>
        <v>4</v>
      </c>
      <c r="I516" s="63">
        <f t="shared" si="17"/>
        <v>17875000</v>
      </c>
      <c r="J516" s="5" t="s">
        <v>1850</v>
      </c>
      <c r="K516" s="5" t="s">
        <v>1477</v>
      </c>
      <c r="L516" s="5" t="s">
        <v>30</v>
      </c>
      <c r="M516" s="5" t="s">
        <v>1482</v>
      </c>
      <c r="N516" s="5">
        <v>2012</v>
      </c>
      <c r="O516" s="5" t="s">
        <v>47</v>
      </c>
    </row>
    <row r="517" spans="1:15">
      <c r="A517" s="5" t="s">
        <v>2384</v>
      </c>
      <c r="B517" s="9">
        <v>42213</v>
      </c>
      <c r="C517" s="5">
        <v>2015</v>
      </c>
      <c r="D517" s="5" t="s">
        <v>1643</v>
      </c>
      <c r="E517" s="5" t="str">
        <f>VLOOKUP(D517, 'TechIndex Startups'!$A$1:$E$700,2,FALSE)</f>
        <v>FIRM0276</v>
      </c>
      <c r="F517" s="15" t="s">
        <v>1471</v>
      </c>
      <c r="G517" s="15">
        <f t="shared" si="16"/>
        <v>71500000</v>
      </c>
      <c r="H517" s="59">
        <f>VLOOKUP($A517,Fund_clean_work!$A:$B,2,FALSE)</f>
        <v>4</v>
      </c>
      <c r="I517" s="63">
        <f t="shared" si="17"/>
        <v>17875000</v>
      </c>
      <c r="J517" s="5" t="s">
        <v>1795</v>
      </c>
      <c r="K517" s="5" t="s">
        <v>1477</v>
      </c>
      <c r="L517" s="5" t="s">
        <v>30</v>
      </c>
      <c r="M517" s="5" t="s">
        <v>1482</v>
      </c>
      <c r="N517" s="5">
        <v>2012</v>
      </c>
      <c r="O517" s="5" t="s">
        <v>47</v>
      </c>
    </row>
    <row r="518" spans="1:15">
      <c r="A518" s="5" t="s">
        <v>2384</v>
      </c>
      <c r="B518" s="9">
        <v>42213</v>
      </c>
      <c r="C518" s="5">
        <v>2015</v>
      </c>
      <c r="D518" s="5" t="s">
        <v>1643</v>
      </c>
      <c r="E518" s="5" t="str">
        <f>VLOOKUP(D518, 'TechIndex Startups'!$A$1:$E$700,2,FALSE)</f>
        <v>FIRM0276</v>
      </c>
      <c r="F518" s="15" t="s">
        <v>1471</v>
      </c>
      <c r="G518" s="15">
        <f t="shared" si="16"/>
        <v>71500000</v>
      </c>
      <c r="H518" s="59">
        <f>VLOOKUP($A518,Fund_clean_work!$A:$B,2,FALSE)</f>
        <v>4</v>
      </c>
      <c r="I518" s="63">
        <f t="shared" si="17"/>
        <v>17875000</v>
      </c>
      <c r="J518" s="5" t="s">
        <v>1689</v>
      </c>
      <c r="K518" s="5" t="s">
        <v>1477</v>
      </c>
      <c r="L518" s="5" t="s">
        <v>30</v>
      </c>
      <c r="M518" s="5" t="s">
        <v>1482</v>
      </c>
      <c r="N518" s="5">
        <v>2012</v>
      </c>
      <c r="O518" s="5" t="s">
        <v>47</v>
      </c>
    </row>
    <row r="519" spans="1:15">
      <c r="A519" s="5" t="s">
        <v>2384</v>
      </c>
      <c r="B519" s="9">
        <v>42213</v>
      </c>
      <c r="C519" s="5">
        <v>2015</v>
      </c>
      <c r="D519" s="5" t="s">
        <v>1643</v>
      </c>
      <c r="E519" s="5" t="str">
        <f>VLOOKUP(D519, 'TechIndex Startups'!$A$1:$E$700,2,FALSE)</f>
        <v>FIRM0276</v>
      </c>
      <c r="F519" s="15">
        <v>10000000</v>
      </c>
      <c r="G519" s="15">
        <f t="shared" si="16"/>
        <v>10000000</v>
      </c>
      <c r="H519" s="59">
        <f>VLOOKUP($A519,Fund_clean_work!$A:$B,2,FALSE)</f>
        <v>4</v>
      </c>
      <c r="I519" s="63">
        <f t="shared" si="17"/>
        <v>2500000</v>
      </c>
      <c r="J519" s="5" t="s">
        <v>1851</v>
      </c>
      <c r="K519" s="5" t="s">
        <v>1477</v>
      </c>
      <c r="L519" s="5" t="s">
        <v>30</v>
      </c>
      <c r="M519" s="5" t="s">
        <v>1482</v>
      </c>
      <c r="N519" s="5">
        <v>2012</v>
      </c>
      <c r="O519" s="5" t="s">
        <v>47</v>
      </c>
    </row>
    <row r="520" spans="1:15">
      <c r="A520" s="5" t="s">
        <v>2385</v>
      </c>
      <c r="B520" s="9">
        <v>42217</v>
      </c>
      <c r="C520" s="5">
        <v>2015</v>
      </c>
      <c r="D520" s="5" t="s">
        <v>588</v>
      </c>
      <c r="E520" s="5" t="str">
        <f>VLOOKUP(D520, 'TechIndex Startups'!$A$1:$E$700,2,FALSE)</f>
        <v>FIRM0517</v>
      </c>
      <c r="F520" s="15">
        <v>245000</v>
      </c>
      <c r="G520" s="15">
        <f t="shared" si="16"/>
        <v>245000</v>
      </c>
      <c r="H520" s="59">
        <f>VLOOKUP($A520,Fund_clean_work!$A:$B,2,FALSE)</f>
        <v>1</v>
      </c>
      <c r="I520" s="63">
        <f t="shared" si="17"/>
        <v>245000</v>
      </c>
      <c r="J520" s="5" t="s">
        <v>1479</v>
      </c>
      <c r="K520" s="5" t="s">
        <v>1588</v>
      </c>
      <c r="L520" s="5" t="s">
        <v>30</v>
      </c>
      <c r="M520" s="5" t="s">
        <v>1543</v>
      </c>
      <c r="N520" s="5">
        <v>2015</v>
      </c>
      <c r="O520" s="5" t="s">
        <v>33</v>
      </c>
    </row>
    <row r="521" spans="1:15">
      <c r="A521" s="5" t="s">
        <v>2386</v>
      </c>
      <c r="B521" s="9">
        <v>42217</v>
      </c>
      <c r="C521" s="5">
        <v>2015</v>
      </c>
      <c r="D521" s="5" t="s">
        <v>503</v>
      </c>
      <c r="E521" s="5" t="str">
        <f>VLOOKUP(D521, 'TechIndex Startups'!$A$1:$E$700,2,FALSE)</f>
        <v>FIRM0436</v>
      </c>
      <c r="F521" s="15">
        <v>925000</v>
      </c>
      <c r="G521" s="15">
        <f t="shared" si="16"/>
        <v>925000</v>
      </c>
      <c r="H521" s="59">
        <f>VLOOKUP($A521,Fund_clean_work!$A:$B,2,FALSE)</f>
        <v>1</v>
      </c>
      <c r="I521" s="63">
        <f t="shared" si="17"/>
        <v>925000</v>
      </c>
      <c r="J521" s="5" t="s">
        <v>1479</v>
      </c>
      <c r="K521" s="5" t="s">
        <v>1760</v>
      </c>
      <c r="L521" s="5" t="s">
        <v>30</v>
      </c>
      <c r="M521" s="5" t="s">
        <v>1773</v>
      </c>
      <c r="N521" s="5">
        <v>2014</v>
      </c>
      <c r="O521" s="5" t="s">
        <v>44</v>
      </c>
    </row>
    <row r="522" spans="1:15">
      <c r="A522" s="5" t="s">
        <v>2387</v>
      </c>
      <c r="B522" s="9">
        <v>42219</v>
      </c>
      <c r="C522" s="5">
        <v>2015</v>
      </c>
      <c r="D522" s="5" t="s">
        <v>311</v>
      </c>
      <c r="E522" s="5" t="str">
        <f>VLOOKUP(D522, 'TechIndex Startups'!$A$1:$E$700,2,FALSE)</f>
        <v>FIRM0253</v>
      </c>
      <c r="F522" s="15">
        <v>10800000</v>
      </c>
      <c r="G522" s="15">
        <f t="shared" si="16"/>
        <v>10800000</v>
      </c>
      <c r="H522" s="59">
        <f>VLOOKUP($A522,Fund_clean_work!$A:$B,2,FALSE)</f>
        <v>6</v>
      </c>
      <c r="I522" s="63">
        <f t="shared" si="17"/>
        <v>1800000</v>
      </c>
      <c r="J522" s="5" t="s">
        <v>1659</v>
      </c>
      <c r="K522" s="5" t="s">
        <v>1477</v>
      </c>
      <c r="L522" s="5" t="s">
        <v>30</v>
      </c>
      <c r="M522" s="5" t="s">
        <v>1470</v>
      </c>
      <c r="N522" s="5">
        <v>2012</v>
      </c>
      <c r="O522" s="5" t="s">
        <v>58</v>
      </c>
    </row>
    <row r="523" spans="1:15">
      <c r="A523" s="5" t="s">
        <v>2387</v>
      </c>
      <c r="B523" s="9">
        <v>42219</v>
      </c>
      <c r="C523" s="5">
        <v>2015</v>
      </c>
      <c r="D523" s="5" t="s">
        <v>311</v>
      </c>
      <c r="E523" s="5" t="str">
        <f>VLOOKUP(D523, 'TechIndex Startups'!$A$1:$E$700,2,FALSE)</f>
        <v>FIRM0253</v>
      </c>
      <c r="F523" s="15" t="s">
        <v>1471</v>
      </c>
      <c r="G523" s="15">
        <f t="shared" si="16"/>
        <v>10800000</v>
      </c>
      <c r="H523" s="59">
        <f>VLOOKUP($A523,Fund_clean_work!$A:$B,2,FALSE)</f>
        <v>6</v>
      </c>
      <c r="I523" s="63">
        <f t="shared" si="17"/>
        <v>1800000</v>
      </c>
      <c r="J523" s="5" t="s">
        <v>1852</v>
      </c>
      <c r="K523" s="5" t="s">
        <v>1477</v>
      </c>
      <c r="L523" s="5" t="s">
        <v>30</v>
      </c>
      <c r="M523" s="5" t="s">
        <v>1470</v>
      </c>
      <c r="N523" s="5">
        <v>2012</v>
      </c>
      <c r="O523" s="5" t="s">
        <v>58</v>
      </c>
    </row>
    <row r="524" spans="1:15">
      <c r="A524" s="5" t="s">
        <v>2387</v>
      </c>
      <c r="B524" s="9">
        <v>42219</v>
      </c>
      <c r="C524" s="5">
        <v>2015</v>
      </c>
      <c r="D524" s="5" t="s">
        <v>311</v>
      </c>
      <c r="E524" s="5" t="str">
        <f>VLOOKUP(D524, 'TechIndex Startups'!$A$1:$E$700,2,FALSE)</f>
        <v>FIRM0253</v>
      </c>
      <c r="F524" s="15" t="s">
        <v>1471</v>
      </c>
      <c r="G524" s="15">
        <f t="shared" si="16"/>
        <v>10800000</v>
      </c>
      <c r="H524" s="59">
        <f>VLOOKUP($A524,Fund_clean_work!$A:$B,2,FALSE)</f>
        <v>6</v>
      </c>
      <c r="I524" s="63">
        <f t="shared" si="17"/>
        <v>1800000</v>
      </c>
      <c r="J524" s="5" t="s">
        <v>1853</v>
      </c>
      <c r="K524" s="5" t="s">
        <v>1477</v>
      </c>
      <c r="L524" s="5" t="s">
        <v>30</v>
      </c>
      <c r="M524" s="5" t="s">
        <v>1470</v>
      </c>
      <c r="N524" s="5">
        <v>2012</v>
      </c>
      <c r="O524" s="5" t="s">
        <v>58</v>
      </c>
    </row>
    <row r="525" spans="1:15">
      <c r="A525" s="5" t="s">
        <v>2387</v>
      </c>
      <c r="B525" s="9">
        <v>42219</v>
      </c>
      <c r="C525" s="5">
        <v>2015</v>
      </c>
      <c r="D525" s="5" t="s">
        <v>311</v>
      </c>
      <c r="E525" s="5" t="str">
        <f>VLOOKUP(D525, 'TechIndex Startups'!$A$1:$E$700,2,FALSE)</f>
        <v>FIRM0253</v>
      </c>
      <c r="F525" s="15" t="s">
        <v>1471</v>
      </c>
      <c r="G525" s="15">
        <f t="shared" si="16"/>
        <v>10800000</v>
      </c>
      <c r="H525" s="59">
        <f>VLOOKUP($A525,Fund_clean_work!$A:$B,2,FALSE)</f>
        <v>6</v>
      </c>
      <c r="I525" s="63">
        <f t="shared" si="17"/>
        <v>1800000</v>
      </c>
      <c r="J525" s="5" t="s">
        <v>1662</v>
      </c>
      <c r="K525" s="5" t="s">
        <v>1477</v>
      </c>
      <c r="L525" s="5" t="s">
        <v>30</v>
      </c>
      <c r="M525" s="5" t="s">
        <v>1470</v>
      </c>
      <c r="N525" s="5">
        <v>2012</v>
      </c>
      <c r="O525" s="5" t="s">
        <v>58</v>
      </c>
    </row>
    <row r="526" spans="1:15">
      <c r="A526" s="5" t="s">
        <v>2387</v>
      </c>
      <c r="B526" s="9">
        <v>42219</v>
      </c>
      <c r="C526" s="5">
        <v>2015</v>
      </c>
      <c r="D526" s="5" t="s">
        <v>311</v>
      </c>
      <c r="E526" s="5" t="str">
        <f>VLOOKUP(D526, 'TechIndex Startups'!$A$1:$E$700,2,FALSE)</f>
        <v>FIRM0253</v>
      </c>
      <c r="F526" s="15" t="s">
        <v>1471</v>
      </c>
      <c r="G526" s="15">
        <f t="shared" ref="G526:G589" si="18">IF(F526="above",G525,F526)</f>
        <v>10800000</v>
      </c>
      <c r="H526" s="59">
        <f>VLOOKUP($A526,Fund_clean_work!$A:$B,2,FALSE)</f>
        <v>6</v>
      </c>
      <c r="I526" s="63">
        <f t="shared" si="17"/>
        <v>1800000</v>
      </c>
      <c r="J526" s="5" t="s">
        <v>18</v>
      </c>
      <c r="K526" s="5" t="s">
        <v>1477</v>
      </c>
      <c r="L526" s="5" t="s">
        <v>30</v>
      </c>
      <c r="M526" s="5" t="s">
        <v>1470</v>
      </c>
      <c r="N526" s="5">
        <v>2012</v>
      </c>
      <c r="O526" s="5" t="s">
        <v>58</v>
      </c>
    </row>
    <row r="527" spans="1:15">
      <c r="A527" s="5" t="s">
        <v>2387</v>
      </c>
      <c r="B527" s="9">
        <v>42219</v>
      </c>
      <c r="C527" s="5">
        <v>2015</v>
      </c>
      <c r="D527" s="5" t="s">
        <v>311</v>
      </c>
      <c r="E527" s="5" t="str">
        <f>VLOOKUP(D527, 'TechIndex Startups'!$A$1:$E$700,2,FALSE)</f>
        <v>FIRM0253</v>
      </c>
      <c r="F527" s="15" t="s">
        <v>1471</v>
      </c>
      <c r="G527" s="15">
        <f t="shared" si="18"/>
        <v>10800000</v>
      </c>
      <c r="H527" s="59">
        <f>VLOOKUP($A527,Fund_clean_work!$A:$B,2,FALSE)</f>
        <v>6</v>
      </c>
      <c r="I527" s="63">
        <f t="shared" si="17"/>
        <v>1800000</v>
      </c>
      <c r="J527" s="5" t="s">
        <v>1854</v>
      </c>
      <c r="K527" s="5" t="s">
        <v>1477</v>
      </c>
      <c r="L527" s="5" t="s">
        <v>30</v>
      </c>
      <c r="M527" s="5" t="s">
        <v>1470</v>
      </c>
      <c r="N527" s="5">
        <v>2012</v>
      </c>
      <c r="O527" s="5" t="s">
        <v>58</v>
      </c>
    </row>
    <row r="528" spans="1:15">
      <c r="A528" s="5" t="s">
        <v>2388</v>
      </c>
      <c r="B528" s="9">
        <v>42220</v>
      </c>
      <c r="C528" s="5">
        <v>2015</v>
      </c>
      <c r="D528" s="5" t="s">
        <v>145</v>
      </c>
      <c r="E528" s="5" t="str">
        <f>VLOOKUP(D528, 'TechIndex Startups'!$A$1:$E$700,2,FALSE)</f>
        <v>FIRM0097</v>
      </c>
      <c r="F528" s="15">
        <v>2000000</v>
      </c>
      <c r="G528" s="15">
        <f t="shared" si="18"/>
        <v>2000000</v>
      </c>
      <c r="H528" s="59">
        <f>VLOOKUP($A528,Fund_clean_work!$A:$B,2,FALSE)</f>
        <v>1</v>
      </c>
      <c r="I528" s="63">
        <f t="shared" si="17"/>
        <v>2000000</v>
      </c>
      <c r="J528" s="5" t="s">
        <v>1855</v>
      </c>
      <c r="K528" s="5" t="s">
        <v>1481</v>
      </c>
      <c r="L528" s="5" t="s">
        <v>30</v>
      </c>
      <c r="M528" s="5" t="s">
        <v>1491</v>
      </c>
      <c r="N528" s="5">
        <v>2008</v>
      </c>
      <c r="O528" s="5" t="s">
        <v>44</v>
      </c>
    </row>
    <row r="529" spans="1:15">
      <c r="A529" s="5" t="s">
        <v>2389</v>
      </c>
      <c r="B529" s="9">
        <v>42229</v>
      </c>
      <c r="C529" s="5">
        <v>2015</v>
      </c>
      <c r="D529" s="5" t="s">
        <v>277</v>
      </c>
      <c r="E529" s="5" t="str">
        <f>VLOOKUP(D529, 'TechIndex Startups'!$A$1:$E$700,2,FALSE)</f>
        <v>FIRM0223</v>
      </c>
      <c r="F529" s="15" t="s">
        <v>1471</v>
      </c>
      <c r="G529" s="15">
        <f t="shared" si="18"/>
        <v>2000000</v>
      </c>
      <c r="H529" s="59">
        <f>VLOOKUP($A529,Fund_clean_work!$A:$B,2,FALSE)</f>
        <v>8</v>
      </c>
      <c r="I529" s="63">
        <f t="shared" si="17"/>
        <v>250000</v>
      </c>
      <c r="J529" s="5" t="s">
        <v>1856</v>
      </c>
      <c r="K529" s="5" t="s">
        <v>1494</v>
      </c>
      <c r="L529" s="5" t="s">
        <v>30</v>
      </c>
      <c r="M529" s="5" t="s">
        <v>1489</v>
      </c>
      <c r="N529" s="5">
        <v>2012</v>
      </c>
      <c r="O529" s="5" t="s">
        <v>33</v>
      </c>
    </row>
    <row r="530" spans="1:15">
      <c r="A530" s="5" t="s">
        <v>2389</v>
      </c>
      <c r="B530" s="9">
        <v>42229</v>
      </c>
      <c r="C530" s="5">
        <v>2015</v>
      </c>
      <c r="D530" s="5" t="s">
        <v>277</v>
      </c>
      <c r="E530" s="5" t="str">
        <f>VLOOKUP(D530, 'TechIndex Startups'!$A$1:$E$700,2,FALSE)</f>
        <v>FIRM0223</v>
      </c>
      <c r="F530" s="15" t="s">
        <v>1471</v>
      </c>
      <c r="G530" s="15">
        <f t="shared" si="18"/>
        <v>2000000</v>
      </c>
      <c r="H530" s="59">
        <f>VLOOKUP($A530,Fund_clean_work!$A:$B,2,FALSE)</f>
        <v>8</v>
      </c>
      <c r="I530" s="63">
        <f t="shared" si="17"/>
        <v>250000</v>
      </c>
      <c r="J530" s="5" t="s">
        <v>1667</v>
      </c>
      <c r="K530" s="5" t="s">
        <v>1494</v>
      </c>
      <c r="L530" s="5" t="s">
        <v>30</v>
      </c>
      <c r="M530" s="5" t="s">
        <v>1489</v>
      </c>
      <c r="N530" s="5">
        <v>2012</v>
      </c>
      <c r="O530" s="5" t="s">
        <v>33</v>
      </c>
    </row>
    <row r="531" spans="1:15">
      <c r="A531" s="5" t="s">
        <v>2389</v>
      </c>
      <c r="B531" s="9">
        <v>42229</v>
      </c>
      <c r="C531" s="5">
        <v>2015</v>
      </c>
      <c r="D531" s="5" t="s">
        <v>277</v>
      </c>
      <c r="E531" s="5" t="str">
        <f>VLOOKUP(D531, 'TechIndex Startups'!$A$1:$E$700,2,FALSE)</f>
        <v>FIRM0223</v>
      </c>
      <c r="F531" s="15" t="s">
        <v>1471</v>
      </c>
      <c r="G531" s="15">
        <f t="shared" si="18"/>
        <v>2000000</v>
      </c>
      <c r="H531" s="59">
        <f>VLOOKUP($A531,Fund_clean_work!$A:$B,2,FALSE)</f>
        <v>8</v>
      </c>
      <c r="I531" s="63">
        <f t="shared" si="17"/>
        <v>250000</v>
      </c>
      <c r="J531" s="5" t="s">
        <v>1857</v>
      </c>
      <c r="K531" s="5" t="s">
        <v>1494</v>
      </c>
      <c r="L531" s="5" t="s">
        <v>30</v>
      </c>
      <c r="M531" s="5" t="s">
        <v>1489</v>
      </c>
      <c r="N531" s="5">
        <v>2012</v>
      </c>
      <c r="O531" s="5" t="s">
        <v>33</v>
      </c>
    </row>
    <row r="532" spans="1:15">
      <c r="A532" s="5" t="s">
        <v>2389</v>
      </c>
      <c r="B532" s="9">
        <v>42229</v>
      </c>
      <c r="C532" s="5">
        <v>2015</v>
      </c>
      <c r="D532" s="5" t="s">
        <v>277</v>
      </c>
      <c r="E532" s="5" t="str">
        <f>VLOOKUP(D532, 'TechIndex Startups'!$A$1:$E$700,2,FALSE)</f>
        <v>FIRM0223</v>
      </c>
      <c r="F532" s="15" t="s">
        <v>1471</v>
      </c>
      <c r="G532" s="15">
        <f t="shared" si="18"/>
        <v>2000000</v>
      </c>
      <c r="H532" s="59">
        <f>VLOOKUP($A532,Fund_clean_work!$A:$B,2,FALSE)</f>
        <v>8</v>
      </c>
      <c r="I532" s="63">
        <f t="shared" si="17"/>
        <v>250000</v>
      </c>
      <c r="J532" s="5" t="s">
        <v>1567</v>
      </c>
      <c r="K532" s="5" t="s">
        <v>1494</v>
      </c>
      <c r="L532" s="5" t="s">
        <v>30</v>
      </c>
      <c r="M532" s="5" t="s">
        <v>1489</v>
      </c>
      <c r="N532" s="5">
        <v>2012</v>
      </c>
      <c r="O532" s="5" t="s">
        <v>33</v>
      </c>
    </row>
    <row r="533" spans="1:15">
      <c r="A533" s="5" t="s">
        <v>2389</v>
      </c>
      <c r="B533" s="9">
        <v>42229</v>
      </c>
      <c r="C533" s="5">
        <v>2015</v>
      </c>
      <c r="D533" s="5" t="s">
        <v>277</v>
      </c>
      <c r="E533" s="5" t="str">
        <f>VLOOKUP(D533, 'TechIndex Startups'!$A$1:$E$700,2,FALSE)</f>
        <v>FIRM0223</v>
      </c>
      <c r="F533" s="15" t="s">
        <v>1471</v>
      </c>
      <c r="G533" s="15">
        <f t="shared" si="18"/>
        <v>2000000</v>
      </c>
      <c r="H533" s="59">
        <f>VLOOKUP($A533,Fund_clean_work!$A:$B,2,FALSE)</f>
        <v>8</v>
      </c>
      <c r="I533" s="63">
        <f t="shared" si="17"/>
        <v>250000</v>
      </c>
      <c r="J533" s="5" t="s">
        <v>1858</v>
      </c>
      <c r="K533" s="5" t="s">
        <v>1494</v>
      </c>
      <c r="L533" s="5" t="s">
        <v>30</v>
      </c>
      <c r="M533" s="5" t="s">
        <v>1489</v>
      </c>
      <c r="N533" s="5">
        <v>2012</v>
      </c>
      <c r="O533" s="5" t="s">
        <v>33</v>
      </c>
    </row>
    <row r="534" spans="1:15">
      <c r="A534" s="5" t="s">
        <v>2389</v>
      </c>
      <c r="B534" s="9">
        <v>42229</v>
      </c>
      <c r="C534" s="5">
        <v>2015</v>
      </c>
      <c r="D534" s="5" t="s">
        <v>277</v>
      </c>
      <c r="E534" s="5" t="str">
        <f>VLOOKUP(D534, 'TechIndex Startups'!$A$1:$E$700,2,FALSE)</f>
        <v>FIRM0223</v>
      </c>
      <c r="F534" s="15">
        <v>17000000</v>
      </c>
      <c r="G534" s="15">
        <f t="shared" si="18"/>
        <v>17000000</v>
      </c>
      <c r="H534" s="59">
        <f>VLOOKUP($A534,Fund_clean_work!$A:$B,2,FALSE)</f>
        <v>8</v>
      </c>
      <c r="I534" s="63">
        <f t="shared" si="17"/>
        <v>2125000</v>
      </c>
      <c r="J534" s="5" t="s">
        <v>18</v>
      </c>
      <c r="K534" s="5" t="s">
        <v>1494</v>
      </c>
      <c r="L534" s="5" t="s">
        <v>30</v>
      </c>
      <c r="M534" s="5" t="s">
        <v>1489</v>
      </c>
      <c r="N534" s="5">
        <v>2012</v>
      </c>
      <c r="O534" s="5" t="s">
        <v>33</v>
      </c>
    </row>
    <row r="535" spans="1:15">
      <c r="A535" s="5" t="s">
        <v>2389</v>
      </c>
      <c r="B535" s="9">
        <v>42229</v>
      </c>
      <c r="C535" s="5">
        <v>2015</v>
      </c>
      <c r="D535" s="5" t="s">
        <v>277</v>
      </c>
      <c r="E535" s="5" t="str">
        <f>VLOOKUP(D535, 'TechIndex Startups'!$A$1:$E$700,2,FALSE)</f>
        <v>FIRM0223</v>
      </c>
      <c r="F535" s="15" t="s">
        <v>1471</v>
      </c>
      <c r="G535" s="15">
        <f t="shared" si="18"/>
        <v>17000000</v>
      </c>
      <c r="H535" s="59">
        <f>VLOOKUP($A535,Fund_clean_work!$A:$B,2,FALSE)</f>
        <v>8</v>
      </c>
      <c r="I535" s="63">
        <f t="shared" si="17"/>
        <v>2125000</v>
      </c>
      <c r="J535" s="5" t="s">
        <v>1669</v>
      </c>
      <c r="K535" s="5" t="s">
        <v>1494</v>
      </c>
      <c r="L535" s="5" t="s">
        <v>30</v>
      </c>
      <c r="M535" s="5" t="s">
        <v>1489</v>
      </c>
      <c r="N535" s="5">
        <v>2012</v>
      </c>
      <c r="O535" s="5" t="s">
        <v>33</v>
      </c>
    </row>
    <row r="536" spans="1:15">
      <c r="A536" s="5" t="s">
        <v>2389</v>
      </c>
      <c r="B536" s="9">
        <v>42229</v>
      </c>
      <c r="C536" s="5">
        <v>2015</v>
      </c>
      <c r="D536" s="5" t="s">
        <v>277</v>
      </c>
      <c r="E536" s="5" t="str">
        <f>VLOOKUP(D536, 'TechIndex Startups'!$A$1:$E$700,2,FALSE)</f>
        <v>FIRM0223</v>
      </c>
      <c r="F536" s="15" t="s">
        <v>1471</v>
      </c>
      <c r="G536" s="15">
        <f t="shared" si="18"/>
        <v>17000000</v>
      </c>
      <c r="H536" s="59">
        <f>VLOOKUP($A536,Fund_clean_work!$A:$B,2,FALSE)</f>
        <v>8</v>
      </c>
      <c r="I536" s="63">
        <f t="shared" si="17"/>
        <v>2125000</v>
      </c>
      <c r="J536" s="5" t="s">
        <v>21</v>
      </c>
      <c r="K536" s="5" t="s">
        <v>1494</v>
      </c>
      <c r="L536" s="5" t="s">
        <v>30</v>
      </c>
      <c r="M536" s="5" t="s">
        <v>1489</v>
      </c>
      <c r="N536" s="5">
        <v>2012</v>
      </c>
      <c r="O536" s="5" t="s">
        <v>33</v>
      </c>
    </row>
    <row r="537" spans="1:15">
      <c r="A537" s="5" t="s">
        <v>2392</v>
      </c>
      <c r="B537" s="9">
        <v>42241</v>
      </c>
      <c r="C537" s="5">
        <v>2015</v>
      </c>
      <c r="D537" s="5" t="s">
        <v>111</v>
      </c>
      <c r="E537" s="5" t="str">
        <f>VLOOKUP(D537, 'TechIndex Startups'!$A$1:$E$700,2,FALSE)</f>
        <v>FIRM0063</v>
      </c>
      <c r="F537" s="15">
        <v>600000</v>
      </c>
      <c r="G537" s="15">
        <f t="shared" si="18"/>
        <v>600000</v>
      </c>
      <c r="H537" s="59">
        <f>VLOOKUP($A537,Fund_clean_work!$A:$B,2,FALSE)</f>
        <v>1</v>
      </c>
      <c r="I537" s="63">
        <f t="shared" si="17"/>
        <v>600000</v>
      </c>
      <c r="J537" s="5" t="s">
        <v>1479</v>
      </c>
      <c r="K537" s="5" t="s">
        <v>1469</v>
      </c>
      <c r="L537" s="5" t="s">
        <v>30</v>
      </c>
      <c r="M537" s="5" t="s">
        <v>1498</v>
      </c>
      <c r="N537" s="5">
        <v>2005</v>
      </c>
      <c r="O537" s="5" t="s">
        <v>33</v>
      </c>
    </row>
    <row r="538" spans="1:15">
      <c r="A538" s="5" t="s">
        <v>2393</v>
      </c>
      <c r="B538" s="9">
        <v>42248</v>
      </c>
      <c r="C538" s="5">
        <v>2015</v>
      </c>
      <c r="D538" s="5" t="s">
        <v>511</v>
      </c>
      <c r="E538" s="5" t="str">
        <f>VLOOKUP(D538, 'TechIndex Startups'!$A$1:$E$700,2,FALSE)</f>
        <v>FIRM0442</v>
      </c>
      <c r="F538" s="16" t="s">
        <v>1471</v>
      </c>
      <c r="G538" s="15">
        <f t="shared" si="18"/>
        <v>600000</v>
      </c>
      <c r="H538" s="59">
        <f>VLOOKUP($A538,Fund_clean_work!$A:$B,2,FALSE)</f>
        <v>3</v>
      </c>
      <c r="I538" s="63">
        <f t="shared" si="17"/>
        <v>200000</v>
      </c>
      <c r="J538" s="5" t="s">
        <v>1762</v>
      </c>
      <c r="K538" s="5" t="s">
        <v>1481</v>
      </c>
      <c r="L538" s="5" t="s">
        <v>30</v>
      </c>
      <c r="M538" s="5" t="s">
        <v>1482</v>
      </c>
      <c r="N538" s="5">
        <v>2014</v>
      </c>
      <c r="O538" s="5" t="s">
        <v>33</v>
      </c>
    </row>
    <row r="539" spans="1:15">
      <c r="A539" s="5" t="s">
        <v>2393</v>
      </c>
      <c r="B539" s="9">
        <v>42248</v>
      </c>
      <c r="C539" s="5">
        <v>2015</v>
      </c>
      <c r="D539" s="5" t="s">
        <v>511</v>
      </c>
      <c r="E539" s="5" t="str">
        <f>VLOOKUP(D539, 'TechIndex Startups'!$A$1:$E$700,2,FALSE)</f>
        <v>FIRM0442</v>
      </c>
      <c r="F539" s="16" t="s">
        <v>1471</v>
      </c>
      <c r="G539" s="15">
        <f t="shared" si="18"/>
        <v>600000</v>
      </c>
      <c r="H539" s="59">
        <f>VLOOKUP($A539,Fund_clean_work!$A:$B,2,FALSE)</f>
        <v>3</v>
      </c>
      <c r="I539" s="63">
        <f t="shared" si="17"/>
        <v>200000</v>
      </c>
      <c r="J539" s="5" t="s">
        <v>1860</v>
      </c>
      <c r="K539" s="5" t="s">
        <v>1481</v>
      </c>
      <c r="L539" s="5" t="s">
        <v>30</v>
      </c>
      <c r="M539" s="5" t="s">
        <v>1482</v>
      </c>
      <c r="N539" s="5">
        <v>2014</v>
      </c>
      <c r="O539" s="5" t="s">
        <v>33</v>
      </c>
    </row>
    <row r="540" spans="1:15">
      <c r="A540" s="5" t="s">
        <v>2393</v>
      </c>
      <c r="B540" s="9">
        <v>42248</v>
      </c>
      <c r="C540" s="5">
        <v>2015</v>
      </c>
      <c r="D540" s="5" t="s">
        <v>511</v>
      </c>
      <c r="E540" s="5" t="str">
        <f>VLOOKUP(D540, 'TechIndex Startups'!$A$1:$E$700,2,FALSE)</f>
        <v>FIRM0442</v>
      </c>
      <c r="F540" s="15">
        <v>3000000</v>
      </c>
      <c r="G540" s="15">
        <f t="shared" si="18"/>
        <v>3000000</v>
      </c>
      <c r="H540" s="59">
        <f>VLOOKUP($A540,Fund_clean_work!$A:$B,2,FALSE)</f>
        <v>3</v>
      </c>
      <c r="I540" s="63">
        <f t="shared" si="17"/>
        <v>1000000</v>
      </c>
      <c r="J540" s="5" t="s">
        <v>1466</v>
      </c>
      <c r="K540" s="5" t="s">
        <v>1481</v>
      </c>
      <c r="L540" s="5" t="s">
        <v>30</v>
      </c>
      <c r="M540" s="5" t="s">
        <v>1482</v>
      </c>
      <c r="N540" s="5">
        <v>2014</v>
      </c>
      <c r="O540" s="5" t="s">
        <v>33</v>
      </c>
    </row>
    <row r="541" spans="1:15">
      <c r="A541" s="5" t="s">
        <v>2394</v>
      </c>
      <c r="B541" s="9">
        <v>42248</v>
      </c>
      <c r="C541" s="5">
        <v>2015</v>
      </c>
      <c r="D541" s="5" t="s">
        <v>512</v>
      </c>
      <c r="E541" s="5" t="str">
        <f>VLOOKUP(D541, 'TechIndex Startups'!$A$1:$E$700,2,FALSE)</f>
        <v>FIRM0443</v>
      </c>
      <c r="F541" s="15">
        <v>120000</v>
      </c>
      <c r="G541" s="15">
        <f t="shared" si="18"/>
        <v>120000</v>
      </c>
      <c r="H541" s="59">
        <f>VLOOKUP($A541,Fund_clean_work!$A:$B,2,FALSE)</f>
        <v>1</v>
      </c>
      <c r="I541" s="63">
        <f t="shared" si="17"/>
        <v>120000</v>
      </c>
      <c r="J541" s="5" t="s">
        <v>1479</v>
      </c>
      <c r="K541" s="5" t="s">
        <v>1596</v>
      </c>
      <c r="L541" s="5" t="s">
        <v>30</v>
      </c>
      <c r="M541" s="5" t="s">
        <v>1470</v>
      </c>
      <c r="N541" s="5">
        <v>2014</v>
      </c>
      <c r="O541" s="5" t="s">
        <v>69</v>
      </c>
    </row>
    <row r="542" spans="1:15">
      <c r="A542" s="5" t="s">
        <v>2395</v>
      </c>
      <c r="B542" s="9">
        <v>42248</v>
      </c>
      <c r="C542" s="5">
        <v>2015</v>
      </c>
      <c r="D542" s="5" t="s">
        <v>558</v>
      </c>
      <c r="E542" s="5" t="str">
        <f>VLOOKUP(D542, 'TechIndex Startups'!$A$1:$E$700,2,FALSE)</f>
        <v>FIRM0487</v>
      </c>
      <c r="F542" s="15">
        <v>120000</v>
      </c>
      <c r="G542" s="15">
        <f t="shared" si="18"/>
        <v>120000</v>
      </c>
      <c r="H542" s="59">
        <f>VLOOKUP($A542,Fund_clean_work!$A:$B,2,FALSE)</f>
        <v>1</v>
      </c>
      <c r="I542" s="63">
        <f t="shared" si="17"/>
        <v>120000</v>
      </c>
      <c r="J542" s="5" t="s">
        <v>1466</v>
      </c>
      <c r="K542" s="5" t="s">
        <v>1481</v>
      </c>
      <c r="L542" s="5" t="s">
        <v>30</v>
      </c>
      <c r="M542" s="5" t="s">
        <v>1482</v>
      </c>
      <c r="N542" s="5">
        <v>2014</v>
      </c>
      <c r="O542" s="5" t="s">
        <v>29</v>
      </c>
    </row>
    <row r="543" spans="1:15">
      <c r="A543" s="5" t="s">
        <v>2397</v>
      </c>
      <c r="B543" s="9">
        <v>42249</v>
      </c>
      <c r="C543" s="5">
        <v>2015</v>
      </c>
      <c r="D543" s="5" t="s">
        <v>708</v>
      </c>
      <c r="E543" s="5" t="str">
        <f>VLOOKUP(D543, 'TechIndex Startups'!$A$1:$E$700,2,FALSE)</f>
        <v>FIRM0634</v>
      </c>
      <c r="F543" s="15">
        <v>660000</v>
      </c>
      <c r="G543" s="15">
        <f t="shared" si="18"/>
        <v>660000</v>
      </c>
      <c r="H543" s="59">
        <f>VLOOKUP($A543,Fund_clean_work!$A:$B,2,FALSE)</f>
        <v>1</v>
      </c>
      <c r="I543" s="63">
        <f t="shared" si="17"/>
        <v>660000</v>
      </c>
      <c r="J543" s="5" t="s">
        <v>1861</v>
      </c>
      <c r="K543" s="5" t="s">
        <v>1497</v>
      </c>
      <c r="L543" s="5" t="s">
        <v>90</v>
      </c>
      <c r="M543" s="5" t="s">
        <v>1862</v>
      </c>
      <c r="N543" s="5">
        <v>2013</v>
      </c>
      <c r="O543" s="5" t="s">
        <v>33</v>
      </c>
    </row>
    <row r="544" spans="1:15">
      <c r="A544" s="5" t="s">
        <v>2399</v>
      </c>
      <c r="B544" s="9">
        <v>42278</v>
      </c>
      <c r="C544" s="5">
        <v>2015</v>
      </c>
      <c r="D544" s="5" t="s">
        <v>431</v>
      </c>
      <c r="E544" s="5" t="str">
        <f>VLOOKUP(D544, 'TechIndex Startups'!$A$1:$E$700,2,FALSE)</f>
        <v>FIRM0368</v>
      </c>
      <c r="F544" s="15">
        <f>150000*1.4</f>
        <v>210000</v>
      </c>
      <c r="G544" s="15">
        <f t="shared" si="18"/>
        <v>210000</v>
      </c>
      <c r="H544" s="59">
        <f>VLOOKUP($A544,Fund_clean_work!$A:$B,2,FALSE)</f>
        <v>1</v>
      </c>
      <c r="I544" s="63">
        <f t="shared" si="17"/>
        <v>210000</v>
      </c>
      <c r="J544" s="5" t="s">
        <v>1865</v>
      </c>
      <c r="K544" s="5" t="s">
        <v>1497</v>
      </c>
      <c r="L544" s="5" t="s">
        <v>50</v>
      </c>
      <c r="M544" s="5" t="s">
        <v>1866</v>
      </c>
      <c r="N544" s="5">
        <v>2013</v>
      </c>
      <c r="O544" s="5" t="s">
        <v>33</v>
      </c>
    </row>
    <row r="545" spans="1:15">
      <c r="A545" s="5" t="s">
        <v>2400</v>
      </c>
      <c r="B545" s="9">
        <v>42280</v>
      </c>
      <c r="C545" s="5">
        <v>2015</v>
      </c>
      <c r="D545" s="5" t="s">
        <v>552</v>
      </c>
      <c r="E545" s="5" t="str">
        <f>VLOOKUP(D545, 'TechIndex Startups'!$A$1:$E$700,2,FALSE)</f>
        <v>FIRM0481</v>
      </c>
      <c r="F545" s="15">
        <v>3000000</v>
      </c>
      <c r="G545" s="15">
        <f t="shared" si="18"/>
        <v>3000000</v>
      </c>
      <c r="H545" s="59">
        <f>VLOOKUP($A545,Fund_clean_work!$A:$B,2,FALSE)</f>
        <v>1</v>
      </c>
      <c r="I545" s="63">
        <f t="shared" si="17"/>
        <v>3000000</v>
      </c>
      <c r="J545" s="5" t="s">
        <v>1479</v>
      </c>
      <c r="K545" s="5" t="s">
        <v>1481</v>
      </c>
      <c r="L545" s="5" t="s">
        <v>30</v>
      </c>
      <c r="M545" s="5" t="s">
        <v>1555</v>
      </c>
      <c r="N545" s="5">
        <v>2014</v>
      </c>
      <c r="O545" s="5" t="s">
        <v>69</v>
      </c>
    </row>
    <row r="546" spans="1:15">
      <c r="A546" s="5" t="s">
        <v>2402</v>
      </c>
      <c r="B546" s="9">
        <v>42282</v>
      </c>
      <c r="C546" s="5">
        <v>2015</v>
      </c>
      <c r="D546" s="5" t="s">
        <v>398</v>
      </c>
      <c r="E546" s="5" t="str">
        <f>VLOOKUP(D546, 'TechIndex Startups'!$A$1:$E$700,2,FALSE)</f>
        <v>FIRM0335</v>
      </c>
      <c r="F546" s="15">
        <v>250000</v>
      </c>
      <c r="G546" s="15">
        <f t="shared" si="18"/>
        <v>250000</v>
      </c>
      <c r="H546" s="59">
        <f>VLOOKUP($A546,Fund_clean_work!$A:$B,2,FALSE)</f>
        <v>1</v>
      </c>
      <c r="I546" s="63">
        <f t="shared" si="17"/>
        <v>250000</v>
      </c>
      <c r="J546" s="5" t="s">
        <v>1479</v>
      </c>
      <c r="K546" s="5" t="s">
        <v>1596</v>
      </c>
      <c r="L546" s="5" t="s">
        <v>30</v>
      </c>
      <c r="M546" s="5" t="s">
        <v>1487</v>
      </c>
      <c r="N546" s="5">
        <v>2013</v>
      </c>
      <c r="O546" s="5" t="s">
        <v>47</v>
      </c>
    </row>
    <row r="547" spans="1:15">
      <c r="A547" s="5" t="s">
        <v>2403</v>
      </c>
      <c r="B547" s="9">
        <v>42285</v>
      </c>
      <c r="C547" s="5">
        <v>2015</v>
      </c>
      <c r="D547" s="5" t="s">
        <v>118</v>
      </c>
      <c r="E547" s="5" t="str">
        <f>VLOOKUP(D547, 'TechIndex Startups'!$A$1:$E$700,2,FALSE)</f>
        <v>FIRM0070</v>
      </c>
      <c r="F547" s="15">
        <v>350000</v>
      </c>
      <c r="G547" s="15">
        <f t="shared" si="18"/>
        <v>350000</v>
      </c>
      <c r="H547" s="59">
        <f>VLOOKUP($A547,Fund_clean_work!$A:$B,2,FALSE)</f>
        <v>1</v>
      </c>
      <c r="I547" s="63">
        <f t="shared" si="17"/>
        <v>350000</v>
      </c>
      <c r="J547" s="5" t="s">
        <v>1479</v>
      </c>
      <c r="K547" s="5" t="s">
        <v>1513</v>
      </c>
      <c r="L547" s="5" t="s">
        <v>30</v>
      </c>
      <c r="M547" s="5" t="s">
        <v>1868</v>
      </c>
      <c r="N547" s="5">
        <v>2013</v>
      </c>
      <c r="O547" s="5" t="s">
        <v>44</v>
      </c>
    </row>
    <row r="548" spans="1:15">
      <c r="A548" s="5" t="s">
        <v>2405</v>
      </c>
      <c r="B548" s="9">
        <v>42291</v>
      </c>
      <c r="C548" s="5">
        <v>2015</v>
      </c>
      <c r="D548" s="5" t="s">
        <v>700</v>
      </c>
      <c r="E548" s="5" t="str">
        <f>VLOOKUP(D548, 'TechIndex Startups'!$A$1:$E$700,2,FALSE)</f>
        <v>FIRM0627</v>
      </c>
      <c r="F548" s="15" t="s">
        <v>1471</v>
      </c>
      <c r="G548" s="15">
        <f t="shared" si="18"/>
        <v>350000</v>
      </c>
      <c r="H548" s="59">
        <f>VLOOKUP($A548,Fund_clean_work!$A:$B,2,FALSE)</f>
        <v>6</v>
      </c>
      <c r="I548" s="63">
        <f t="shared" si="17"/>
        <v>58333.333333333336</v>
      </c>
      <c r="J548" s="5" t="s">
        <v>1870</v>
      </c>
      <c r="K548" s="5" t="s">
        <v>1469</v>
      </c>
      <c r="L548" s="5" t="s">
        <v>30</v>
      </c>
      <c r="M548" s="5" t="s">
        <v>1482</v>
      </c>
      <c r="N548" s="5">
        <v>2015</v>
      </c>
      <c r="O548" s="5" t="s">
        <v>33</v>
      </c>
    </row>
    <row r="549" spans="1:15">
      <c r="A549" s="5" t="s">
        <v>2405</v>
      </c>
      <c r="B549" s="9">
        <v>42291</v>
      </c>
      <c r="C549" s="5">
        <v>2015</v>
      </c>
      <c r="D549" s="5" t="s">
        <v>700</v>
      </c>
      <c r="E549" s="5" t="str">
        <f>VLOOKUP(D549, 'TechIndex Startups'!$A$1:$E$700,2,FALSE)</f>
        <v>FIRM0627</v>
      </c>
      <c r="F549" s="15" t="s">
        <v>1471</v>
      </c>
      <c r="G549" s="15">
        <f t="shared" si="18"/>
        <v>350000</v>
      </c>
      <c r="H549" s="59">
        <f>VLOOKUP($A549,Fund_clean_work!$A:$B,2,FALSE)</f>
        <v>6</v>
      </c>
      <c r="I549" s="63">
        <f t="shared" si="17"/>
        <v>58333.333333333336</v>
      </c>
      <c r="J549" s="5" t="s">
        <v>1871</v>
      </c>
      <c r="K549" s="5" t="s">
        <v>1469</v>
      </c>
      <c r="L549" s="5" t="s">
        <v>30</v>
      </c>
      <c r="M549" s="5" t="s">
        <v>1482</v>
      </c>
      <c r="N549" s="5">
        <v>2013</v>
      </c>
      <c r="O549" s="5" t="s">
        <v>33</v>
      </c>
    </row>
    <row r="550" spans="1:15">
      <c r="A550" s="5" t="s">
        <v>2405</v>
      </c>
      <c r="B550" s="9">
        <v>42291</v>
      </c>
      <c r="C550" s="5">
        <v>2015</v>
      </c>
      <c r="D550" s="5" t="s">
        <v>700</v>
      </c>
      <c r="E550" s="5" t="str">
        <f>VLOOKUP(D550, 'TechIndex Startups'!$A$1:$E$700,2,FALSE)</f>
        <v>FIRM0627</v>
      </c>
      <c r="F550" s="15" t="s">
        <v>1471</v>
      </c>
      <c r="G550" s="15">
        <f t="shared" si="18"/>
        <v>350000</v>
      </c>
      <c r="H550" s="59">
        <f>VLOOKUP($A550,Fund_clean_work!$A:$B,2,FALSE)</f>
        <v>6</v>
      </c>
      <c r="I550" s="63">
        <f t="shared" si="17"/>
        <v>58333.333333333336</v>
      </c>
      <c r="J550" s="5" t="s">
        <v>1812</v>
      </c>
      <c r="K550" s="5" t="s">
        <v>1469</v>
      </c>
      <c r="L550" s="5" t="s">
        <v>30</v>
      </c>
      <c r="M550" s="5" t="s">
        <v>1482</v>
      </c>
      <c r="N550" s="5">
        <v>2015</v>
      </c>
      <c r="O550" s="5" t="s">
        <v>33</v>
      </c>
    </row>
    <row r="551" spans="1:15">
      <c r="A551" s="5" t="s">
        <v>2405</v>
      </c>
      <c r="B551" s="9">
        <v>42291</v>
      </c>
      <c r="C551" s="5">
        <v>2015</v>
      </c>
      <c r="D551" s="5" t="s">
        <v>700</v>
      </c>
      <c r="E551" s="5" t="str">
        <f>VLOOKUP(D551, 'TechIndex Startups'!$A$1:$E$700,2,FALSE)</f>
        <v>FIRM0627</v>
      </c>
      <c r="F551" s="15">
        <v>2700000</v>
      </c>
      <c r="G551" s="15">
        <f t="shared" si="18"/>
        <v>2700000</v>
      </c>
      <c r="H551" s="59">
        <f>VLOOKUP($A551,Fund_clean_work!$A:$B,2,FALSE)</f>
        <v>6</v>
      </c>
      <c r="I551" s="63">
        <f t="shared" si="17"/>
        <v>450000</v>
      </c>
      <c r="J551" s="5" t="s">
        <v>1479</v>
      </c>
      <c r="K551" s="5" t="s">
        <v>1469</v>
      </c>
      <c r="L551" s="5" t="s">
        <v>30</v>
      </c>
      <c r="M551" s="5" t="s">
        <v>1482</v>
      </c>
      <c r="N551" s="5">
        <v>2015</v>
      </c>
      <c r="O551" s="5" t="s">
        <v>33</v>
      </c>
    </row>
    <row r="552" spans="1:15">
      <c r="A552" s="5" t="s">
        <v>2405</v>
      </c>
      <c r="B552" s="9">
        <v>42291</v>
      </c>
      <c r="C552" s="5">
        <v>2015</v>
      </c>
      <c r="D552" s="5" t="s">
        <v>700</v>
      </c>
      <c r="E552" s="5" t="str">
        <f>VLOOKUP(D552, 'TechIndex Startups'!$A$1:$E$700,2,FALSE)</f>
        <v>FIRM0627</v>
      </c>
      <c r="F552" s="15" t="s">
        <v>1471</v>
      </c>
      <c r="G552" s="15">
        <f t="shared" si="18"/>
        <v>2700000</v>
      </c>
      <c r="H552" s="59">
        <f>VLOOKUP($A552,Fund_clean_work!$A:$B,2,FALSE)</f>
        <v>6</v>
      </c>
      <c r="I552" s="63">
        <f t="shared" si="17"/>
        <v>450000</v>
      </c>
      <c r="J552" s="5" t="s">
        <v>1872</v>
      </c>
      <c r="K552" s="5" t="s">
        <v>1469</v>
      </c>
      <c r="L552" s="5" t="s">
        <v>30</v>
      </c>
      <c r="M552" s="5" t="s">
        <v>1482</v>
      </c>
      <c r="N552" s="5">
        <v>2015</v>
      </c>
      <c r="O552" s="5" t="s">
        <v>33</v>
      </c>
    </row>
    <row r="553" spans="1:15">
      <c r="A553" s="5" t="s">
        <v>2405</v>
      </c>
      <c r="B553" s="9">
        <v>42291</v>
      </c>
      <c r="C553" s="5">
        <v>2015</v>
      </c>
      <c r="D553" s="5" t="s">
        <v>700</v>
      </c>
      <c r="E553" s="5" t="str">
        <f>VLOOKUP(D553, 'TechIndex Startups'!$A$1:$E$700,2,FALSE)</f>
        <v>FIRM0627</v>
      </c>
      <c r="F553" s="15" t="s">
        <v>1471</v>
      </c>
      <c r="G553" s="15">
        <f t="shared" si="18"/>
        <v>2700000</v>
      </c>
      <c r="H553" s="59">
        <f>VLOOKUP($A553,Fund_clean_work!$A:$B,2,FALSE)</f>
        <v>6</v>
      </c>
      <c r="I553" s="63">
        <f t="shared" si="17"/>
        <v>450000</v>
      </c>
      <c r="J553" s="5" t="s">
        <v>1873</v>
      </c>
      <c r="K553" s="5" t="s">
        <v>1469</v>
      </c>
      <c r="L553" s="5" t="s">
        <v>30</v>
      </c>
      <c r="M553" s="5" t="s">
        <v>1482</v>
      </c>
      <c r="N553" s="5">
        <v>2015</v>
      </c>
      <c r="O553" s="5" t="s">
        <v>33</v>
      </c>
    </row>
    <row r="554" spans="1:15">
      <c r="A554" s="5" t="s">
        <v>2406</v>
      </c>
      <c r="B554" s="9">
        <v>42291</v>
      </c>
      <c r="C554" s="5">
        <v>2015</v>
      </c>
      <c r="D554" s="5" t="s">
        <v>182</v>
      </c>
      <c r="E554" s="5" t="str">
        <f>VLOOKUP(D554, 'TechIndex Startups'!$A$1:$E$700,2,FALSE)</f>
        <v>FIRM0133</v>
      </c>
      <c r="F554" s="15">
        <v>250000</v>
      </c>
      <c r="G554" s="15">
        <f t="shared" si="18"/>
        <v>250000</v>
      </c>
      <c r="H554" s="59">
        <f>VLOOKUP($A554,Fund_clean_work!$A:$B,2,FALSE)</f>
        <v>1</v>
      </c>
      <c r="I554" s="63">
        <f t="shared" si="17"/>
        <v>250000</v>
      </c>
      <c r="J554" s="5" t="s">
        <v>1479</v>
      </c>
      <c r="K554" s="5" t="s">
        <v>1481</v>
      </c>
      <c r="L554" s="5" t="s">
        <v>41</v>
      </c>
      <c r="M554" s="5" t="s">
        <v>1569</v>
      </c>
      <c r="N554" s="5">
        <v>2015</v>
      </c>
      <c r="O554" s="5" t="s">
        <v>47</v>
      </c>
    </row>
    <row r="555" spans="1:15">
      <c r="A555" s="5" t="s">
        <v>2407</v>
      </c>
      <c r="B555" s="9">
        <v>42303</v>
      </c>
      <c r="C555" s="5">
        <v>2015</v>
      </c>
      <c r="D555" s="5" t="s">
        <v>460</v>
      </c>
      <c r="E555" s="5" t="str">
        <f>VLOOKUP(D555, 'TechIndex Startups'!$A$1:$E$700,2,FALSE)</f>
        <v>FIRM0396</v>
      </c>
      <c r="F555" s="15">
        <v>1300000</v>
      </c>
      <c r="G555" s="15">
        <f t="shared" si="18"/>
        <v>1300000</v>
      </c>
      <c r="H555" s="59">
        <f>VLOOKUP($A555,Fund_clean_work!$A:$B,2,FALSE)</f>
        <v>2</v>
      </c>
      <c r="I555" s="63">
        <f t="shared" si="17"/>
        <v>650000</v>
      </c>
      <c r="J555" s="5" t="s">
        <v>1874</v>
      </c>
      <c r="K555" s="5" t="s">
        <v>1469</v>
      </c>
      <c r="L555" s="5" t="s">
        <v>71</v>
      </c>
      <c r="M555" s="5" t="s">
        <v>1750</v>
      </c>
      <c r="N555" s="5">
        <v>2013</v>
      </c>
      <c r="O555" s="5" t="s">
        <v>33</v>
      </c>
    </row>
    <row r="556" spans="1:15">
      <c r="A556" s="5" t="s">
        <v>2407</v>
      </c>
      <c r="B556" s="9">
        <v>42303</v>
      </c>
      <c r="C556" s="5">
        <v>2015</v>
      </c>
      <c r="D556" s="5" t="s">
        <v>460</v>
      </c>
      <c r="E556" s="5" t="str">
        <f>VLOOKUP(D556, 'TechIndex Startups'!$A$1:$E$700,2,FALSE)</f>
        <v>FIRM0396</v>
      </c>
      <c r="F556" s="15" t="s">
        <v>1471</v>
      </c>
      <c r="G556" s="15">
        <f t="shared" si="18"/>
        <v>1300000</v>
      </c>
      <c r="H556" s="59">
        <f>VLOOKUP($A556,Fund_clean_work!$A:$B,2,FALSE)</f>
        <v>2</v>
      </c>
      <c r="I556" s="63">
        <f t="shared" si="17"/>
        <v>650000</v>
      </c>
      <c r="J556" s="5" t="s">
        <v>1875</v>
      </c>
      <c r="K556" s="5" t="s">
        <v>1469</v>
      </c>
      <c r="L556" s="5" t="s">
        <v>71</v>
      </c>
      <c r="M556" s="5" t="s">
        <v>1750</v>
      </c>
      <c r="N556" s="5">
        <v>2015</v>
      </c>
      <c r="O556" s="5" t="s">
        <v>33</v>
      </c>
    </row>
    <row r="557" spans="1:15">
      <c r="A557" s="5" t="s">
        <v>2408</v>
      </c>
      <c r="B557" s="9">
        <v>42310</v>
      </c>
      <c r="C557" s="5">
        <v>2015</v>
      </c>
      <c r="D557" s="5" t="s">
        <v>540</v>
      </c>
      <c r="E557" s="5" t="str">
        <f>VLOOKUP(D557, 'TechIndex Startups'!$A$1:$E$700,2,FALSE)</f>
        <v>FIRM0471</v>
      </c>
      <c r="F557" s="15" t="s">
        <v>1471</v>
      </c>
      <c r="G557" s="15">
        <f t="shared" si="18"/>
        <v>1300000</v>
      </c>
      <c r="H557" s="59">
        <f>VLOOKUP($A557,Fund_clean_work!$A:$B,2,FALSE)</f>
        <v>5</v>
      </c>
      <c r="I557" s="63">
        <f t="shared" si="17"/>
        <v>260000</v>
      </c>
      <c r="J557" s="5" t="s">
        <v>1876</v>
      </c>
      <c r="K557" s="5" t="s">
        <v>1481</v>
      </c>
      <c r="L557" s="5" t="s">
        <v>50</v>
      </c>
      <c r="M557" s="5" t="s">
        <v>1478</v>
      </c>
      <c r="N557" s="5">
        <v>2014</v>
      </c>
      <c r="O557" s="5" t="s">
        <v>47</v>
      </c>
    </row>
    <row r="558" spans="1:15">
      <c r="A558" s="5" t="s">
        <v>2408</v>
      </c>
      <c r="B558" s="9">
        <v>42310</v>
      </c>
      <c r="C558" s="5">
        <v>2015</v>
      </c>
      <c r="D558" s="5" t="s">
        <v>540</v>
      </c>
      <c r="E558" s="5" t="str">
        <f>VLOOKUP(D558, 'TechIndex Startups'!$A$1:$E$700,2,FALSE)</f>
        <v>FIRM0471</v>
      </c>
      <c r="F558" s="15">
        <f>850000*1.4</f>
        <v>1190000</v>
      </c>
      <c r="G558" s="15">
        <f t="shared" si="18"/>
        <v>1190000</v>
      </c>
      <c r="H558" s="59">
        <f>VLOOKUP($A558,Fund_clean_work!$A:$B,2,FALSE)</f>
        <v>5</v>
      </c>
      <c r="I558" s="63">
        <f t="shared" si="17"/>
        <v>238000</v>
      </c>
      <c r="J558" s="5" t="s">
        <v>1802</v>
      </c>
      <c r="K558" s="5" t="s">
        <v>1481</v>
      </c>
      <c r="L558" s="5" t="s">
        <v>50</v>
      </c>
      <c r="M558" s="5" t="s">
        <v>1478</v>
      </c>
      <c r="N558" s="5">
        <v>2014</v>
      </c>
      <c r="O558" s="5" t="s">
        <v>47</v>
      </c>
    </row>
    <row r="559" spans="1:15">
      <c r="A559" s="5" t="s">
        <v>2408</v>
      </c>
      <c r="B559" s="9">
        <v>42310</v>
      </c>
      <c r="C559" s="5">
        <v>2015</v>
      </c>
      <c r="D559" s="5" t="s">
        <v>540</v>
      </c>
      <c r="E559" s="5" t="str">
        <f>VLOOKUP(D559, 'TechIndex Startups'!$A$1:$E$700,2,FALSE)</f>
        <v>FIRM0471</v>
      </c>
      <c r="F559" s="15" t="s">
        <v>1471</v>
      </c>
      <c r="G559" s="15">
        <f t="shared" si="18"/>
        <v>1190000</v>
      </c>
      <c r="H559" s="59">
        <f>VLOOKUP($A559,Fund_clean_work!$A:$B,2,FALSE)</f>
        <v>5</v>
      </c>
      <c r="I559" s="63">
        <f t="shared" si="17"/>
        <v>238000</v>
      </c>
      <c r="J559" s="5" t="s">
        <v>1877</v>
      </c>
      <c r="K559" s="5" t="s">
        <v>1481</v>
      </c>
      <c r="L559" s="5" t="s">
        <v>50</v>
      </c>
      <c r="M559" s="5" t="s">
        <v>1478</v>
      </c>
      <c r="N559" s="5">
        <v>2014</v>
      </c>
      <c r="O559" s="5" t="s">
        <v>47</v>
      </c>
    </row>
    <row r="560" spans="1:15">
      <c r="A560" s="5" t="s">
        <v>2408</v>
      </c>
      <c r="B560" s="9">
        <v>42310</v>
      </c>
      <c r="C560" s="5">
        <v>2015</v>
      </c>
      <c r="D560" s="5" t="s">
        <v>540</v>
      </c>
      <c r="E560" s="5" t="str">
        <f>VLOOKUP(D560, 'TechIndex Startups'!$A$1:$E$700,2,FALSE)</f>
        <v>FIRM0471</v>
      </c>
      <c r="F560" s="15" t="s">
        <v>1471</v>
      </c>
      <c r="G560" s="15">
        <f t="shared" si="18"/>
        <v>1190000</v>
      </c>
      <c r="H560" s="59">
        <f>VLOOKUP($A560,Fund_clean_work!$A:$B,2,FALSE)</f>
        <v>5</v>
      </c>
      <c r="I560" s="63">
        <f t="shared" si="17"/>
        <v>238000</v>
      </c>
      <c r="J560" s="5" t="s">
        <v>1878</v>
      </c>
      <c r="K560" s="5" t="s">
        <v>1481</v>
      </c>
      <c r="L560" s="5" t="s">
        <v>50</v>
      </c>
      <c r="M560" s="5" t="s">
        <v>1478</v>
      </c>
      <c r="N560" s="5">
        <v>2014</v>
      </c>
      <c r="O560" s="5" t="s">
        <v>47</v>
      </c>
    </row>
    <row r="561" spans="1:15">
      <c r="A561" s="5" t="s">
        <v>2408</v>
      </c>
      <c r="B561" s="9">
        <v>42310</v>
      </c>
      <c r="C561" s="5">
        <v>2015</v>
      </c>
      <c r="D561" s="5" t="s">
        <v>540</v>
      </c>
      <c r="E561" s="5" t="str">
        <f>VLOOKUP(D561, 'TechIndex Startups'!$A$1:$E$700,2,FALSE)</f>
        <v>FIRM0471</v>
      </c>
      <c r="F561" s="15" t="s">
        <v>1471</v>
      </c>
      <c r="G561" s="15">
        <f t="shared" si="18"/>
        <v>1190000</v>
      </c>
      <c r="H561" s="59">
        <f>VLOOKUP($A561,Fund_clean_work!$A:$B,2,FALSE)</f>
        <v>5</v>
      </c>
      <c r="I561" s="63">
        <f t="shared" si="17"/>
        <v>238000</v>
      </c>
      <c r="J561" s="5" t="s">
        <v>1879</v>
      </c>
      <c r="K561" s="5" t="s">
        <v>1481</v>
      </c>
      <c r="L561" s="5" t="s">
        <v>50</v>
      </c>
      <c r="M561" s="5" t="s">
        <v>1478</v>
      </c>
      <c r="N561" s="5">
        <v>2014</v>
      </c>
      <c r="O561" s="5" t="s">
        <v>47</v>
      </c>
    </row>
    <row r="562" spans="1:15">
      <c r="A562" s="5" t="s">
        <v>2409</v>
      </c>
      <c r="B562" s="9">
        <v>42312</v>
      </c>
      <c r="C562" s="5">
        <v>2015</v>
      </c>
      <c r="D562" s="5" t="s">
        <v>552</v>
      </c>
      <c r="E562" s="5" t="str">
        <f>VLOOKUP(D562, 'TechIndex Startups'!$A$1:$E$700,2,FALSE)</f>
        <v>FIRM0481</v>
      </c>
      <c r="F562" s="15">
        <v>2000000</v>
      </c>
      <c r="G562" s="15">
        <f t="shared" si="18"/>
        <v>2000000</v>
      </c>
      <c r="H562" s="59">
        <f>VLOOKUP($A562,Fund_clean_work!$A:$B,2,FALSE)</f>
        <v>1</v>
      </c>
      <c r="I562" s="63">
        <f t="shared" si="17"/>
        <v>2000000</v>
      </c>
      <c r="J562" s="5" t="s">
        <v>1479</v>
      </c>
      <c r="K562" s="5" t="s">
        <v>1481</v>
      </c>
      <c r="L562" s="5" t="s">
        <v>30</v>
      </c>
      <c r="M562" s="5" t="s">
        <v>1555</v>
      </c>
      <c r="N562" s="5">
        <v>2014</v>
      </c>
      <c r="O562" s="5" t="s">
        <v>69</v>
      </c>
    </row>
    <row r="563" spans="1:15">
      <c r="A563" s="5" t="s">
        <v>2410</v>
      </c>
      <c r="B563" s="9">
        <v>42319</v>
      </c>
      <c r="C563" s="5">
        <v>2015</v>
      </c>
      <c r="D563" s="5" t="s">
        <v>461</v>
      </c>
      <c r="E563" s="5" t="str">
        <f>VLOOKUP(D563, 'TechIndex Startups'!$A$1:$E$700,2,FALSE)</f>
        <v>FIRM0397</v>
      </c>
      <c r="F563" s="15">
        <v>320000</v>
      </c>
      <c r="G563" s="15">
        <f t="shared" si="18"/>
        <v>320000</v>
      </c>
      <c r="H563" s="59">
        <f>VLOOKUP($A563,Fund_clean_work!$A:$B,2,FALSE)</f>
        <v>1</v>
      </c>
      <c r="I563" s="63">
        <f t="shared" si="17"/>
        <v>320000</v>
      </c>
      <c r="J563" s="5" t="s">
        <v>1479</v>
      </c>
      <c r="K563" s="5" t="s">
        <v>1481</v>
      </c>
      <c r="L563" s="5" t="s">
        <v>30</v>
      </c>
      <c r="M563" s="5" t="s">
        <v>1845</v>
      </c>
      <c r="N563" s="5">
        <v>2013</v>
      </c>
      <c r="O563" s="5" t="s">
        <v>33</v>
      </c>
    </row>
    <row r="564" spans="1:15">
      <c r="A564" s="5" t="s">
        <v>2411</v>
      </c>
      <c r="B564" s="9">
        <v>42323</v>
      </c>
      <c r="C564" s="5">
        <v>2015</v>
      </c>
      <c r="D564" s="5" t="s">
        <v>193</v>
      </c>
      <c r="E564" s="5" t="str">
        <f>VLOOKUP(D564, 'TechIndex Startups'!$A$1:$E$700,2,FALSE)</f>
        <v>FIRM0144</v>
      </c>
      <c r="F564" s="15">
        <v>9000000</v>
      </c>
      <c r="G564" s="15">
        <f t="shared" si="18"/>
        <v>9000000</v>
      </c>
      <c r="H564" s="59">
        <f>VLOOKUP($A564,Fund_clean_work!$A:$B,2,FALSE)</f>
        <v>1</v>
      </c>
      <c r="I564" s="63">
        <f t="shared" si="17"/>
        <v>9000000</v>
      </c>
      <c r="J564" s="5" t="s">
        <v>1479</v>
      </c>
      <c r="K564" s="5" t="s">
        <v>1469</v>
      </c>
      <c r="L564" s="5" t="s">
        <v>30</v>
      </c>
      <c r="M564" s="5" t="s">
        <v>1498</v>
      </c>
      <c r="N564" s="5">
        <v>2010</v>
      </c>
      <c r="O564" s="5" t="s">
        <v>44</v>
      </c>
    </row>
    <row r="565" spans="1:15">
      <c r="A565" s="5" t="s">
        <v>2412</v>
      </c>
      <c r="B565" s="9">
        <v>42326</v>
      </c>
      <c r="C565" s="5">
        <v>2015</v>
      </c>
      <c r="D565" s="5" t="s">
        <v>563</v>
      </c>
      <c r="E565" s="5" t="str">
        <f>VLOOKUP(D565, 'TechIndex Startups'!$A$1:$E$700,2,FALSE)</f>
        <v>FIRM0492</v>
      </c>
      <c r="F565" s="15">
        <v>600000</v>
      </c>
      <c r="G565" s="15">
        <f t="shared" si="18"/>
        <v>600000</v>
      </c>
      <c r="H565" s="59">
        <f>VLOOKUP($A565,Fund_clean_work!$A:$B,2,FALSE)</f>
        <v>3</v>
      </c>
      <c r="I565" s="63">
        <f t="shared" si="17"/>
        <v>200000</v>
      </c>
      <c r="J565" s="5" t="s">
        <v>1880</v>
      </c>
      <c r="K565" s="5" t="s">
        <v>1481</v>
      </c>
      <c r="L565" s="5" t="s">
        <v>30</v>
      </c>
      <c r="M565" s="5" t="s">
        <v>1498</v>
      </c>
      <c r="N565" s="5">
        <v>2015</v>
      </c>
      <c r="O565" s="5" t="s">
        <v>33</v>
      </c>
    </row>
    <row r="566" spans="1:15">
      <c r="A566" s="5" t="s">
        <v>2412</v>
      </c>
      <c r="B566" s="9">
        <v>42326</v>
      </c>
      <c r="C566" s="5">
        <v>2015</v>
      </c>
      <c r="D566" s="5" t="s">
        <v>563</v>
      </c>
      <c r="E566" s="5" t="str">
        <f>VLOOKUP(D566, 'TechIndex Startups'!$A$1:$E$700,2,FALSE)</f>
        <v>FIRM0492</v>
      </c>
      <c r="F566" s="15" t="s">
        <v>1471</v>
      </c>
      <c r="G566" s="15">
        <f t="shared" si="18"/>
        <v>600000</v>
      </c>
      <c r="H566" s="59">
        <f>VLOOKUP($A566,Fund_clean_work!$A:$B,2,FALSE)</f>
        <v>3</v>
      </c>
      <c r="I566" s="63">
        <f t="shared" si="17"/>
        <v>200000</v>
      </c>
      <c r="J566" s="5" t="s">
        <v>1881</v>
      </c>
      <c r="K566" s="5" t="s">
        <v>1481</v>
      </c>
      <c r="L566" s="5" t="s">
        <v>30</v>
      </c>
      <c r="M566" s="5" t="s">
        <v>1498</v>
      </c>
      <c r="N566" s="5">
        <v>2015</v>
      </c>
      <c r="O566" s="5" t="s">
        <v>33</v>
      </c>
    </row>
    <row r="567" spans="1:15">
      <c r="A567" s="5" t="s">
        <v>2412</v>
      </c>
      <c r="B567" s="9">
        <v>42326</v>
      </c>
      <c r="C567" s="5">
        <v>2015</v>
      </c>
      <c r="D567" s="5" t="s">
        <v>563</v>
      </c>
      <c r="E567" s="5" t="str">
        <f>VLOOKUP(D567, 'TechIndex Startups'!$A$1:$E$700,2,FALSE)</f>
        <v>FIRM0492</v>
      </c>
      <c r="F567" s="15" t="s">
        <v>1471</v>
      </c>
      <c r="G567" s="15">
        <f t="shared" si="18"/>
        <v>600000</v>
      </c>
      <c r="H567" s="59">
        <f>VLOOKUP($A567,Fund_clean_work!$A:$B,2,FALSE)</f>
        <v>3</v>
      </c>
      <c r="I567" s="63">
        <f t="shared" si="17"/>
        <v>200000</v>
      </c>
      <c r="J567" s="5" t="s">
        <v>1664</v>
      </c>
      <c r="K567" s="5" t="s">
        <v>1481</v>
      </c>
      <c r="L567" s="5" t="s">
        <v>30</v>
      </c>
      <c r="M567" s="5" t="s">
        <v>1498</v>
      </c>
      <c r="N567" s="5">
        <v>2015</v>
      </c>
      <c r="O567" s="5" t="s">
        <v>33</v>
      </c>
    </row>
    <row r="568" spans="1:15">
      <c r="A568" s="5" t="s">
        <v>2413</v>
      </c>
      <c r="B568" s="9">
        <v>42332</v>
      </c>
      <c r="C568" s="5">
        <v>2015</v>
      </c>
      <c r="D568" s="5" t="s">
        <v>461</v>
      </c>
      <c r="E568" s="5" t="str">
        <f>VLOOKUP(D568, 'TechIndex Startups'!$A$1:$E$700,2,FALSE)</f>
        <v>FIRM0397</v>
      </c>
      <c r="F568" s="15">
        <v>1000000</v>
      </c>
      <c r="G568" s="15">
        <f t="shared" si="18"/>
        <v>1000000</v>
      </c>
      <c r="H568" s="59">
        <f>VLOOKUP($A568,Fund_clean_work!$A:$B,2,FALSE)</f>
        <v>1</v>
      </c>
      <c r="I568" s="63">
        <f t="shared" si="17"/>
        <v>1000000</v>
      </c>
      <c r="J568" s="5" t="s">
        <v>1479</v>
      </c>
      <c r="K568" s="5" t="s">
        <v>1588</v>
      </c>
      <c r="L568" s="5" t="s">
        <v>30</v>
      </c>
      <c r="M568" s="5" t="s">
        <v>1845</v>
      </c>
      <c r="N568" s="5">
        <v>2013</v>
      </c>
      <c r="O568" s="5" t="s">
        <v>33</v>
      </c>
    </row>
    <row r="569" spans="1:15">
      <c r="A569" s="5" t="s">
        <v>2414</v>
      </c>
      <c r="B569" s="9">
        <v>42353</v>
      </c>
      <c r="C569" s="5">
        <v>2015</v>
      </c>
      <c r="D569" s="5" t="s">
        <v>112</v>
      </c>
      <c r="E569" s="5" t="str">
        <f>VLOOKUP(D569, 'TechIndex Startups'!$A$1:$E$700,2,FALSE)</f>
        <v>FIRM0064</v>
      </c>
      <c r="F569" s="16" t="s">
        <v>1544</v>
      </c>
      <c r="G569" s="15">
        <f t="shared" si="18"/>
        <v>1000000</v>
      </c>
      <c r="H569" s="59">
        <f>VLOOKUP($A569,Fund_clean_work!$A:$B,2,FALSE)</f>
        <v>3</v>
      </c>
      <c r="I569" s="63">
        <f t="shared" si="17"/>
        <v>333333.33333333331</v>
      </c>
      <c r="J569" s="5" t="s">
        <v>1882</v>
      </c>
      <c r="K569" s="5" t="s">
        <v>1477</v>
      </c>
      <c r="L569" s="5" t="s">
        <v>30</v>
      </c>
      <c r="M569" s="5" t="s">
        <v>1498</v>
      </c>
      <c r="N569" s="5">
        <v>2005</v>
      </c>
      <c r="O569" s="5" t="s">
        <v>69</v>
      </c>
    </row>
    <row r="570" spans="1:15">
      <c r="A570" s="5" t="s">
        <v>2414</v>
      </c>
      <c r="B570" s="9">
        <v>42353</v>
      </c>
      <c r="C570" s="5">
        <v>2015</v>
      </c>
      <c r="D570" s="5" t="s">
        <v>112</v>
      </c>
      <c r="E570" s="5" t="str">
        <f>VLOOKUP(D570, 'TechIndex Startups'!$A$1:$E$700,2,FALSE)</f>
        <v>FIRM0064</v>
      </c>
      <c r="F570" s="15">
        <v>10000000</v>
      </c>
      <c r="G570" s="15">
        <f t="shared" si="18"/>
        <v>10000000</v>
      </c>
      <c r="H570" s="59">
        <f>VLOOKUP($A570,Fund_clean_work!$A:$B,2,FALSE)</f>
        <v>3</v>
      </c>
      <c r="I570" s="63">
        <f t="shared" si="17"/>
        <v>3333333.3333333335</v>
      </c>
      <c r="J570" s="5" t="s">
        <v>1883</v>
      </c>
      <c r="K570" s="5" t="s">
        <v>1477</v>
      </c>
      <c r="L570" s="5" t="s">
        <v>30</v>
      </c>
      <c r="M570" s="5" t="s">
        <v>1498</v>
      </c>
      <c r="N570" s="5">
        <v>2005</v>
      </c>
      <c r="O570" s="5" t="s">
        <v>69</v>
      </c>
    </row>
    <row r="571" spans="1:15">
      <c r="A571" s="5" t="s">
        <v>2414</v>
      </c>
      <c r="B571" s="9">
        <v>42353</v>
      </c>
      <c r="C571" s="5">
        <v>2015</v>
      </c>
      <c r="D571" s="5" t="s">
        <v>112</v>
      </c>
      <c r="E571" s="5" t="str">
        <f>VLOOKUP(D571, 'TechIndex Startups'!$A$1:$E$700,2,FALSE)</f>
        <v>FIRM0064</v>
      </c>
      <c r="F571" s="16" t="s">
        <v>1544</v>
      </c>
      <c r="G571" s="15">
        <f t="shared" si="18"/>
        <v>10000000</v>
      </c>
      <c r="H571" s="59">
        <f>VLOOKUP($A571,Fund_clean_work!$A:$B,2,FALSE)</f>
        <v>3</v>
      </c>
      <c r="I571" s="63">
        <f t="shared" si="17"/>
        <v>3333333.3333333335</v>
      </c>
      <c r="J571" s="5" t="s">
        <v>1884</v>
      </c>
      <c r="K571" s="5" t="s">
        <v>1477</v>
      </c>
      <c r="L571" s="5" t="s">
        <v>30</v>
      </c>
      <c r="M571" s="5" t="s">
        <v>1498</v>
      </c>
      <c r="N571" s="5">
        <v>2005</v>
      </c>
      <c r="O571" s="5" t="s">
        <v>69</v>
      </c>
    </row>
    <row r="572" spans="1:15">
      <c r="A572" s="5" t="s">
        <v>2416</v>
      </c>
      <c r="B572" s="9">
        <v>42359</v>
      </c>
      <c r="C572" s="5">
        <v>2015</v>
      </c>
      <c r="D572" s="5" t="s">
        <v>366</v>
      </c>
      <c r="E572" s="5" t="str">
        <f>VLOOKUP(D572, 'TechIndex Startups'!$A$1:$E$700,2,FALSE)</f>
        <v>FIRM0307</v>
      </c>
      <c r="F572" s="15" t="s">
        <v>1471</v>
      </c>
      <c r="G572" s="15">
        <f t="shared" si="18"/>
        <v>10000000</v>
      </c>
      <c r="H572" s="59">
        <f>VLOOKUP($A572,Fund_clean_work!$A:$B,2,FALSE)</f>
        <v>3</v>
      </c>
      <c r="I572" s="63">
        <f t="shared" si="17"/>
        <v>3333333.3333333335</v>
      </c>
      <c r="J572" s="5" t="s">
        <v>1887</v>
      </c>
      <c r="K572" s="5" t="s">
        <v>1481</v>
      </c>
      <c r="L572" s="5" t="s">
        <v>30</v>
      </c>
      <c r="M572" s="5" t="s">
        <v>1470</v>
      </c>
      <c r="N572" s="5">
        <v>2013</v>
      </c>
      <c r="O572" s="5" t="s">
        <v>44</v>
      </c>
    </row>
    <row r="573" spans="1:15">
      <c r="A573" s="5" t="s">
        <v>2416</v>
      </c>
      <c r="B573" s="9">
        <v>42359</v>
      </c>
      <c r="C573" s="5">
        <v>2015</v>
      </c>
      <c r="D573" s="5" t="s">
        <v>366</v>
      </c>
      <c r="E573" s="5" t="str">
        <f>VLOOKUP(D573, 'TechIndex Startups'!$A$1:$E$700,2,FALSE)</f>
        <v>FIRM0307</v>
      </c>
      <c r="F573" s="15" t="s">
        <v>1471</v>
      </c>
      <c r="G573" s="15">
        <f t="shared" si="18"/>
        <v>10000000</v>
      </c>
      <c r="H573" s="59">
        <f>VLOOKUP($A573,Fund_clean_work!$A:$B,2,FALSE)</f>
        <v>3</v>
      </c>
      <c r="I573" s="63">
        <f t="shared" si="17"/>
        <v>3333333.3333333335</v>
      </c>
      <c r="J573" s="5" t="s">
        <v>1888</v>
      </c>
      <c r="K573" s="5" t="s">
        <v>1481</v>
      </c>
      <c r="L573" s="5" t="s">
        <v>30</v>
      </c>
      <c r="M573" s="5" t="s">
        <v>1470</v>
      </c>
      <c r="N573" s="5">
        <v>2013</v>
      </c>
      <c r="O573" s="5" t="s">
        <v>44</v>
      </c>
    </row>
    <row r="574" spans="1:15">
      <c r="A574" s="5" t="s">
        <v>2416</v>
      </c>
      <c r="B574" s="9">
        <v>42359</v>
      </c>
      <c r="C574" s="5">
        <v>2015</v>
      </c>
      <c r="D574" s="5" t="s">
        <v>366</v>
      </c>
      <c r="E574" s="5" t="str">
        <f>VLOOKUP(D574, 'TechIndex Startups'!$A$1:$E$700,2,FALSE)</f>
        <v>FIRM0307</v>
      </c>
      <c r="F574" s="15">
        <v>500000</v>
      </c>
      <c r="G574" s="15">
        <f t="shared" si="18"/>
        <v>500000</v>
      </c>
      <c r="H574" s="59">
        <f>VLOOKUP($A574,Fund_clean_work!$A:$B,2,FALSE)</f>
        <v>3</v>
      </c>
      <c r="I574" s="63">
        <f t="shared" si="17"/>
        <v>166666.66666666666</v>
      </c>
      <c r="J574" s="5" t="s">
        <v>1716</v>
      </c>
      <c r="K574" s="5" t="s">
        <v>1481</v>
      </c>
      <c r="L574" s="5" t="s">
        <v>30</v>
      </c>
      <c r="M574" s="5" t="s">
        <v>1470</v>
      </c>
      <c r="N574" s="5">
        <v>2013</v>
      </c>
      <c r="O574" s="5" t="s">
        <v>44</v>
      </c>
    </row>
    <row r="575" spans="1:15">
      <c r="A575" s="5" t="s">
        <v>2417</v>
      </c>
      <c r="B575" s="9">
        <v>42369</v>
      </c>
      <c r="C575" s="5">
        <v>2015</v>
      </c>
      <c r="D575" s="5" t="s">
        <v>266</v>
      </c>
      <c r="E575" s="5" t="str">
        <f>VLOOKUP(D575, 'TechIndex Startups'!$A$1:$E$700,2,FALSE)</f>
        <v>FIRM0213</v>
      </c>
      <c r="F575" s="15">
        <v>750000</v>
      </c>
      <c r="G575" s="15">
        <f t="shared" si="18"/>
        <v>750000</v>
      </c>
      <c r="H575" s="59">
        <f>VLOOKUP($A575,Fund_clean_work!$A:$B,2,FALSE)</f>
        <v>1</v>
      </c>
      <c r="I575" s="63">
        <f t="shared" si="17"/>
        <v>750000</v>
      </c>
      <c r="J575" s="5" t="s">
        <v>1479</v>
      </c>
      <c r="K575" s="5" t="s">
        <v>1497</v>
      </c>
      <c r="L575" s="5" t="s">
        <v>30</v>
      </c>
      <c r="M575" s="5" t="s">
        <v>1498</v>
      </c>
      <c r="N575" s="5">
        <v>2012</v>
      </c>
      <c r="O575" s="5" t="s">
        <v>33</v>
      </c>
    </row>
    <row r="576" spans="1:15">
      <c r="A576" s="5" t="s">
        <v>2418</v>
      </c>
      <c r="B576" s="9">
        <v>42370</v>
      </c>
      <c r="C576" s="5">
        <v>2016</v>
      </c>
      <c r="D576" s="5" t="s">
        <v>623</v>
      </c>
      <c r="E576" s="5" t="str">
        <f>VLOOKUP(D576, 'TechIndex Startups'!$A$1:$E$700,2,FALSE)</f>
        <v>FIRM0553</v>
      </c>
      <c r="F576" s="15">
        <v>500000</v>
      </c>
      <c r="G576" s="15">
        <f t="shared" si="18"/>
        <v>500000</v>
      </c>
      <c r="H576" s="59">
        <f>VLOOKUP($A576,Fund_clean_work!$A:$B,2,FALSE)</f>
        <v>1</v>
      </c>
      <c r="I576" s="63">
        <f t="shared" si="17"/>
        <v>500000</v>
      </c>
      <c r="J576" s="5" t="s">
        <v>1479</v>
      </c>
      <c r="K576" s="5" t="s">
        <v>1497</v>
      </c>
      <c r="L576" s="5" t="s">
        <v>30</v>
      </c>
      <c r="M576" s="5" t="s">
        <v>1543</v>
      </c>
      <c r="N576" s="5">
        <v>2015</v>
      </c>
      <c r="O576" s="5" t="s">
        <v>33</v>
      </c>
    </row>
    <row r="577" spans="1:15">
      <c r="A577" s="5" t="s">
        <v>2419</v>
      </c>
      <c r="B577" s="9">
        <v>42370</v>
      </c>
      <c r="C577" s="5">
        <v>2016</v>
      </c>
      <c r="D577" s="5" t="s">
        <v>755</v>
      </c>
      <c r="E577" s="5" t="str">
        <f>VLOOKUP(D577, 'TechIndex Startups'!$A$1:$E$700,2,FALSE)</f>
        <v>FIRM0680</v>
      </c>
      <c r="F577" s="15">
        <v>150000</v>
      </c>
      <c r="G577" s="15">
        <f t="shared" si="18"/>
        <v>150000</v>
      </c>
      <c r="H577" s="59">
        <f>VLOOKUP($A577,Fund_clean_work!$A:$B,2,FALSE)</f>
        <v>1</v>
      </c>
      <c r="I577" s="63">
        <f t="shared" si="17"/>
        <v>150000</v>
      </c>
      <c r="J577" s="5" t="s">
        <v>1479</v>
      </c>
      <c r="K577" s="5" t="s">
        <v>1481</v>
      </c>
      <c r="L577" s="5" t="s">
        <v>756</v>
      </c>
      <c r="M577" s="5" t="s">
        <v>1889</v>
      </c>
      <c r="N577" s="5">
        <v>2014</v>
      </c>
      <c r="O577" s="5" t="s">
        <v>44</v>
      </c>
    </row>
    <row r="578" spans="1:15">
      <c r="A578" s="5" t="s">
        <v>2420</v>
      </c>
      <c r="B578" s="9">
        <v>42370</v>
      </c>
      <c r="C578" s="5">
        <v>2016</v>
      </c>
      <c r="D578" s="5" t="s">
        <v>558</v>
      </c>
      <c r="E578" s="5" t="str">
        <f>VLOOKUP(D578, 'TechIndex Startups'!$A$1:$E$700,2,FALSE)</f>
        <v>FIRM0487</v>
      </c>
      <c r="F578" s="15" t="s">
        <v>1544</v>
      </c>
      <c r="G578" s="15">
        <f t="shared" si="18"/>
        <v>150000</v>
      </c>
      <c r="H578" s="59">
        <f>VLOOKUP($A578,Fund_clean_work!$A:$B,2,FALSE)</f>
        <v>2</v>
      </c>
      <c r="I578" s="63">
        <f t="shared" si="17"/>
        <v>75000</v>
      </c>
      <c r="J578" s="5" t="s">
        <v>1890</v>
      </c>
      <c r="K578" s="5" t="s">
        <v>1481</v>
      </c>
      <c r="L578" s="5" t="s">
        <v>30</v>
      </c>
      <c r="M578" s="5" t="s">
        <v>1482</v>
      </c>
      <c r="N578" s="5">
        <v>2014</v>
      </c>
      <c r="O578" s="5" t="s">
        <v>29</v>
      </c>
    </row>
    <row r="579" spans="1:15">
      <c r="A579" s="5" t="s">
        <v>2420</v>
      </c>
      <c r="B579" s="9">
        <v>42370</v>
      </c>
      <c r="C579" s="5">
        <v>2016</v>
      </c>
      <c r="D579" s="5" t="s">
        <v>558</v>
      </c>
      <c r="E579" s="5" t="str">
        <f>VLOOKUP(D579, 'TechIndex Startups'!$A$1:$E$700,2,FALSE)</f>
        <v>FIRM0487</v>
      </c>
      <c r="F579" s="15">
        <v>4300000</v>
      </c>
      <c r="G579" s="15">
        <f t="shared" si="18"/>
        <v>4300000</v>
      </c>
      <c r="H579" s="59">
        <f>VLOOKUP($A579,Fund_clean_work!$A:$B,2,FALSE)</f>
        <v>2</v>
      </c>
      <c r="I579" s="63">
        <f t="shared" ref="I579:I642" si="19">G579/H579</f>
        <v>2150000</v>
      </c>
      <c r="J579" s="5" t="s">
        <v>1809</v>
      </c>
      <c r="K579" s="5" t="s">
        <v>1481</v>
      </c>
      <c r="L579" s="5" t="s">
        <v>30</v>
      </c>
      <c r="M579" s="5" t="s">
        <v>1482</v>
      </c>
      <c r="N579" s="5">
        <v>2014</v>
      </c>
      <c r="O579" s="5" t="s">
        <v>29</v>
      </c>
    </row>
    <row r="580" spans="1:15">
      <c r="A580" s="5" t="s">
        <v>2421</v>
      </c>
      <c r="B580" s="9">
        <v>42382</v>
      </c>
      <c r="C580" s="5">
        <v>2016</v>
      </c>
      <c r="D580" s="5" t="s">
        <v>179</v>
      </c>
      <c r="E580" s="5" t="str">
        <f>VLOOKUP(D580, 'TechIndex Startups'!$A$1:$E$700,2,FALSE)</f>
        <v>FIRM0130</v>
      </c>
      <c r="F580" s="15">
        <v>550000</v>
      </c>
      <c r="G580" s="15">
        <f t="shared" si="18"/>
        <v>550000</v>
      </c>
      <c r="H580" s="59">
        <f>VLOOKUP($A580,Fund_clean_work!$A:$B,2,FALSE)</f>
        <v>1</v>
      </c>
      <c r="I580" s="63">
        <f t="shared" si="19"/>
        <v>550000</v>
      </c>
      <c r="J580" s="5" t="s">
        <v>1479</v>
      </c>
      <c r="K580" s="5" t="s">
        <v>1481</v>
      </c>
      <c r="L580" s="5" t="s">
        <v>30</v>
      </c>
      <c r="M580" s="5" t="s">
        <v>1534</v>
      </c>
      <c r="N580" s="5">
        <v>2010</v>
      </c>
      <c r="O580" s="5" t="s">
        <v>29</v>
      </c>
    </row>
    <row r="581" spans="1:15">
      <c r="A581" s="5" t="s">
        <v>2422</v>
      </c>
      <c r="B581" s="9">
        <v>42383</v>
      </c>
      <c r="C581" s="5">
        <v>2016</v>
      </c>
      <c r="D581" s="5" t="s">
        <v>174</v>
      </c>
      <c r="E581" s="5" t="str">
        <f>VLOOKUP(D581, 'TechIndex Startups'!$A$1:$E$700,2,FALSE)</f>
        <v>FIRM0125</v>
      </c>
      <c r="F581" s="15">
        <v>8100000</v>
      </c>
      <c r="G581" s="15">
        <f t="shared" si="18"/>
        <v>8100000</v>
      </c>
      <c r="H581" s="59">
        <f>VLOOKUP($A581,Fund_clean_work!$A:$B,2,FALSE)</f>
        <v>2</v>
      </c>
      <c r="I581" s="63">
        <f t="shared" si="19"/>
        <v>4050000</v>
      </c>
      <c r="J581" s="5" t="s">
        <v>1</v>
      </c>
      <c r="K581" s="5" t="s">
        <v>1477</v>
      </c>
      <c r="L581" s="5" t="s">
        <v>30</v>
      </c>
      <c r="M581" s="5" t="s">
        <v>1498</v>
      </c>
      <c r="N581" s="5">
        <v>2010</v>
      </c>
      <c r="O581" s="5" t="s">
        <v>44</v>
      </c>
    </row>
    <row r="582" spans="1:15">
      <c r="A582" s="5" t="s">
        <v>2422</v>
      </c>
      <c r="B582" s="9">
        <v>42383</v>
      </c>
      <c r="C582" s="5">
        <v>2016</v>
      </c>
      <c r="D582" s="5" t="s">
        <v>174</v>
      </c>
      <c r="E582" s="5" t="str">
        <f>VLOOKUP(D582, 'TechIndex Startups'!$A$1:$E$700,2,FALSE)</f>
        <v>FIRM0125</v>
      </c>
      <c r="F582" s="15" t="s">
        <v>1471</v>
      </c>
      <c r="G582" s="15">
        <f t="shared" si="18"/>
        <v>8100000</v>
      </c>
      <c r="H582" s="59">
        <f>VLOOKUP($A582,Fund_clean_work!$A:$B,2,FALSE)</f>
        <v>2</v>
      </c>
      <c r="I582" s="63">
        <f t="shared" si="19"/>
        <v>4050000</v>
      </c>
      <c r="J582" s="5" t="s">
        <v>1627</v>
      </c>
      <c r="K582" s="5" t="s">
        <v>1477</v>
      </c>
      <c r="L582" s="5" t="s">
        <v>30</v>
      </c>
      <c r="M582" s="5" t="s">
        <v>1498</v>
      </c>
      <c r="N582" s="5">
        <v>2010</v>
      </c>
      <c r="O582" s="5" t="s">
        <v>44</v>
      </c>
    </row>
    <row r="583" spans="1:15">
      <c r="A583" s="5" t="s">
        <v>2423</v>
      </c>
      <c r="B583" s="9">
        <v>42384</v>
      </c>
      <c r="C583" s="5">
        <v>2016</v>
      </c>
      <c r="D583" s="5" t="s">
        <v>366</v>
      </c>
      <c r="E583" s="5" t="str">
        <f>VLOOKUP(D583, 'TechIndex Startups'!$A$1:$E$700,2,FALSE)</f>
        <v>FIRM0307</v>
      </c>
      <c r="F583" s="15">
        <v>923000</v>
      </c>
      <c r="G583" s="15">
        <f t="shared" si="18"/>
        <v>923000</v>
      </c>
      <c r="H583" s="59">
        <f>VLOOKUP($A583,Fund_clean_work!$A:$B,2,FALSE)</f>
        <v>1</v>
      </c>
      <c r="I583" s="63">
        <f t="shared" si="19"/>
        <v>923000</v>
      </c>
      <c r="J583" s="5" t="s">
        <v>1479</v>
      </c>
      <c r="K583" s="5" t="s">
        <v>1481</v>
      </c>
      <c r="L583" s="5" t="s">
        <v>30</v>
      </c>
      <c r="M583" s="5" t="s">
        <v>1470</v>
      </c>
      <c r="N583" s="5">
        <v>2013</v>
      </c>
      <c r="O583" s="5" t="s">
        <v>44</v>
      </c>
    </row>
    <row r="584" spans="1:15">
      <c r="A584" s="5" t="s">
        <v>2424</v>
      </c>
      <c r="B584" s="9">
        <v>42386</v>
      </c>
      <c r="C584" s="5">
        <v>2016</v>
      </c>
      <c r="D584" s="5" t="s">
        <v>389</v>
      </c>
      <c r="E584" s="5" t="str">
        <f>VLOOKUP(D584, 'TechIndex Startups'!$A$1:$E$700,2,FALSE)</f>
        <v>FIRM0327</v>
      </c>
      <c r="F584" s="15">
        <v>700000</v>
      </c>
      <c r="G584" s="15">
        <f t="shared" si="18"/>
        <v>700000</v>
      </c>
      <c r="H584" s="59">
        <f>VLOOKUP($A584,Fund_clean_work!$A:$B,2,FALSE)</f>
        <v>1</v>
      </c>
      <c r="I584" s="63">
        <f t="shared" si="19"/>
        <v>700000</v>
      </c>
      <c r="J584" s="5" t="s">
        <v>1479</v>
      </c>
      <c r="K584" s="5" t="s">
        <v>1481</v>
      </c>
      <c r="L584" s="5" t="s">
        <v>30</v>
      </c>
      <c r="M584" s="5" t="s">
        <v>1482</v>
      </c>
      <c r="N584" s="5">
        <v>2013</v>
      </c>
      <c r="O584" s="5" t="s">
        <v>47</v>
      </c>
    </row>
    <row r="585" spans="1:15">
      <c r="A585" s="5" t="s">
        <v>2425</v>
      </c>
      <c r="B585" s="9">
        <v>42396</v>
      </c>
      <c r="C585" s="5">
        <v>2016</v>
      </c>
      <c r="D585" s="5" t="s">
        <v>211</v>
      </c>
      <c r="E585" s="5" t="str">
        <f>VLOOKUP(D585, 'TechIndex Startups'!$A$1:$E$700,2,FALSE)</f>
        <v>FIRM0161</v>
      </c>
      <c r="F585" s="15">
        <v>1800000</v>
      </c>
      <c r="G585" s="15">
        <f t="shared" si="18"/>
        <v>1800000</v>
      </c>
      <c r="H585" s="59">
        <f>VLOOKUP($A585,Fund_clean_work!$A:$B,2,FALSE)</f>
        <v>1</v>
      </c>
      <c r="I585" s="63">
        <f t="shared" si="19"/>
        <v>1800000</v>
      </c>
      <c r="J585" s="5" t="s">
        <v>1891</v>
      </c>
      <c r="K585" s="5" t="s">
        <v>1477</v>
      </c>
      <c r="L585" s="5" t="s">
        <v>30</v>
      </c>
      <c r="M585" s="5" t="s">
        <v>1770</v>
      </c>
      <c r="N585" s="5">
        <v>2014</v>
      </c>
      <c r="O585" s="5" t="s">
        <v>33</v>
      </c>
    </row>
    <row r="586" spans="1:15">
      <c r="A586" s="5" t="s">
        <v>2426</v>
      </c>
      <c r="B586" s="9">
        <v>42396</v>
      </c>
      <c r="C586" s="5">
        <v>2016</v>
      </c>
      <c r="D586" s="5" t="s">
        <v>339</v>
      </c>
      <c r="E586" s="5" t="str">
        <f>VLOOKUP(D586, 'TechIndex Startups'!$A$1:$E$700,2,FALSE)</f>
        <v>FIRM0281</v>
      </c>
      <c r="F586" s="15" t="s">
        <v>1471</v>
      </c>
      <c r="G586" s="15">
        <f t="shared" si="18"/>
        <v>1800000</v>
      </c>
      <c r="H586" s="59">
        <f>VLOOKUP($A586,Fund_clean_work!$A:$B,2,FALSE)</f>
        <v>3</v>
      </c>
      <c r="I586" s="63">
        <f t="shared" si="19"/>
        <v>600000</v>
      </c>
      <c r="J586" s="5" t="s">
        <v>1892</v>
      </c>
      <c r="K586" s="5" t="s">
        <v>1477</v>
      </c>
      <c r="L586" s="5" t="s">
        <v>30</v>
      </c>
      <c r="M586" s="5" t="s">
        <v>1634</v>
      </c>
      <c r="N586" s="5">
        <v>2012</v>
      </c>
      <c r="O586" s="5" t="s">
        <v>33</v>
      </c>
    </row>
    <row r="587" spans="1:15">
      <c r="A587" s="5" t="s">
        <v>2426</v>
      </c>
      <c r="B587" s="9">
        <v>42396</v>
      </c>
      <c r="C587" s="5">
        <v>2016</v>
      </c>
      <c r="D587" s="5" t="s">
        <v>339</v>
      </c>
      <c r="E587" s="5" t="str">
        <f>VLOOKUP(D587, 'TechIndex Startups'!$A$1:$E$700,2,FALSE)</f>
        <v>FIRM0281</v>
      </c>
      <c r="F587" s="15" t="s">
        <v>1471</v>
      </c>
      <c r="G587" s="15">
        <f t="shared" si="18"/>
        <v>1800000</v>
      </c>
      <c r="H587" s="59">
        <f>VLOOKUP($A587,Fund_clean_work!$A:$B,2,FALSE)</f>
        <v>3</v>
      </c>
      <c r="I587" s="63">
        <f t="shared" si="19"/>
        <v>600000</v>
      </c>
      <c r="J587" s="5" t="s">
        <v>1800</v>
      </c>
      <c r="K587" s="5" t="s">
        <v>1477</v>
      </c>
      <c r="L587" s="5" t="s">
        <v>30</v>
      </c>
      <c r="M587" s="5" t="s">
        <v>1634</v>
      </c>
      <c r="N587" s="5">
        <v>2012</v>
      </c>
      <c r="O587" s="5" t="s">
        <v>33</v>
      </c>
    </row>
    <row r="588" spans="1:15">
      <c r="A588" s="5" t="s">
        <v>2426</v>
      </c>
      <c r="B588" s="9">
        <v>42396</v>
      </c>
      <c r="C588" s="5">
        <v>2016</v>
      </c>
      <c r="D588" s="5" t="s">
        <v>339</v>
      </c>
      <c r="E588" s="5" t="str">
        <f>VLOOKUP(D588, 'TechIndex Startups'!$A$1:$E$700,2,FALSE)</f>
        <v>FIRM0281</v>
      </c>
      <c r="F588" s="15">
        <v>3100000</v>
      </c>
      <c r="G588" s="15">
        <f t="shared" si="18"/>
        <v>3100000</v>
      </c>
      <c r="H588" s="59">
        <f>VLOOKUP($A588,Fund_clean_work!$A:$B,2,FALSE)</f>
        <v>3</v>
      </c>
      <c r="I588" s="63">
        <f t="shared" si="19"/>
        <v>1033333.3333333334</v>
      </c>
      <c r="J588" s="5" t="s">
        <v>1893</v>
      </c>
      <c r="K588" s="5" t="s">
        <v>1477</v>
      </c>
      <c r="L588" s="5" t="s">
        <v>30</v>
      </c>
      <c r="M588" s="5" t="s">
        <v>1634</v>
      </c>
      <c r="N588" s="5">
        <v>2012</v>
      </c>
      <c r="O588" s="5" t="s">
        <v>33</v>
      </c>
    </row>
    <row r="589" spans="1:15">
      <c r="A589" s="5" t="s">
        <v>2428</v>
      </c>
      <c r="B589" s="9">
        <v>42401</v>
      </c>
      <c r="C589" s="5">
        <v>2016</v>
      </c>
      <c r="D589" s="5" t="s">
        <v>547</v>
      </c>
      <c r="E589" s="5" t="str">
        <f>VLOOKUP(D589, 'TechIndex Startups'!$A$1:$E$700,2,FALSE)</f>
        <v>FIRM0476</v>
      </c>
      <c r="F589" s="15">
        <v>150000</v>
      </c>
      <c r="G589" s="15">
        <f t="shared" si="18"/>
        <v>150000</v>
      </c>
      <c r="H589" s="59">
        <f>VLOOKUP($A589,Fund_clean_work!$A:$B,2,FALSE)</f>
        <v>1</v>
      </c>
      <c r="I589" s="63">
        <f t="shared" si="19"/>
        <v>150000</v>
      </c>
      <c r="J589" s="5" t="s">
        <v>1895</v>
      </c>
      <c r="K589" s="5" t="s">
        <v>1481</v>
      </c>
      <c r="L589" s="5" t="s">
        <v>375</v>
      </c>
      <c r="M589" s="5" t="s">
        <v>1756</v>
      </c>
      <c r="N589" s="5">
        <v>2014</v>
      </c>
      <c r="O589" s="5" t="s">
        <v>47</v>
      </c>
    </row>
    <row r="590" spans="1:15">
      <c r="A590" s="5" t="s">
        <v>2429</v>
      </c>
      <c r="B590" s="9">
        <v>42401</v>
      </c>
      <c r="C590" s="5">
        <v>2016</v>
      </c>
      <c r="D590" s="5" t="s">
        <v>579</v>
      </c>
      <c r="E590" s="5" t="str">
        <f>VLOOKUP(D590, 'TechIndex Startups'!$A$1:$E$700,2,FALSE)</f>
        <v>FIRM0508</v>
      </c>
      <c r="F590" s="15">
        <v>1000000</v>
      </c>
      <c r="G590" s="15">
        <f t="shared" ref="G590:G653" si="20">IF(F590="above",G589,F590)</f>
        <v>1000000</v>
      </c>
      <c r="H590" s="59">
        <f>VLOOKUP($A590,Fund_clean_work!$A:$B,2,FALSE)</f>
        <v>1</v>
      </c>
      <c r="I590" s="63">
        <f t="shared" si="19"/>
        <v>1000000</v>
      </c>
      <c r="J590" s="5" t="s">
        <v>1896</v>
      </c>
      <c r="K590" s="5" t="s">
        <v>1481</v>
      </c>
      <c r="L590" s="5" t="s">
        <v>30</v>
      </c>
      <c r="M590" s="5" t="s">
        <v>1815</v>
      </c>
      <c r="N590" s="5">
        <v>2014</v>
      </c>
      <c r="O590" s="5" t="s">
        <v>47</v>
      </c>
    </row>
    <row r="591" spans="1:15">
      <c r="A591" s="5" t="s">
        <v>2430</v>
      </c>
      <c r="B591" s="9">
        <v>42402</v>
      </c>
      <c r="C591" s="5">
        <v>2016</v>
      </c>
      <c r="D591" s="5" t="s">
        <v>388</v>
      </c>
      <c r="E591" s="5" t="str">
        <f>VLOOKUP(D591, 'TechIndex Startups'!$A$1:$E$700,2,FALSE)</f>
        <v>FIRM0326</v>
      </c>
      <c r="F591" s="16" t="s">
        <v>1471</v>
      </c>
      <c r="G591" s="15">
        <f t="shared" si="20"/>
        <v>1000000</v>
      </c>
      <c r="H591" s="59">
        <f>VLOOKUP($A591,Fund_clean_work!$A:$B,2,FALSE)</f>
        <v>13</v>
      </c>
      <c r="I591" s="63">
        <f t="shared" si="19"/>
        <v>76923.076923076922</v>
      </c>
      <c r="J591" s="5" t="s">
        <v>1703</v>
      </c>
      <c r="K591" s="5" t="s">
        <v>1546</v>
      </c>
      <c r="L591" s="5" t="s">
        <v>30</v>
      </c>
      <c r="M591" s="5" t="s">
        <v>1545</v>
      </c>
      <c r="N591" s="5">
        <v>2013</v>
      </c>
      <c r="O591" s="5" t="s">
        <v>69</v>
      </c>
    </row>
    <row r="592" spans="1:15">
      <c r="A592" s="5" t="s">
        <v>2430</v>
      </c>
      <c r="B592" s="9">
        <v>42402</v>
      </c>
      <c r="C592" s="5">
        <v>2016</v>
      </c>
      <c r="D592" s="5" t="s">
        <v>388</v>
      </c>
      <c r="E592" s="5" t="str">
        <f>VLOOKUP(D592, 'TechIndex Startups'!$A$1:$E$700,2,FALSE)</f>
        <v>FIRM0326</v>
      </c>
      <c r="F592" s="16" t="s">
        <v>1471</v>
      </c>
      <c r="G592" s="15">
        <f t="shared" si="20"/>
        <v>1000000</v>
      </c>
      <c r="H592" s="59">
        <f>VLOOKUP($A592,Fund_clean_work!$A:$B,2,FALSE)</f>
        <v>13</v>
      </c>
      <c r="I592" s="63">
        <f t="shared" si="19"/>
        <v>76923.076923076922</v>
      </c>
      <c r="J592" s="5" t="s">
        <v>1595</v>
      </c>
      <c r="K592" s="5" t="s">
        <v>1546</v>
      </c>
      <c r="L592" s="5" t="s">
        <v>30</v>
      </c>
      <c r="M592" s="5" t="s">
        <v>1545</v>
      </c>
      <c r="N592" s="5">
        <v>2013</v>
      </c>
      <c r="O592" s="5" t="s">
        <v>69</v>
      </c>
    </row>
    <row r="593" spans="1:15">
      <c r="A593" s="5" t="s">
        <v>2430</v>
      </c>
      <c r="B593" s="9">
        <v>42402</v>
      </c>
      <c r="C593" s="5">
        <v>2016</v>
      </c>
      <c r="D593" s="5" t="s">
        <v>388</v>
      </c>
      <c r="E593" s="5" t="str">
        <f>VLOOKUP(D593, 'TechIndex Startups'!$A$1:$E$700,2,FALSE)</f>
        <v>FIRM0326</v>
      </c>
      <c r="F593" s="16" t="s">
        <v>1471</v>
      </c>
      <c r="G593" s="15">
        <f t="shared" si="20"/>
        <v>1000000</v>
      </c>
      <c r="H593" s="59">
        <f>VLOOKUP($A593,Fund_clean_work!$A:$B,2,FALSE)</f>
        <v>13</v>
      </c>
      <c r="I593" s="63">
        <f t="shared" si="19"/>
        <v>76923.076923076922</v>
      </c>
      <c r="J593" s="5" t="s">
        <v>1841</v>
      </c>
      <c r="K593" s="5" t="s">
        <v>1546</v>
      </c>
      <c r="L593" s="5" t="s">
        <v>30</v>
      </c>
      <c r="M593" s="5" t="s">
        <v>1545</v>
      </c>
      <c r="N593" s="5">
        <v>2013</v>
      </c>
      <c r="O593" s="5" t="s">
        <v>69</v>
      </c>
    </row>
    <row r="594" spans="1:15">
      <c r="A594" s="5" t="s">
        <v>2430</v>
      </c>
      <c r="B594" s="9">
        <v>42402</v>
      </c>
      <c r="C594" s="5">
        <v>2016</v>
      </c>
      <c r="D594" s="5" t="s">
        <v>388</v>
      </c>
      <c r="E594" s="5" t="str">
        <f>VLOOKUP(D594, 'TechIndex Startups'!$A$1:$E$700,2,FALSE)</f>
        <v>FIRM0326</v>
      </c>
      <c r="F594" s="15">
        <v>10000000</v>
      </c>
      <c r="G594" s="15">
        <f t="shared" si="20"/>
        <v>10000000</v>
      </c>
      <c r="H594" s="59">
        <f>VLOOKUP($A594,Fund_clean_work!$A:$B,2,FALSE)</f>
        <v>13</v>
      </c>
      <c r="I594" s="63">
        <f t="shared" si="19"/>
        <v>769230.76923076925</v>
      </c>
      <c r="J594" s="5" t="s">
        <v>1789</v>
      </c>
      <c r="K594" s="5" t="s">
        <v>1546</v>
      </c>
      <c r="L594" s="5" t="s">
        <v>30</v>
      </c>
      <c r="M594" s="5" t="s">
        <v>1545</v>
      </c>
      <c r="N594" s="5">
        <v>2013</v>
      </c>
      <c r="O594" s="5" t="s">
        <v>69</v>
      </c>
    </row>
    <row r="595" spans="1:15">
      <c r="A595" s="5" t="s">
        <v>2430</v>
      </c>
      <c r="B595" s="9">
        <v>42402</v>
      </c>
      <c r="C595" s="5">
        <v>2016</v>
      </c>
      <c r="D595" s="5" t="s">
        <v>388</v>
      </c>
      <c r="E595" s="5" t="str">
        <f>VLOOKUP(D595, 'TechIndex Startups'!$A$1:$E$700,2,FALSE)</f>
        <v>FIRM0326</v>
      </c>
      <c r="F595" s="16" t="s">
        <v>1471</v>
      </c>
      <c r="G595" s="15">
        <f t="shared" si="20"/>
        <v>10000000</v>
      </c>
      <c r="H595" s="59">
        <f>VLOOKUP($A595,Fund_clean_work!$A:$B,2,FALSE)</f>
        <v>13</v>
      </c>
      <c r="I595" s="63">
        <f t="shared" si="19"/>
        <v>769230.76923076925</v>
      </c>
      <c r="J595" s="5" t="s">
        <v>1897</v>
      </c>
      <c r="K595" s="5" t="s">
        <v>1546</v>
      </c>
      <c r="L595" s="5" t="s">
        <v>30</v>
      </c>
      <c r="M595" s="5" t="s">
        <v>1545</v>
      </c>
      <c r="N595" s="5">
        <v>2013</v>
      </c>
      <c r="O595" s="5" t="s">
        <v>69</v>
      </c>
    </row>
    <row r="596" spans="1:15">
      <c r="A596" s="5" t="s">
        <v>2430</v>
      </c>
      <c r="B596" s="9">
        <v>42402</v>
      </c>
      <c r="C596" s="5">
        <v>2016</v>
      </c>
      <c r="D596" s="5" t="s">
        <v>388</v>
      </c>
      <c r="E596" s="5" t="str">
        <f>VLOOKUP(D596, 'TechIndex Startups'!$A$1:$E$700,2,FALSE)</f>
        <v>FIRM0326</v>
      </c>
      <c r="F596" s="16" t="s">
        <v>1471</v>
      </c>
      <c r="G596" s="15">
        <f t="shared" si="20"/>
        <v>10000000</v>
      </c>
      <c r="H596" s="59">
        <f>VLOOKUP($A596,Fund_clean_work!$A:$B,2,FALSE)</f>
        <v>13</v>
      </c>
      <c r="I596" s="63">
        <f t="shared" si="19"/>
        <v>769230.76923076925</v>
      </c>
      <c r="J596" s="5" t="s">
        <v>1898</v>
      </c>
      <c r="K596" s="5" t="s">
        <v>1546</v>
      </c>
      <c r="L596" s="5" t="s">
        <v>30</v>
      </c>
      <c r="M596" s="5" t="s">
        <v>1545</v>
      </c>
      <c r="N596" s="5">
        <v>2013</v>
      </c>
      <c r="O596" s="5" t="s">
        <v>69</v>
      </c>
    </row>
    <row r="597" spans="1:15">
      <c r="A597" s="5" t="s">
        <v>2430</v>
      </c>
      <c r="B597" s="9">
        <v>42402</v>
      </c>
      <c r="C597" s="5">
        <v>2016</v>
      </c>
      <c r="D597" s="5" t="s">
        <v>388</v>
      </c>
      <c r="E597" s="5" t="str">
        <f>VLOOKUP(D597, 'TechIndex Startups'!$A$1:$E$700,2,FALSE)</f>
        <v>FIRM0326</v>
      </c>
      <c r="F597" s="16" t="s">
        <v>1471</v>
      </c>
      <c r="G597" s="15">
        <f t="shared" si="20"/>
        <v>10000000</v>
      </c>
      <c r="H597" s="59">
        <f>VLOOKUP($A597,Fund_clean_work!$A:$B,2,FALSE)</f>
        <v>13</v>
      </c>
      <c r="I597" s="63">
        <f t="shared" si="19"/>
        <v>769230.76923076925</v>
      </c>
      <c r="J597" s="5" t="s">
        <v>1479</v>
      </c>
      <c r="K597" s="5" t="s">
        <v>1546</v>
      </c>
      <c r="L597" s="5" t="s">
        <v>30</v>
      </c>
      <c r="M597" s="5" t="s">
        <v>1545</v>
      </c>
      <c r="N597" s="5">
        <v>2013</v>
      </c>
      <c r="O597" s="5" t="s">
        <v>69</v>
      </c>
    </row>
    <row r="598" spans="1:15">
      <c r="A598" s="5" t="s">
        <v>2430</v>
      </c>
      <c r="B598" s="9">
        <v>42402</v>
      </c>
      <c r="C598" s="5">
        <v>2016</v>
      </c>
      <c r="D598" s="5" t="s">
        <v>388</v>
      </c>
      <c r="E598" s="5" t="str">
        <f>VLOOKUP(D598, 'TechIndex Startups'!$A$1:$E$700,2,FALSE)</f>
        <v>FIRM0326</v>
      </c>
      <c r="F598" s="16" t="s">
        <v>1471</v>
      </c>
      <c r="G598" s="15">
        <f t="shared" si="20"/>
        <v>10000000</v>
      </c>
      <c r="H598" s="59">
        <f>VLOOKUP($A598,Fund_clean_work!$A:$B,2,FALSE)</f>
        <v>13</v>
      </c>
      <c r="I598" s="63">
        <f t="shared" si="19"/>
        <v>769230.76923076925</v>
      </c>
      <c r="J598" s="5" t="s">
        <v>2</v>
      </c>
      <c r="K598" s="5" t="s">
        <v>1546</v>
      </c>
      <c r="L598" s="5" t="s">
        <v>30</v>
      </c>
      <c r="M598" s="5" t="s">
        <v>1545</v>
      </c>
      <c r="N598" s="5">
        <v>2013</v>
      </c>
      <c r="O598" s="5" t="s">
        <v>69</v>
      </c>
    </row>
    <row r="599" spans="1:15">
      <c r="A599" s="5" t="s">
        <v>2430</v>
      </c>
      <c r="B599" s="9">
        <v>42402</v>
      </c>
      <c r="C599" s="5">
        <v>2016</v>
      </c>
      <c r="D599" s="5" t="s">
        <v>388</v>
      </c>
      <c r="E599" s="5" t="str">
        <f>VLOOKUP(D599, 'TechIndex Startups'!$A$1:$E$700,2,FALSE)</f>
        <v>FIRM0326</v>
      </c>
      <c r="F599" s="16" t="s">
        <v>1471</v>
      </c>
      <c r="G599" s="15">
        <f t="shared" si="20"/>
        <v>10000000</v>
      </c>
      <c r="H599" s="59">
        <f>VLOOKUP($A599,Fund_clean_work!$A:$B,2,FALSE)</f>
        <v>13</v>
      </c>
      <c r="I599" s="63">
        <f t="shared" si="19"/>
        <v>769230.76923076925</v>
      </c>
      <c r="J599" s="5" t="s">
        <v>1899</v>
      </c>
      <c r="K599" s="5" t="s">
        <v>1546</v>
      </c>
      <c r="L599" s="5" t="s">
        <v>30</v>
      </c>
      <c r="M599" s="5" t="s">
        <v>1545</v>
      </c>
      <c r="N599" s="5">
        <v>2013</v>
      </c>
      <c r="O599" s="5" t="s">
        <v>69</v>
      </c>
    </row>
    <row r="600" spans="1:15">
      <c r="A600" s="5" t="s">
        <v>2430</v>
      </c>
      <c r="B600" s="9">
        <v>42402</v>
      </c>
      <c r="C600" s="5">
        <v>2016</v>
      </c>
      <c r="D600" s="5" t="s">
        <v>388</v>
      </c>
      <c r="E600" s="5" t="str">
        <f>VLOOKUP(D600, 'TechIndex Startups'!$A$1:$E$700,2,FALSE)</f>
        <v>FIRM0326</v>
      </c>
      <c r="F600" s="16" t="s">
        <v>1471</v>
      </c>
      <c r="G600" s="15">
        <f t="shared" si="20"/>
        <v>10000000</v>
      </c>
      <c r="H600" s="59">
        <f>VLOOKUP($A600,Fund_clean_work!$A:$B,2,FALSE)</f>
        <v>13</v>
      </c>
      <c r="I600" s="63">
        <f t="shared" si="19"/>
        <v>769230.76923076925</v>
      </c>
      <c r="J600" s="5" t="s">
        <v>1623</v>
      </c>
      <c r="K600" s="5" t="s">
        <v>1546</v>
      </c>
      <c r="L600" s="5" t="s">
        <v>30</v>
      </c>
      <c r="M600" s="5" t="s">
        <v>1545</v>
      </c>
      <c r="N600" s="5">
        <v>2013</v>
      </c>
      <c r="O600" s="5" t="s">
        <v>69</v>
      </c>
    </row>
    <row r="601" spans="1:15">
      <c r="A601" s="5" t="s">
        <v>2430</v>
      </c>
      <c r="B601" s="9">
        <v>42402</v>
      </c>
      <c r="C601" s="5">
        <v>2016</v>
      </c>
      <c r="D601" s="5" t="s">
        <v>388</v>
      </c>
      <c r="E601" s="5" t="str">
        <f>VLOOKUP(D601, 'TechIndex Startups'!$A$1:$E$700,2,FALSE)</f>
        <v>FIRM0326</v>
      </c>
      <c r="F601" s="16" t="s">
        <v>1471</v>
      </c>
      <c r="G601" s="15">
        <f t="shared" si="20"/>
        <v>10000000</v>
      </c>
      <c r="H601" s="59">
        <f>VLOOKUP($A601,Fund_clean_work!$A:$B,2,FALSE)</f>
        <v>13</v>
      </c>
      <c r="I601" s="63">
        <f t="shared" si="19"/>
        <v>769230.76923076925</v>
      </c>
      <c r="J601" s="5" t="s">
        <v>1803</v>
      </c>
      <c r="K601" s="5" t="s">
        <v>1546</v>
      </c>
      <c r="L601" s="5" t="s">
        <v>30</v>
      </c>
      <c r="M601" s="5" t="s">
        <v>1545</v>
      </c>
      <c r="N601" s="5">
        <v>2013</v>
      </c>
      <c r="O601" s="5" t="s">
        <v>69</v>
      </c>
    </row>
    <row r="602" spans="1:15">
      <c r="A602" s="5" t="s">
        <v>2430</v>
      </c>
      <c r="B602" s="9">
        <v>42402</v>
      </c>
      <c r="C602" s="5">
        <v>2016</v>
      </c>
      <c r="D602" s="5" t="s">
        <v>388</v>
      </c>
      <c r="E602" s="5" t="str">
        <f>VLOOKUP(D602, 'TechIndex Startups'!$A$1:$E$700,2,FALSE)</f>
        <v>FIRM0326</v>
      </c>
      <c r="F602" s="16" t="s">
        <v>1471</v>
      </c>
      <c r="G602" s="15">
        <f t="shared" si="20"/>
        <v>10000000</v>
      </c>
      <c r="H602" s="59">
        <f>VLOOKUP($A602,Fund_clean_work!$A:$B,2,FALSE)</f>
        <v>13</v>
      </c>
      <c r="I602" s="63">
        <f t="shared" si="19"/>
        <v>769230.76923076925</v>
      </c>
      <c r="J602" s="5" t="s">
        <v>1900</v>
      </c>
      <c r="K602" s="5" t="s">
        <v>1546</v>
      </c>
      <c r="L602" s="5" t="s">
        <v>30</v>
      </c>
      <c r="M602" s="5" t="s">
        <v>1545</v>
      </c>
      <c r="N602" s="5">
        <v>2013</v>
      </c>
      <c r="O602" s="5" t="s">
        <v>69</v>
      </c>
    </row>
    <row r="603" spans="1:15">
      <c r="A603" s="5" t="s">
        <v>2430</v>
      </c>
      <c r="B603" s="9">
        <v>42402</v>
      </c>
      <c r="C603" s="5">
        <v>2016</v>
      </c>
      <c r="D603" s="5" t="s">
        <v>388</v>
      </c>
      <c r="E603" s="5" t="str">
        <f>VLOOKUP(D603, 'TechIndex Startups'!$A$1:$E$700,2,FALSE)</f>
        <v>FIRM0326</v>
      </c>
      <c r="F603" s="16" t="s">
        <v>1471</v>
      </c>
      <c r="G603" s="15">
        <f t="shared" si="20"/>
        <v>10000000</v>
      </c>
      <c r="H603" s="59">
        <f>VLOOKUP($A603,Fund_clean_work!$A:$B,2,FALSE)</f>
        <v>13</v>
      </c>
      <c r="I603" s="63">
        <f t="shared" si="19"/>
        <v>769230.76923076925</v>
      </c>
      <c r="J603" s="5" t="s">
        <v>1792</v>
      </c>
      <c r="K603" s="5" t="s">
        <v>1546</v>
      </c>
      <c r="L603" s="5" t="s">
        <v>30</v>
      </c>
      <c r="M603" s="5" t="s">
        <v>1545</v>
      </c>
      <c r="N603" s="5">
        <v>2013</v>
      </c>
      <c r="O603" s="5" t="s">
        <v>69</v>
      </c>
    </row>
    <row r="604" spans="1:15">
      <c r="A604" s="5" t="s">
        <v>2433</v>
      </c>
      <c r="B604" s="9">
        <v>42408</v>
      </c>
      <c r="C604" s="5">
        <v>2016</v>
      </c>
      <c r="D604" s="5" t="s">
        <v>590</v>
      </c>
      <c r="E604" s="5" t="str">
        <f>VLOOKUP(D604, 'TechIndex Startups'!$A$1:$E$700,2,FALSE)</f>
        <v>FIRM0519</v>
      </c>
      <c r="F604" s="15">
        <f>150000*1.4</f>
        <v>210000</v>
      </c>
      <c r="G604" s="15">
        <f t="shared" si="20"/>
        <v>210000</v>
      </c>
      <c r="H604" s="59">
        <f>VLOOKUP($A604,Fund_clean_work!$A:$B,2,FALSE)</f>
        <v>1</v>
      </c>
      <c r="I604" s="63">
        <f t="shared" si="19"/>
        <v>210000</v>
      </c>
      <c r="J604" s="5" t="s">
        <v>1479</v>
      </c>
      <c r="K604" s="5" t="s">
        <v>1481</v>
      </c>
      <c r="L604" s="5" t="s">
        <v>50</v>
      </c>
      <c r="M604" s="5" t="s">
        <v>1478</v>
      </c>
      <c r="N604" s="5">
        <v>2015</v>
      </c>
      <c r="O604" s="5" t="s">
        <v>44</v>
      </c>
    </row>
    <row r="605" spans="1:15">
      <c r="A605" s="5" t="s">
        <v>2436</v>
      </c>
      <c r="B605" s="9">
        <v>42418</v>
      </c>
      <c r="C605" s="5">
        <v>2016</v>
      </c>
      <c r="D605" s="5" t="s">
        <v>1592</v>
      </c>
      <c r="E605" s="5" t="str">
        <f>VLOOKUP(D605, 'TechIndex Startups'!$A$1:$E$700,2,FALSE)</f>
        <v>FIRM0208</v>
      </c>
      <c r="F605" s="15">
        <v>2200000</v>
      </c>
      <c r="G605" s="15">
        <f t="shared" si="20"/>
        <v>2200000</v>
      </c>
      <c r="H605" s="59">
        <f>VLOOKUP($A605,Fund_clean_work!$A:$B,2,FALSE)</f>
        <v>1</v>
      </c>
      <c r="I605" s="63">
        <f t="shared" si="19"/>
        <v>2200000</v>
      </c>
      <c r="J605" s="5" t="s">
        <v>1479</v>
      </c>
      <c r="K605" s="5" t="s">
        <v>1494</v>
      </c>
      <c r="L605" s="5" t="s">
        <v>30</v>
      </c>
      <c r="M605" s="5" t="s">
        <v>1593</v>
      </c>
      <c r="N605" s="5">
        <v>2012</v>
      </c>
      <c r="O605" s="5" t="s">
        <v>44</v>
      </c>
    </row>
    <row r="606" spans="1:15">
      <c r="A606" s="5" t="s">
        <v>2437</v>
      </c>
      <c r="B606" s="9">
        <v>42445</v>
      </c>
      <c r="C606" s="5">
        <v>2016</v>
      </c>
      <c r="D606" s="5" t="s">
        <v>418</v>
      </c>
      <c r="E606" s="5" t="str">
        <f>VLOOKUP(D606, 'TechIndex Startups'!$A$1:$E$700,2,FALSE)</f>
        <v>FIRM0354</v>
      </c>
      <c r="F606" s="15">
        <v>1600000</v>
      </c>
      <c r="G606" s="15">
        <f t="shared" si="20"/>
        <v>1600000</v>
      </c>
      <c r="H606" s="59">
        <f>VLOOKUP($A606,Fund_clean_work!$A:$B,2,FALSE)</f>
        <v>1</v>
      </c>
      <c r="I606" s="63">
        <f t="shared" si="19"/>
        <v>1600000</v>
      </c>
      <c r="J606" s="5" t="s">
        <v>1479</v>
      </c>
      <c r="K606" s="5" t="s">
        <v>1481</v>
      </c>
      <c r="L606" s="5" t="s">
        <v>30</v>
      </c>
      <c r="M606" s="5" t="s">
        <v>1902</v>
      </c>
      <c r="N606" s="5">
        <v>2013</v>
      </c>
      <c r="O606" s="5" t="s">
        <v>69</v>
      </c>
    </row>
    <row r="607" spans="1:15">
      <c r="A607" s="5" t="s">
        <v>2438</v>
      </c>
      <c r="B607" s="9">
        <v>42451</v>
      </c>
      <c r="C607" s="5">
        <v>2016</v>
      </c>
      <c r="D607" s="5" t="s">
        <v>207</v>
      </c>
      <c r="E607" s="5" t="str">
        <f>VLOOKUP(D607, 'TechIndex Startups'!$A$1:$E$700,2,FALSE)</f>
        <v>FIRM0157</v>
      </c>
      <c r="F607" s="16" t="s">
        <v>1471</v>
      </c>
      <c r="G607" s="15">
        <f t="shared" si="20"/>
        <v>1600000</v>
      </c>
      <c r="H607" s="59">
        <f>VLOOKUP($A607,Fund_clean_work!$A:$B,2,FALSE)</f>
        <v>3</v>
      </c>
      <c r="I607" s="63">
        <f t="shared" si="19"/>
        <v>533333.33333333337</v>
      </c>
      <c r="J607" s="5" t="s">
        <v>1903</v>
      </c>
      <c r="K607" s="5" t="s">
        <v>1481</v>
      </c>
      <c r="L607" s="5" t="s">
        <v>50</v>
      </c>
      <c r="M607" s="5" t="s">
        <v>1478</v>
      </c>
      <c r="N607" s="5">
        <v>2011</v>
      </c>
      <c r="O607" s="5" t="s">
        <v>69</v>
      </c>
    </row>
    <row r="608" spans="1:15">
      <c r="A608" s="5" t="s">
        <v>2438</v>
      </c>
      <c r="B608" s="9">
        <v>42451</v>
      </c>
      <c r="C608" s="5">
        <v>2016</v>
      </c>
      <c r="D608" s="5" t="s">
        <v>207</v>
      </c>
      <c r="E608" s="5" t="str">
        <f>VLOOKUP(D608, 'TechIndex Startups'!$A$1:$E$700,2,FALSE)</f>
        <v>FIRM0157</v>
      </c>
      <c r="F608" s="16" t="s">
        <v>1471</v>
      </c>
      <c r="G608" s="15">
        <f t="shared" si="20"/>
        <v>1600000</v>
      </c>
      <c r="H608" s="59">
        <f>VLOOKUP($A608,Fund_clean_work!$A:$B,2,FALSE)</f>
        <v>3</v>
      </c>
      <c r="I608" s="63">
        <f t="shared" si="19"/>
        <v>533333.33333333337</v>
      </c>
      <c r="J608" s="5" t="s">
        <v>1904</v>
      </c>
      <c r="K608" s="5" t="s">
        <v>1481</v>
      </c>
      <c r="L608" s="5" t="s">
        <v>50</v>
      </c>
      <c r="M608" s="5" t="s">
        <v>1478</v>
      </c>
      <c r="N608" s="5">
        <v>2011</v>
      </c>
      <c r="O608" s="5" t="s">
        <v>69</v>
      </c>
    </row>
    <row r="609" spans="1:15">
      <c r="A609" s="5" t="s">
        <v>2438</v>
      </c>
      <c r="B609" s="9">
        <v>42451</v>
      </c>
      <c r="C609" s="5">
        <v>2016</v>
      </c>
      <c r="D609" s="5" t="s">
        <v>207</v>
      </c>
      <c r="E609" s="5" t="str">
        <f>VLOOKUP(D609, 'TechIndex Startups'!$A$1:$E$700,2,FALSE)</f>
        <v>FIRM0157</v>
      </c>
      <c r="F609" s="15">
        <f>1700000*1.4</f>
        <v>2380000</v>
      </c>
      <c r="G609" s="15">
        <f t="shared" si="20"/>
        <v>2380000</v>
      </c>
      <c r="H609" s="59">
        <f>VLOOKUP($A609,Fund_clean_work!$A:$B,2,FALSE)</f>
        <v>3</v>
      </c>
      <c r="I609" s="63">
        <f t="shared" si="19"/>
        <v>793333.33333333337</v>
      </c>
      <c r="J609" s="5" t="s">
        <v>1905</v>
      </c>
      <c r="K609" s="5" t="s">
        <v>1481</v>
      </c>
      <c r="L609" s="5" t="s">
        <v>50</v>
      </c>
      <c r="M609" s="5" t="s">
        <v>1478</v>
      </c>
      <c r="N609" s="5">
        <v>2011</v>
      </c>
      <c r="O609" s="5" t="s">
        <v>69</v>
      </c>
    </row>
    <row r="610" spans="1:15">
      <c r="A610" s="5" t="s">
        <v>2439</v>
      </c>
      <c r="B610" s="9">
        <v>42452</v>
      </c>
      <c r="C610" s="5">
        <v>2016</v>
      </c>
      <c r="D610" s="5" t="s">
        <v>477</v>
      </c>
      <c r="E610" s="5" t="str">
        <f>VLOOKUP(D610, 'TechIndex Startups'!$A$1:$E$700,2,FALSE)</f>
        <v>FIRM0411</v>
      </c>
      <c r="F610" s="15" t="s">
        <v>1471</v>
      </c>
      <c r="G610" s="15">
        <f t="shared" si="20"/>
        <v>2380000</v>
      </c>
      <c r="H610" s="59">
        <f>VLOOKUP($A610,Fund_clean_work!$A:$B,2,FALSE)</f>
        <v>4</v>
      </c>
      <c r="I610" s="63">
        <f t="shared" si="19"/>
        <v>595000</v>
      </c>
      <c r="J610" s="5" t="s">
        <v>4</v>
      </c>
      <c r="K610" s="5" t="s">
        <v>1494</v>
      </c>
      <c r="L610" s="5" t="s">
        <v>30</v>
      </c>
      <c r="M610" s="5" t="s">
        <v>1482</v>
      </c>
      <c r="N610" s="5">
        <v>2014</v>
      </c>
      <c r="O610" s="5" t="s">
        <v>33</v>
      </c>
    </row>
    <row r="611" spans="1:15">
      <c r="A611" s="5" t="s">
        <v>2439</v>
      </c>
      <c r="B611" s="9">
        <v>42452</v>
      </c>
      <c r="C611" s="5">
        <v>2016</v>
      </c>
      <c r="D611" s="5" t="s">
        <v>477</v>
      </c>
      <c r="E611" s="5" t="str">
        <f>VLOOKUP(D611, 'TechIndex Startups'!$A$1:$E$700,2,FALSE)</f>
        <v>FIRM0411</v>
      </c>
      <c r="F611" s="15" t="s">
        <v>1471</v>
      </c>
      <c r="G611" s="15">
        <f t="shared" si="20"/>
        <v>2380000</v>
      </c>
      <c r="H611" s="59">
        <f>VLOOKUP($A611,Fund_clean_work!$A:$B,2,FALSE)</f>
        <v>4</v>
      </c>
      <c r="I611" s="63">
        <f t="shared" si="19"/>
        <v>595000</v>
      </c>
      <c r="J611" s="5" t="s">
        <v>1562</v>
      </c>
      <c r="K611" s="5" t="s">
        <v>1494</v>
      </c>
      <c r="L611" s="5" t="s">
        <v>30</v>
      </c>
      <c r="M611" s="5" t="s">
        <v>1482</v>
      </c>
      <c r="N611" s="5">
        <v>2014</v>
      </c>
      <c r="O611" s="5" t="s">
        <v>33</v>
      </c>
    </row>
    <row r="612" spans="1:15">
      <c r="A612" s="5" t="s">
        <v>2439</v>
      </c>
      <c r="B612" s="9">
        <v>42452</v>
      </c>
      <c r="C612" s="5">
        <v>2016</v>
      </c>
      <c r="D612" s="5" t="s">
        <v>477</v>
      </c>
      <c r="E612" s="5" t="str">
        <f>VLOOKUP(D612, 'TechIndex Startups'!$A$1:$E$700,2,FALSE)</f>
        <v>FIRM0411</v>
      </c>
      <c r="F612" s="15" t="s">
        <v>1471</v>
      </c>
      <c r="G612" s="15">
        <f t="shared" si="20"/>
        <v>2380000</v>
      </c>
      <c r="H612" s="59">
        <f>VLOOKUP($A612,Fund_clean_work!$A:$B,2,FALSE)</f>
        <v>4</v>
      </c>
      <c r="I612" s="63">
        <f t="shared" si="19"/>
        <v>595000</v>
      </c>
      <c r="J612" s="5" t="s">
        <v>1637</v>
      </c>
      <c r="K612" s="5" t="s">
        <v>1494</v>
      </c>
      <c r="L612" s="5" t="s">
        <v>30</v>
      </c>
      <c r="M612" s="5" t="s">
        <v>1482</v>
      </c>
      <c r="N612" s="5">
        <v>2014</v>
      </c>
      <c r="O612" s="5" t="s">
        <v>33</v>
      </c>
    </row>
    <row r="613" spans="1:15">
      <c r="A613" s="5" t="s">
        <v>2439</v>
      </c>
      <c r="B613" s="9">
        <v>42452</v>
      </c>
      <c r="C613" s="5">
        <v>2016</v>
      </c>
      <c r="D613" s="5" t="s">
        <v>477</v>
      </c>
      <c r="E613" s="5" t="str">
        <f>VLOOKUP(D613, 'TechIndex Startups'!$A$1:$E$700,2,FALSE)</f>
        <v>FIRM0411</v>
      </c>
      <c r="F613" s="15">
        <v>40000000</v>
      </c>
      <c r="G613" s="15">
        <f t="shared" si="20"/>
        <v>40000000</v>
      </c>
      <c r="H613" s="59">
        <f>VLOOKUP($A613,Fund_clean_work!$A:$B,2,FALSE)</f>
        <v>4</v>
      </c>
      <c r="I613" s="63">
        <f t="shared" si="19"/>
        <v>10000000</v>
      </c>
      <c r="J613" s="5" t="s">
        <v>1466</v>
      </c>
      <c r="K613" s="5" t="s">
        <v>1494</v>
      </c>
      <c r="L613" s="5" t="s">
        <v>30</v>
      </c>
      <c r="M613" s="5" t="s">
        <v>1482</v>
      </c>
      <c r="N613" s="5">
        <v>2014</v>
      </c>
      <c r="O613" s="5" t="s">
        <v>33</v>
      </c>
    </row>
    <row r="614" spans="1:15">
      <c r="A614" s="5" t="s">
        <v>2440</v>
      </c>
      <c r="B614" s="9">
        <v>42460</v>
      </c>
      <c r="C614" s="5">
        <v>2016</v>
      </c>
      <c r="D614" s="5" t="s">
        <v>498</v>
      </c>
      <c r="E614" s="5" t="str">
        <f>VLOOKUP(D614, 'TechIndex Startups'!$A$1:$E$700,2,FALSE)</f>
        <v>FIRM0431</v>
      </c>
      <c r="F614" s="15">
        <f>50000000*1.4</f>
        <v>70000000</v>
      </c>
      <c r="G614" s="15">
        <f t="shared" si="20"/>
        <v>70000000</v>
      </c>
      <c r="H614" s="59">
        <f>VLOOKUP($A614,Fund_clean_work!$A:$B,2,FALSE)</f>
        <v>1</v>
      </c>
      <c r="I614" s="63">
        <f t="shared" si="19"/>
        <v>70000000</v>
      </c>
      <c r="J614" s="5" t="s">
        <v>1906</v>
      </c>
      <c r="K614" s="5" t="s">
        <v>1492</v>
      </c>
      <c r="L614" s="5" t="s">
        <v>50</v>
      </c>
      <c r="M614" s="5" t="s">
        <v>1478</v>
      </c>
      <c r="N614" s="5">
        <v>2016</v>
      </c>
      <c r="O614" s="5" t="s">
        <v>33</v>
      </c>
    </row>
    <row r="615" spans="1:15">
      <c r="A615" s="5" t="s">
        <v>2442</v>
      </c>
      <c r="B615" s="9">
        <v>42487</v>
      </c>
      <c r="C615" s="5">
        <v>2016</v>
      </c>
      <c r="D615" s="5" t="s">
        <v>311</v>
      </c>
      <c r="E615" s="5" t="str">
        <f>VLOOKUP(D615, 'TechIndex Startups'!$A$1:$E$700,2,FALSE)</f>
        <v>FIRM0253</v>
      </c>
      <c r="F615" s="15" t="s">
        <v>1471</v>
      </c>
      <c r="G615" s="15">
        <f t="shared" si="20"/>
        <v>70000000</v>
      </c>
      <c r="H615" s="59">
        <f>VLOOKUP($A615,Fund_clean_work!$A:$B,2,FALSE)</f>
        <v>8</v>
      </c>
      <c r="I615" s="63">
        <f t="shared" si="19"/>
        <v>8750000</v>
      </c>
      <c r="J615" s="5" t="s">
        <v>1907</v>
      </c>
      <c r="K615" s="5" t="s">
        <v>1494</v>
      </c>
      <c r="L615" s="5" t="s">
        <v>30</v>
      </c>
      <c r="M615" s="5" t="s">
        <v>1470</v>
      </c>
      <c r="N615" s="5">
        <v>2012</v>
      </c>
      <c r="O615" s="5" t="s">
        <v>58</v>
      </c>
    </row>
    <row r="616" spans="1:15">
      <c r="A616" s="5" t="s">
        <v>2442</v>
      </c>
      <c r="B616" s="9">
        <v>42487</v>
      </c>
      <c r="C616" s="5">
        <v>2016</v>
      </c>
      <c r="D616" s="5" t="s">
        <v>311</v>
      </c>
      <c r="E616" s="5" t="str">
        <f>VLOOKUP(D616, 'TechIndex Startups'!$A$1:$E$700,2,FALSE)</f>
        <v>FIRM0253</v>
      </c>
      <c r="F616" s="15">
        <v>27000000</v>
      </c>
      <c r="G616" s="15">
        <f t="shared" si="20"/>
        <v>27000000</v>
      </c>
      <c r="H616" s="59">
        <f>VLOOKUP($A616,Fund_clean_work!$A:$B,2,FALSE)</f>
        <v>8</v>
      </c>
      <c r="I616" s="63">
        <f t="shared" si="19"/>
        <v>3375000</v>
      </c>
      <c r="J616" s="5" t="s">
        <v>1659</v>
      </c>
      <c r="K616" s="5" t="s">
        <v>1494</v>
      </c>
      <c r="L616" s="5" t="s">
        <v>30</v>
      </c>
      <c r="M616" s="5" t="s">
        <v>1470</v>
      </c>
      <c r="N616" s="5">
        <v>2012</v>
      </c>
      <c r="O616" s="5" t="s">
        <v>58</v>
      </c>
    </row>
    <row r="617" spans="1:15">
      <c r="A617" s="5" t="s">
        <v>2442</v>
      </c>
      <c r="B617" s="9">
        <v>42487</v>
      </c>
      <c r="C617" s="5">
        <v>2016</v>
      </c>
      <c r="D617" s="5" t="s">
        <v>311</v>
      </c>
      <c r="E617" s="5" t="str">
        <f>VLOOKUP(D617, 'TechIndex Startups'!$A$1:$E$700,2,FALSE)</f>
        <v>FIRM0253</v>
      </c>
      <c r="F617" s="15" t="s">
        <v>1471</v>
      </c>
      <c r="G617" s="15">
        <f t="shared" si="20"/>
        <v>27000000</v>
      </c>
      <c r="H617" s="59">
        <f>VLOOKUP($A617,Fund_clean_work!$A:$B,2,FALSE)</f>
        <v>8</v>
      </c>
      <c r="I617" s="63">
        <f t="shared" si="19"/>
        <v>3375000</v>
      </c>
      <c r="J617" s="5" t="s">
        <v>1908</v>
      </c>
      <c r="K617" s="5" t="s">
        <v>1494</v>
      </c>
      <c r="L617" s="5" t="s">
        <v>30</v>
      </c>
      <c r="M617" s="5" t="s">
        <v>1470</v>
      </c>
      <c r="N617" s="5">
        <v>2012</v>
      </c>
      <c r="O617" s="5" t="s">
        <v>58</v>
      </c>
    </row>
    <row r="618" spans="1:15">
      <c r="A618" s="5" t="s">
        <v>2442</v>
      </c>
      <c r="B618" s="9">
        <v>42487</v>
      </c>
      <c r="C618" s="5">
        <v>2016</v>
      </c>
      <c r="D618" s="5" t="s">
        <v>311</v>
      </c>
      <c r="E618" s="5" t="str">
        <f>VLOOKUP(D618, 'TechIndex Startups'!$A$1:$E$700,2,FALSE)</f>
        <v>FIRM0253</v>
      </c>
      <c r="F618" s="15" t="s">
        <v>1471</v>
      </c>
      <c r="G618" s="15">
        <f t="shared" si="20"/>
        <v>27000000</v>
      </c>
      <c r="H618" s="59">
        <f>VLOOKUP($A618,Fund_clean_work!$A:$B,2,FALSE)</f>
        <v>8</v>
      </c>
      <c r="I618" s="63">
        <f t="shared" si="19"/>
        <v>3375000</v>
      </c>
      <c r="J618" s="5" t="s">
        <v>1852</v>
      </c>
      <c r="K618" s="5" t="s">
        <v>1494</v>
      </c>
      <c r="L618" s="5" t="s">
        <v>30</v>
      </c>
      <c r="M618" s="5" t="s">
        <v>1470</v>
      </c>
      <c r="N618" s="5">
        <v>2012</v>
      </c>
      <c r="O618" s="5" t="s">
        <v>58</v>
      </c>
    </row>
    <row r="619" spans="1:15">
      <c r="A619" s="5" t="s">
        <v>2442</v>
      </c>
      <c r="B619" s="9">
        <v>42487</v>
      </c>
      <c r="C619" s="5">
        <v>2016</v>
      </c>
      <c r="D619" s="5" t="s">
        <v>311</v>
      </c>
      <c r="E619" s="5" t="str">
        <f>VLOOKUP(D619, 'TechIndex Startups'!$A$1:$E$700,2,FALSE)</f>
        <v>FIRM0253</v>
      </c>
      <c r="F619" s="15" t="s">
        <v>1471</v>
      </c>
      <c r="G619" s="15">
        <f t="shared" si="20"/>
        <v>27000000</v>
      </c>
      <c r="H619" s="59">
        <f>VLOOKUP($A619,Fund_clean_work!$A:$B,2,FALSE)</f>
        <v>8</v>
      </c>
      <c r="I619" s="63">
        <f t="shared" si="19"/>
        <v>3375000</v>
      </c>
      <c r="J619" s="5" t="s">
        <v>1662</v>
      </c>
      <c r="K619" s="5" t="s">
        <v>1494</v>
      </c>
      <c r="L619" s="5" t="s">
        <v>30</v>
      </c>
      <c r="M619" s="5" t="s">
        <v>1470</v>
      </c>
      <c r="N619" s="5">
        <v>2012</v>
      </c>
      <c r="O619" s="5" t="s">
        <v>58</v>
      </c>
    </row>
    <row r="620" spans="1:15">
      <c r="A620" s="5" t="s">
        <v>2442</v>
      </c>
      <c r="B620" s="9">
        <v>42487</v>
      </c>
      <c r="C620" s="5">
        <v>2016</v>
      </c>
      <c r="D620" s="5" t="s">
        <v>311</v>
      </c>
      <c r="E620" s="5" t="str">
        <f>VLOOKUP(D620, 'TechIndex Startups'!$A$1:$E$700,2,FALSE)</f>
        <v>FIRM0253</v>
      </c>
      <c r="F620" s="15" t="s">
        <v>1471</v>
      </c>
      <c r="G620" s="15">
        <f t="shared" si="20"/>
        <v>27000000</v>
      </c>
      <c r="H620" s="59">
        <f>VLOOKUP($A620,Fund_clean_work!$A:$B,2,FALSE)</f>
        <v>8</v>
      </c>
      <c r="I620" s="63">
        <f t="shared" si="19"/>
        <v>3375000</v>
      </c>
      <c r="J620" s="5" t="s">
        <v>1909</v>
      </c>
      <c r="K620" s="5" t="s">
        <v>1494</v>
      </c>
      <c r="L620" s="5" t="s">
        <v>30</v>
      </c>
      <c r="M620" s="5" t="s">
        <v>1470</v>
      </c>
      <c r="N620" s="5">
        <v>2012</v>
      </c>
      <c r="O620" s="5" t="s">
        <v>58</v>
      </c>
    </row>
    <row r="621" spans="1:15">
      <c r="A621" s="5" t="s">
        <v>2442</v>
      </c>
      <c r="B621" s="9">
        <v>42487</v>
      </c>
      <c r="C621" s="5">
        <v>2016</v>
      </c>
      <c r="D621" s="5" t="s">
        <v>311</v>
      </c>
      <c r="E621" s="5" t="str">
        <f>VLOOKUP(D621, 'TechIndex Startups'!$A$1:$E$700,2,FALSE)</f>
        <v>FIRM0253</v>
      </c>
      <c r="F621" s="15" t="s">
        <v>1471</v>
      </c>
      <c r="G621" s="15">
        <f t="shared" si="20"/>
        <v>27000000</v>
      </c>
      <c r="H621" s="59">
        <f>VLOOKUP($A621,Fund_clean_work!$A:$B,2,FALSE)</f>
        <v>8</v>
      </c>
      <c r="I621" s="63">
        <f t="shared" si="19"/>
        <v>3375000</v>
      </c>
      <c r="J621" s="5" t="s">
        <v>18</v>
      </c>
      <c r="K621" s="5" t="s">
        <v>1494</v>
      </c>
      <c r="L621" s="5" t="s">
        <v>30</v>
      </c>
      <c r="M621" s="5" t="s">
        <v>1470</v>
      </c>
      <c r="N621" s="5">
        <v>2012</v>
      </c>
      <c r="O621" s="5" t="s">
        <v>58</v>
      </c>
    </row>
    <row r="622" spans="1:15">
      <c r="A622" s="5" t="s">
        <v>2442</v>
      </c>
      <c r="B622" s="9">
        <v>42487</v>
      </c>
      <c r="C622" s="5">
        <v>2016</v>
      </c>
      <c r="D622" s="5" t="s">
        <v>311</v>
      </c>
      <c r="E622" s="5" t="str">
        <f>VLOOKUP(D622, 'TechIndex Startups'!$A$1:$E$700,2,FALSE)</f>
        <v>FIRM0253</v>
      </c>
      <c r="F622" s="15" t="s">
        <v>1471</v>
      </c>
      <c r="G622" s="15">
        <f t="shared" si="20"/>
        <v>27000000</v>
      </c>
      <c r="H622" s="59">
        <f>VLOOKUP($A622,Fund_clean_work!$A:$B,2,FALSE)</f>
        <v>8</v>
      </c>
      <c r="I622" s="63">
        <f t="shared" si="19"/>
        <v>3375000</v>
      </c>
      <c r="J622" s="5" t="s">
        <v>1624</v>
      </c>
      <c r="K622" s="5" t="s">
        <v>1494</v>
      </c>
      <c r="L622" s="5" t="s">
        <v>30</v>
      </c>
      <c r="M622" s="5" t="s">
        <v>1470</v>
      </c>
      <c r="N622" s="5">
        <v>2012</v>
      </c>
      <c r="O622" s="5" t="s">
        <v>58</v>
      </c>
    </row>
    <row r="623" spans="1:15">
      <c r="A623" s="5" t="s">
        <v>2443</v>
      </c>
      <c r="B623" s="9">
        <v>42491</v>
      </c>
      <c r="C623" s="5">
        <v>2016</v>
      </c>
      <c r="D623" s="5" t="s">
        <v>742</v>
      </c>
      <c r="E623" s="5" t="str">
        <f>VLOOKUP(D623, 'TechIndex Startups'!$A$1:$E$700,2,FALSE)</f>
        <v>FIRM0667</v>
      </c>
      <c r="F623" s="15">
        <v>20000</v>
      </c>
      <c r="G623" s="15">
        <f t="shared" si="20"/>
        <v>20000</v>
      </c>
      <c r="H623" s="59">
        <f>VLOOKUP($A623,Fund_clean_work!$A:$B,2,FALSE)</f>
        <v>2</v>
      </c>
      <c r="I623" s="63">
        <f t="shared" si="19"/>
        <v>10000</v>
      </c>
      <c r="J623" s="5" t="s">
        <v>1648</v>
      </c>
      <c r="K623" s="5" t="s">
        <v>1492</v>
      </c>
      <c r="L623" s="5" t="s">
        <v>30</v>
      </c>
      <c r="M623" s="5" t="s">
        <v>1470</v>
      </c>
      <c r="N623" s="5">
        <v>2016</v>
      </c>
      <c r="O623" s="5" t="s">
        <v>33</v>
      </c>
    </row>
    <row r="624" spans="1:15">
      <c r="A624" s="5" t="s">
        <v>2443</v>
      </c>
      <c r="B624" s="9">
        <v>42491</v>
      </c>
      <c r="C624" s="5">
        <v>2016</v>
      </c>
      <c r="D624" s="5" t="s">
        <v>742</v>
      </c>
      <c r="E624" s="5" t="str">
        <f>VLOOKUP(D624, 'TechIndex Startups'!$A$1:$E$700,2,FALSE)</f>
        <v>FIRM0667</v>
      </c>
      <c r="F624" s="16" t="s">
        <v>1471</v>
      </c>
      <c r="G624" s="15">
        <f t="shared" si="20"/>
        <v>20000</v>
      </c>
      <c r="H624" s="59">
        <f>VLOOKUP($A624,Fund_clean_work!$A:$B,2,FALSE)</f>
        <v>2</v>
      </c>
      <c r="I624" s="63">
        <f t="shared" si="19"/>
        <v>10000</v>
      </c>
      <c r="J624" s="5" t="s">
        <v>1910</v>
      </c>
      <c r="K624" s="5" t="s">
        <v>1492</v>
      </c>
      <c r="L624" s="5" t="s">
        <v>30</v>
      </c>
      <c r="M624" s="5" t="s">
        <v>1470</v>
      </c>
      <c r="N624" s="5">
        <v>2016</v>
      </c>
      <c r="O624" s="5" t="s">
        <v>33</v>
      </c>
    </row>
    <row r="625" spans="1:15">
      <c r="A625" s="5" t="s">
        <v>2444</v>
      </c>
      <c r="B625" s="9">
        <v>42502</v>
      </c>
      <c r="C625" s="5">
        <v>2016</v>
      </c>
      <c r="D625" s="5" t="s">
        <v>359</v>
      </c>
      <c r="E625" s="5" t="str">
        <f>VLOOKUP(D625, 'TechIndex Startups'!$A$1:$E$700,2,FALSE)</f>
        <v>FIRM0300</v>
      </c>
      <c r="F625" s="15">
        <f>1000000*1.25</f>
        <v>1250000</v>
      </c>
      <c r="G625" s="15">
        <f t="shared" si="20"/>
        <v>1250000</v>
      </c>
      <c r="H625" s="59">
        <f>VLOOKUP($A625,Fund_clean_work!$A:$B,2,FALSE)</f>
        <v>2</v>
      </c>
      <c r="I625" s="63">
        <f t="shared" si="19"/>
        <v>625000</v>
      </c>
      <c r="J625" s="5" t="s">
        <v>1911</v>
      </c>
      <c r="K625" s="5" t="s">
        <v>1481</v>
      </c>
      <c r="L625" s="5" t="s">
        <v>167</v>
      </c>
      <c r="M625" s="5" t="s">
        <v>1751</v>
      </c>
      <c r="N625" s="5">
        <v>2013</v>
      </c>
      <c r="O625" s="5" t="s">
        <v>33</v>
      </c>
    </row>
    <row r="626" spans="1:15">
      <c r="A626" s="5" t="s">
        <v>2444</v>
      </c>
      <c r="B626" s="9">
        <v>42502</v>
      </c>
      <c r="C626" s="5">
        <v>2016</v>
      </c>
      <c r="D626" s="5" t="s">
        <v>359</v>
      </c>
      <c r="E626" s="5" t="str">
        <f>VLOOKUP(D626, 'TechIndex Startups'!$A$1:$E$700,2,FALSE)</f>
        <v>FIRM0300</v>
      </c>
      <c r="F626" s="16" t="s">
        <v>1471</v>
      </c>
      <c r="G626" s="15">
        <f t="shared" si="20"/>
        <v>1250000</v>
      </c>
      <c r="H626" s="59">
        <f>VLOOKUP($A626,Fund_clean_work!$A:$B,2,FALSE)</f>
        <v>2</v>
      </c>
      <c r="I626" s="63">
        <f t="shared" si="19"/>
        <v>625000</v>
      </c>
      <c r="J626" s="5" t="s">
        <v>1912</v>
      </c>
      <c r="K626" s="5" t="s">
        <v>1481</v>
      </c>
      <c r="L626" s="5" t="s">
        <v>167</v>
      </c>
      <c r="M626" s="5" t="s">
        <v>1751</v>
      </c>
      <c r="N626" s="5">
        <v>2016</v>
      </c>
      <c r="O626" s="5" t="s">
        <v>33</v>
      </c>
    </row>
    <row r="627" spans="1:15">
      <c r="A627" s="5" t="s">
        <v>2445</v>
      </c>
      <c r="B627" s="9">
        <v>42506</v>
      </c>
      <c r="C627" s="5">
        <v>2016</v>
      </c>
      <c r="D627" s="5" t="s">
        <v>279</v>
      </c>
      <c r="E627" s="5" t="str">
        <f>VLOOKUP(D627, 'TechIndex Startups'!$A$1:$E$700,2,FALSE)</f>
        <v>FIRM0225</v>
      </c>
      <c r="F627" s="15">
        <v>3200000</v>
      </c>
      <c r="G627" s="15">
        <f t="shared" si="20"/>
        <v>3200000</v>
      </c>
      <c r="H627" s="59">
        <f>VLOOKUP($A627,Fund_clean_work!$A:$B,2,FALSE)</f>
        <v>1</v>
      </c>
      <c r="I627" s="63">
        <f t="shared" si="19"/>
        <v>3200000</v>
      </c>
      <c r="J627" s="5" t="s">
        <v>1479</v>
      </c>
      <c r="K627" s="5" t="s">
        <v>1469</v>
      </c>
      <c r="L627" s="5" t="s">
        <v>30</v>
      </c>
      <c r="M627" s="5" t="s">
        <v>1470</v>
      </c>
      <c r="N627" s="5">
        <v>2012</v>
      </c>
      <c r="O627" s="5" t="s">
        <v>33</v>
      </c>
    </row>
    <row r="628" spans="1:15">
      <c r="A628" s="5" t="s">
        <v>2447</v>
      </c>
      <c r="B628" s="9">
        <v>42522</v>
      </c>
      <c r="C628" s="5">
        <v>2016</v>
      </c>
      <c r="D628" s="5" t="s">
        <v>543</v>
      </c>
      <c r="E628" s="5" t="str">
        <f>VLOOKUP(D628, 'TechIndex Startups'!$A$1:$E$700,2,FALSE)</f>
        <v>FIRM0474</v>
      </c>
      <c r="F628" s="15">
        <v>785000</v>
      </c>
      <c r="G628" s="15">
        <f t="shared" si="20"/>
        <v>785000</v>
      </c>
      <c r="H628" s="59">
        <f>VLOOKUP($A628,Fund_clean_work!$A:$B,2,FALSE)</f>
        <v>1</v>
      </c>
      <c r="I628" s="63">
        <f t="shared" si="19"/>
        <v>785000</v>
      </c>
      <c r="J628" s="5" t="s">
        <v>1479</v>
      </c>
      <c r="K628" s="5" t="s">
        <v>1497</v>
      </c>
      <c r="L628" s="5" t="s">
        <v>30</v>
      </c>
      <c r="M628" s="5" t="s">
        <v>1498</v>
      </c>
      <c r="N628" s="5">
        <v>2014</v>
      </c>
      <c r="O628" s="5" t="s">
        <v>544</v>
      </c>
    </row>
    <row r="629" spans="1:15">
      <c r="A629" s="5" t="s">
        <v>2448</v>
      </c>
      <c r="B629" s="9">
        <v>42523</v>
      </c>
      <c r="C629" s="5">
        <v>2016</v>
      </c>
      <c r="D629" s="5" t="s">
        <v>536</v>
      </c>
      <c r="E629" s="5" t="str">
        <f>VLOOKUP(D629, 'TechIndex Startups'!$A$1:$E$700,2,FALSE)</f>
        <v>FIRM0467</v>
      </c>
      <c r="F629" s="15">
        <v>75000</v>
      </c>
      <c r="G629" s="15">
        <f t="shared" si="20"/>
        <v>75000</v>
      </c>
      <c r="H629" s="59">
        <f>VLOOKUP($A629,Fund_clean_work!$A:$B,2,FALSE)</f>
        <v>1</v>
      </c>
      <c r="I629" s="63">
        <f t="shared" si="19"/>
        <v>75000</v>
      </c>
      <c r="J629" s="5" t="s">
        <v>1915</v>
      </c>
      <c r="K629" s="5" t="s">
        <v>1481</v>
      </c>
      <c r="L629" s="5" t="s">
        <v>307</v>
      </c>
      <c r="M629" s="5" t="s">
        <v>1916</v>
      </c>
      <c r="N629" s="5">
        <v>2014</v>
      </c>
      <c r="O629" s="5" t="s">
        <v>33</v>
      </c>
    </row>
    <row r="630" spans="1:15">
      <c r="A630" s="5" t="s">
        <v>2449</v>
      </c>
      <c r="B630" s="9">
        <v>42536</v>
      </c>
      <c r="C630" s="5">
        <v>2016</v>
      </c>
      <c r="D630" s="5" t="s">
        <v>744</v>
      </c>
      <c r="E630" s="5" t="str">
        <f>VLOOKUP(D630, 'TechIndex Startups'!$A$1:$E$700,2,FALSE)</f>
        <v>FIRM0669</v>
      </c>
      <c r="F630" s="15">
        <v>250000</v>
      </c>
      <c r="G630" s="15">
        <f t="shared" si="20"/>
        <v>250000</v>
      </c>
      <c r="H630" s="59">
        <f>VLOOKUP($A630,Fund_clean_work!$A:$B,2,FALSE)</f>
        <v>1</v>
      </c>
      <c r="I630" s="63">
        <f t="shared" si="19"/>
        <v>250000</v>
      </c>
      <c r="J630" s="5" t="s">
        <v>1479</v>
      </c>
      <c r="K630" s="5" t="s">
        <v>1497</v>
      </c>
      <c r="L630" s="5" t="s">
        <v>30</v>
      </c>
      <c r="M630" s="5" t="s">
        <v>1901</v>
      </c>
      <c r="N630" s="5">
        <v>2016</v>
      </c>
      <c r="O630" s="5" t="s">
        <v>29</v>
      </c>
    </row>
    <row r="631" spans="1:15">
      <c r="A631" s="5" t="s">
        <v>2450</v>
      </c>
      <c r="B631" s="9">
        <v>42551</v>
      </c>
      <c r="C631" s="5">
        <v>2016</v>
      </c>
      <c r="D631" s="5" t="s">
        <v>279</v>
      </c>
      <c r="E631" s="5" t="str">
        <f>VLOOKUP(D631, 'TechIndex Startups'!$A$1:$E$700,2,FALSE)</f>
        <v>FIRM0225</v>
      </c>
      <c r="F631" s="16" t="s">
        <v>1471</v>
      </c>
      <c r="G631" s="15">
        <f t="shared" si="20"/>
        <v>250000</v>
      </c>
      <c r="H631" s="59">
        <f>VLOOKUP($A631,Fund_clean_work!$A:$B,2,FALSE)</f>
        <v>4</v>
      </c>
      <c r="I631" s="63">
        <f t="shared" si="19"/>
        <v>62500</v>
      </c>
      <c r="J631" s="5" t="s">
        <v>1917</v>
      </c>
      <c r="K631" s="5" t="s">
        <v>1477</v>
      </c>
      <c r="L631" s="5" t="s">
        <v>30</v>
      </c>
      <c r="M631" s="5" t="s">
        <v>1470</v>
      </c>
      <c r="N631" s="5">
        <v>2012</v>
      </c>
      <c r="O631" s="5" t="s">
        <v>33</v>
      </c>
    </row>
    <row r="632" spans="1:15">
      <c r="A632" s="5" t="s">
        <v>2450</v>
      </c>
      <c r="B632" s="9">
        <v>42551</v>
      </c>
      <c r="C632" s="5">
        <v>2016</v>
      </c>
      <c r="D632" s="5" t="s">
        <v>279</v>
      </c>
      <c r="E632" s="5" t="str">
        <f>VLOOKUP(D632, 'TechIndex Startups'!$A$1:$E$700,2,FALSE)</f>
        <v>FIRM0225</v>
      </c>
      <c r="F632" s="15">
        <v>6400000</v>
      </c>
      <c r="G632" s="15">
        <f t="shared" si="20"/>
        <v>6400000</v>
      </c>
      <c r="H632" s="59">
        <f>VLOOKUP($A632,Fund_clean_work!$A:$B,2,FALSE)</f>
        <v>4</v>
      </c>
      <c r="I632" s="63">
        <f t="shared" si="19"/>
        <v>1600000</v>
      </c>
      <c r="J632" s="5" t="s">
        <v>1918</v>
      </c>
      <c r="K632" s="5" t="s">
        <v>1477</v>
      </c>
      <c r="L632" s="5" t="s">
        <v>30</v>
      </c>
      <c r="M632" s="5" t="s">
        <v>1470</v>
      </c>
      <c r="N632" s="5">
        <v>2012</v>
      </c>
      <c r="O632" s="5" t="s">
        <v>33</v>
      </c>
    </row>
    <row r="633" spans="1:15">
      <c r="A633" s="5" t="s">
        <v>2450</v>
      </c>
      <c r="B633" s="9">
        <v>42551</v>
      </c>
      <c r="C633" s="5">
        <v>2016</v>
      </c>
      <c r="D633" s="5" t="s">
        <v>279</v>
      </c>
      <c r="E633" s="5" t="str">
        <f>VLOOKUP(D633, 'TechIndex Startups'!$A$1:$E$700,2,FALSE)</f>
        <v>FIRM0225</v>
      </c>
      <c r="F633" s="16" t="s">
        <v>1471</v>
      </c>
      <c r="G633" s="15">
        <f t="shared" si="20"/>
        <v>6400000</v>
      </c>
      <c r="H633" s="59">
        <f>VLOOKUP($A633,Fund_clean_work!$A:$B,2,FALSE)</f>
        <v>4</v>
      </c>
      <c r="I633" s="63">
        <f t="shared" si="19"/>
        <v>1600000</v>
      </c>
      <c r="J633" s="5" t="s">
        <v>1919</v>
      </c>
      <c r="K633" s="5" t="s">
        <v>1477</v>
      </c>
      <c r="L633" s="5" t="s">
        <v>30</v>
      </c>
      <c r="M633" s="5" t="s">
        <v>1470</v>
      </c>
      <c r="N633" s="5">
        <v>2012</v>
      </c>
      <c r="O633" s="5" t="s">
        <v>33</v>
      </c>
    </row>
    <row r="634" spans="1:15">
      <c r="A634" s="5" t="s">
        <v>2450</v>
      </c>
      <c r="B634" s="9">
        <v>42551</v>
      </c>
      <c r="C634" s="5">
        <v>2016</v>
      </c>
      <c r="D634" s="5" t="s">
        <v>279</v>
      </c>
      <c r="E634" s="5" t="str">
        <f>VLOOKUP(D634, 'TechIndex Startups'!$A$1:$E$700,2,FALSE)</f>
        <v>FIRM0225</v>
      </c>
      <c r="F634" s="16" t="s">
        <v>1471</v>
      </c>
      <c r="G634" s="15">
        <f t="shared" si="20"/>
        <v>6400000</v>
      </c>
      <c r="H634" s="59">
        <f>VLOOKUP($A634,Fund_clean_work!$A:$B,2,FALSE)</f>
        <v>4</v>
      </c>
      <c r="I634" s="63">
        <f t="shared" si="19"/>
        <v>1600000</v>
      </c>
      <c r="J634" s="5" t="s">
        <v>1920</v>
      </c>
      <c r="K634" s="5" t="s">
        <v>1477</v>
      </c>
      <c r="L634" s="5" t="s">
        <v>30</v>
      </c>
      <c r="M634" s="5" t="s">
        <v>1470</v>
      </c>
      <c r="N634" s="5">
        <v>2012</v>
      </c>
      <c r="O634" s="5" t="s">
        <v>33</v>
      </c>
    </row>
    <row r="635" spans="1:15">
      <c r="A635" s="5" t="s">
        <v>2452</v>
      </c>
      <c r="B635" s="9">
        <v>42577</v>
      </c>
      <c r="C635" s="5">
        <v>2016</v>
      </c>
      <c r="D635" s="5" t="s">
        <v>722</v>
      </c>
      <c r="E635" s="5" t="str">
        <f>VLOOKUP(D635, 'TechIndex Startups'!$A$1:$E$700,2,FALSE)</f>
        <v>FIRM0647</v>
      </c>
      <c r="F635" s="15">
        <v>500000</v>
      </c>
      <c r="G635" s="15">
        <f t="shared" si="20"/>
        <v>500000</v>
      </c>
      <c r="H635" s="59">
        <f>VLOOKUP($A635,Fund_clean_work!$A:$B,2,FALSE)</f>
        <v>1</v>
      </c>
      <c r="I635" s="63">
        <f t="shared" si="19"/>
        <v>500000</v>
      </c>
      <c r="J635" s="5" t="s">
        <v>1479</v>
      </c>
      <c r="K635" s="5" t="s">
        <v>1469</v>
      </c>
      <c r="L635" s="5" t="s">
        <v>30</v>
      </c>
      <c r="M635" s="5" t="s">
        <v>1845</v>
      </c>
      <c r="N635" s="5">
        <v>2014</v>
      </c>
      <c r="O635" s="5" t="s">
        <v>44</v>
      </c>
    </row>
    <row r="636" spans="1:15">
      <c r="A636" s="5" t="s">
        <v>2454</v>
      </c>
      <c r="B636" s="9">
        <v>42582</v>
      </c>
      <c r="C636" s="5">
        <v>2016</v>
      </c>
      <c r="D636" s="5" t="s">
        <v>581</v>
      </c>
      <c r="E636" s="5" t="str">
        <f>VLOOKUP(D636, 'TechIndex Startups'!$A$1:$E$700,2,FALSE)</f>
        <v>FIRM0510</v>
      </c>
      <c r="F636" s="15">
        <v>125000</v>
      </c>
      <c r="G636" s="15">
        <f t="shared" si="20"/>
        <v>125000</v>
      </c>
      <c r="H636" s="59">
        <f>VLOOKUP($A636,Fund_clean_work!$A:$B,2,FALSE)</f>
        <v>3</v>
      </c>
      <c r="I636" s="63">
        <f t="shared" si="19"/>
        <v>41666.666666666664</v>
      </c>
      <c r="J636" s="5" t="s">
        <v>1922</v>
      </c>
      <c r="K636" s="5" t="s">
        <v>1481</v>
      </c>
      <c r="L636" s="5" t="s">
        <v>30</v>
      </c>
      <c r="M636" s="5" t="s">
        <v>1534</v>
      </c>
      <c r="N636" s="5">
        <v>2014</v>
      </c>
      <c r="O636" s="5" t="s">
        <v>86</v>
      </c>
    </row>
    <row r="637" spans="1:15">
      <c r="A637" s="5" t="s">
        <v>2454</v>
      </c>
      <c r="B637" s="9">
        <v>42582</v>
      </c>
      <c r="C637" s="5">
        <v>2016</v>
      </c>
      <c r="D637" s="5" t="s">
        <v>581</v>
      </c>
      <c r="E637" s="5" t="str">
        <f>VLOOKUP(D637, 'TechIndex Startups'!$A$1:$E$700,2,FALSE)</f>
        <v>FIRM0510</v>
      </c>
      <c r="F637" s="15" t="s">
        <v>1471</v>
      </c>
      <c r="G637" s="15">
        <f t="shared" si="20"/>
        <v>125000</v>
      </c>
      <c r="H637" s="59">
        <f>VLOOKUP($A637,Fund_clean_work!$A:$B,2,FALSE)</f>
        <v>3</v>
      </c>
      <c r="I637" s="63">
        <f t="shared" si="19"/>
        <v>41666.666666666664</v>
      </c>
      <c r="J637" s="5" t="s">
        <v>1479</v>
      </c>
      <c r="K637" s="5" t="s">
        <v>1481</v>
      </c>
      <c r="L637" s="5" t="s">
        <v>30</v>
      </c>
      <c r="M637" s="5" t="s">
        <v>1534</v>
      </c>
      <c r="N637" s="5">
        <v>2014</v>
      </c>
      <c r="O637" s="5" t="s">
        <v>86</v>
      </c>
    </row>
    <row r="638" spans="1:15">
      <c r="A638" s="5" t="s">
        <v>2454</v>
      </c>
      <c r="B638" s="9">
        <v>42582</v>
      </c>
      <c r="C638" s="5">
        <v>2016</v>
      </c>
      <c r="D638" s="5" t="s">
        <v>581</v>
      </c>
      <c r="E638" s="5" t="str">
        <f>VLOOKUP(D638, 'TechIndex Startups'!$A$1:$E$700,2,FALSE)</f>
        <v>FIRM0510</v>
      </c>
      <c r="F638" s="15" t="s">
        <v>1471</v>
      </c>
      <c r="G638" s="15">
        <f t="shared" si="20"/>
        <v>125000</v>
      </c>
      <c r="H638" s="59">
        <f>VLOOKUP($A638,Fund_clean_work!$A:$B,2,FALSE)</f>
        <v>3</v>
      </c>
      <c r="I638" s="63">
        <f t="shared" si="19"/>
        <v>41666.666666666664</v>
      </c>
      <c r="J638" s="5" t="s">
        <v>1479</v>
      </c>
      <c r="K638" s="5" t="s">
        <v>1481</v>
      </c>
      <c r="L638" s="5" t="s">
        <v>30</v>
      </c>
      <c r="M638" s="5" t="s">
        <v>1534</v>
      </c>
      <c r="N638" s="5">
        <v>2012</v>
      </c>
      <c r="O638" s="5" t="s">
        <v>86</v>
      </c>
    </row>
    <row r="639" spans="1:15">
      <c r="A639" s="5" t="s">
        <v>2456</v>
      </c>
      <c r="B639" s="9">
        <v>42584</v>
      </c>
      <c r="C639" s="5">
        <v>2016</v>
      </c>
      <c r="D639" s="5" t="s">
        <v>271</v>
      </c>
      <c r="E639" s="5" t="str">
        <f>VLOOKUP(D639, 'TechIndex Startups'!$A$1:$E$700,2,FALSE)</f>
        <v>FIRM0217</v>
      </c>
      <c r="F639" s="15">
        <v>18600000</v>
      </c>
      <c r="G639" s="15">
        <f t="shared" si="20"/>
        <v>18600000</v>
      </c>
      <c r="H639" s="59">
        <f>VLOOKUP($A639,Fund_clean_work!$A:$B,2,FALSE)</f>
        <v>3</v>
      </c>
      <c r="I639" s="63">
        <f t="shared" si="19"/>
        <v>6200000</v>
      </c>
      <c r="J639" s="5" t="s">
        <v>12</v>
      </c>
      <c r="K639" s="5" t="s">
        <v>1546</v>
      </c>
      <c r="L639" s="5" t="s">
        <v>30</v>
      </c>
      <c r="M639" s="5" t="s">
        <v>1714</v>
      </c>
      <c r="N639" s="5">
        <v>2012</v>
      </c>
      <c r="O639" s="5" t="s">
        <v>44</v>
      </c>
    </row>
    <row r="640" spans="1:15">
      <c r="A640" s="5" t="s">
        <v>2456</v>
      </c>
      <c r="B640" s="9">
        <v>42584</v>
      </c>
      <c r="C640" s="5">
        <v>2016</v>
      </c>
      <c r="D640" s="5" t="s">
        <v>271</v>
      </c>
      <c r="E640" s="5" t="str">
        <f>VLOOKUP(D640, 'TechIndex Startups'!$A$1:$E$700,2,FALSE)</f>
        <v>FIRM0217</v>
      </c>
      <c r="F640" s="15" t="s">
        <v>1471</v>
      </c>
      <c r="G640" s="15">
        <f t="shared" si="20"/>
        <v>18600000</v>
      </c>
      <c r="H640" s="59">
        <f>VLOOKUP($A640,Fund_clean_work!$A:$B,2,FALSE)</f>
        <v>3</v>
      </c>
      <c r="I640" s="63">
        <f t="shared" si="19"/>
        <v>6200000</v>
      </c>
      <c r="J640" s="5" t="s">
        <v>1713</v>
      </c>
      <c r="K640" s="5" t="s">
        <v>1546</v>
      </c>
      <c r="L640" s="5" t="s">
        <v>30</v>
      </c>
      <c r="M640" s="5" t="s">
        <v>1714</v>
      </c>
      <c r="N640" s="5">
        <v>2012</v>
      </c>
      <c r="O640" s="5" t="s">
        <v>44</v>
      </c>
    </row>
    <row r="641" spans="1:15">
      <c r="A641" s="5" t="s">
        <v>2456</v>
      </c>
      <c r="B641" s="9">
        <v>42584</v>
      </c>
      <c r="C641" s="5">
        <v>2016</v>
      </c>
      <c r="D641" s="5" t="s">
        <v>271</v>
      </c>
      <c r="E641" s="5" t="str">
        <f>VLOOKUP(D641, 'TechIndex Startups'!$A$1:$E$700,2,FALSE)</f>
        <v>FIRM0217</v>
      </c>
      <c r="F641" s="15" t="s">
        <v>1471</v>
      </c>
      <c r="G641" s="15">
        <f t="shared" si="20"/>
        <v>18600000</v>
      </c>
      <c r="H641" s="59">
        <f>VLOOKUP($A641,Fund_clean_work!$A:$B,2,FALSE)</f>
        <v>3</v>
      </c>
      <c r="I641" s="63">
        <f t="shared" si="19"/>
        <v>6200000</v>
      </c>
      <c r="J641" s="5" t="s">
        <v>1924</v>
      </c>
      <c r="K641" s="5" t="s">
        <v>1546</v>
      </c>
      <c r="L641" s="5" t="s">
        <v>30</v>
      </c>
      <c r="M641" s="5" t="s">
        <v>1714</v>
      </c>
      <c r="N641" s="5">
        <v>2010</v>
      </c>
      <c r="O641" s="5" t="s">
        <v>44</v>
      </c>
    </row>
    <row r="642" spans="1:15">
      <c r="A642" s="5" t="s">
        <v>2457</v>
      </c>
      <c r="B642" s="9">
        <v>42585</v>
      </c>
      <c r="C642" s="5">
        <v>2016</v>
      </c>
      <c r="D642" s="5" t="s">
        <v>348</v>
      </c>
      <c r="E642" s="5" t="str">
        <f>VLOOKUP(D642, 'TechIndex Startups'!$A$1:$E$700,2,FALSE)</f>
        <v>FIRM0290</v>
      </c>
      <c r="F642" s="15" t="s">
        <v>1471</v>
      </c>
      <c r="G642" s="15">
        <f t="shared" si="20"/>
        <v>18600000</v>
      </c>
      <c r="H642" s="59">
        <f>VLOOKUP($A642,Fund_clean_work!$A:$B,2,FALSE)</f>
        <v>8</v>
      </c>
      <c r="I642" s="63">
        <f t="shared" si="19"/>
        <v>2325000</v>
      </c>
      <c r="J642" s="5" t="s">
        <v>1925</v>
      </c>
      <c r="K642" s="5" t="s">
        <v>1477</v>
      </c>
      <c r="L642" s="5" t="s">
        <v>30</v>
      </c>
      <c r="M642" s="5" t="s">
        <v>1470</v>
      </c>
      <c r="N642" s="5">
        <v>2013</v>
      </c>
      <c r="O642" s="5" t="s">
        <v>33</v>
      </c>
    </row>
    <row r="643" spans="1:15">
      <c r="A643" s="5" t="s">
        <v>2457</v>
      </c>
      <c r="B643" s="9">
        <v>42585</v>
      </c>
      <c r="C643" s="5">
        <v>2016</v>
      </c>
      <c r="D643" s="5" t="s">
        <v>348</v>
      </c>
      <c r="E643" s="5" t="str">
        <f>VLOOKUP(D643, 'TechIndex Startups'!$A$1:$E$700,2,FALSE)</f>
        <v>FIRM0290</v>
      </c>
      <c r="F643" s="15">
        <v>12000000</v>
      </c>
      <c r="G643" s="15">
        <f t="shared" si="20"/>
        <v>12000000</v>
      </c>
      <c r="H643" s="59">
        <f>VLOOKUP($A643,Fund_clean_work!$A:$B,2,FALSE)</f>
        <v>8</v>
      </c>
      <c r="I643" s="63">
        <f t="shared" ref="I643:I706" si="21">G643/H643</f>
        <v>1500000</v>
      </c>
      <c r="J643" s="5" t="s">
        <v>7</v>
      </c>
      <c r="K643" s="5" t="s">
        <v>1477</v>
      </c>
      <c r="L643" s="5" t="s">
        <v>30</v>
      </c>
      <c r="M643" s="5" t="s">
        <v>1470</v>
      </c>
      <c r="N643" s="5">
        <v>2013</v>
      </c>
      <c r="O643" s="5" t="s">
        <v>33</v>
      </c>
    </row>
    <row r="644" spans="1:15">
      <c r="A644" s="5" t="s">
        <v>2457</v>
      </c>
      <c r="B644" s="9">
        <v>42585</v>
      </c>
      <c r="C644" s="5">
        <v>2016</v>
      </c>
      <c r="D644" s="5" t="s">
        <v>348</v>
      </c>
      <c r="E644" s="5" t="str">
        <f>VLOOKUP(D644, 'TechIndex Startups'!$A$1:$E$700,2,FALSE)</f>
        <v>FIRM0290</v>
      </c>
      <c r="F644" s="15" t="s">
        <v>1471</v>
      </c>
      <c r="G644" s="15">
        <f t="shared" si="20"/>
        <v>12000000</v>
      </c>
      <c r="H644" s="59">
        <f>VLOOKUP($A644,Fund_clean_work!$A:$B,2,FALSE)</f>
        <v>8</v>
      </c>
      <c r="I644" s="63">
        <f t="shared" si="21"/>
        <v>1500000</v>
      </c>
      <c r="J644" s="5" t="s">
        <v>1926</v>
      </c>
      <c r="K644" s="5" t="s">
        <v>1477</v>
      </c>
      <c r="L644" s="5" t="s">
        <v>30</v>
      </c>
      <c r="M644" s="5" t="s">
        <v>1470</v>
      </c>
      <c r="N644" s="5">
        <v>2013</v>
      </c>
      <c r="O644" s="5" t="s">
        <v>33</v>
      </c>
    </row>
    <row r="645" spans="1:15">
      <c r="A645" s="5" t="s">
        <v>2457</v>
      </c>
      <c r="B645" s="9">
        <v>42585</v>
      </c>
      <c r="C645" s="5">
        <v>2016</v>
      </c>
      <c r="D645" s="5" t="s">
        <v>348</v>
      </c>
      <c r="E645" s="5" t="str">
        <f>VLOOKUP(D645, 'TechIndex Startups'!$A$1:$E$700,2,FALSE)</f>
        <v>FIRM0290</v>
      </c>
      <c r="F645" s="15" t="s">
        <v>1471</v>
      </c>
      <c r="G645" s="15">
        <f t="shared" si="20"/>
        <v>12000000</v>
      </c>
      <c r="H645" s="59">
        <f>VLOOKUP($A645,Fund_clean_work!$A:$B,2,FALSE)</f>
        <v>8</v>
      </c>
      <c r="I645" s="63">
        <f t="shared" si="21"/>
        <v>1500000</v>
      </c>
      <c r="J645" s="5" t="s">
        <v>1927</v>
      </c>
      <c r="K645" s="5" t="s">
        <v>1477</v>
      </c>
      <c r="L645" s="5" t="s">
        <v>30</v>
      </c>
      <c r="M645" s="5" t="s">
        <v>1470</v>
      </c>
      <c r="N645" s="5">
        <v>2013</v>
      </c>
      <c r="O645" s="5" t="s">
        <v>33</v>
      </c>
    </row>
    <row r="646" spans="1:15">
      <c r="A646" s="5" t="s">
        <v>2457</v>
      </c>
      <c r="B646" s="9">
        <v>42585</v>
      </c>
      <c r="C646" s="5">
        <v>2016</v>
      </c>
      <c r="D646" s="5" t="s">
        <v>348</v>
      </c>
      <c r="E646" s="5" t="str">
        <f>VLOOKUP(D646, 'TechIndex Startups'!$A$1:$E$700,2,FALSE)</f>
        <v>FIRM0290</v>
      </c>
      <c r="F646" s="15" t="s">
        <v>1471</v>
      </c>
      <c r="G646" s="15">
        <f t="shared" si="20"/>
        <v>12000000</v>
      </c>
      <c r="H646" s="59">
        <f>VLOOKUP($A646,Fund_clean_work!$A:$B,2,FALSE)</f>
        <v>8</v>
      </c>
      <c r="I646" s="63">
        <f t="shared" si="21"/>
        <v>1500000</v>
      </c>
      <c r="J646" s="5" t="s">
        <v>1928</v>
      </c>
      <c r="K646" s="5" t="s">
        <v>1477</v>
      </c>
      <c r="L646" s="5" t="s">
        <v>30</v>
      </c>
      <c r="M646" s="5" t="s">
        <v>1470</v>
      </c>
      <c r="N646" s="5">
        <v>2013</v>
      </c>
      <c r="O646" s="5" t="s">
        <v>33</v>
      </c>
    </row>
    <row r="647" spans="1:15">
      <c r="A647" s="5" t="s">
        <v>2457</v>
      </c>
      <c r="B647" s="9">
        <v>42585</v>
      </c>
      <c r="C647" s="5">
        <v>2016</v>
      </c>
      <c r="D647" s="5" t="s">
        <v>348</v>
      </c>
      <c r="E647" s="5" t="str">
        <f>VLOOKUP(D647, 'TechIndex Startups'!$A$1:$E$700,2,FALSE)</f>
        <v>FIRM0290</v>
      </c>
      <c r="F647" s="15" t="s">
        <v>1471</v>
      </c>
      <c r="G647" s="15">
        <f t="shared" si="20"/>
        <v>12000000</v>
      </c>
      <c r="H647" s="59">
        <f>VLOOKUP($A647,Fund_clean_work!$A:$B,2,FALSE)</f>
        <v>8</v>
      </c>
      <c r="I647" s="63">
        <f t="shared" si="21"/>
        <v>1500000</v>
      </c>
      <c r="J647" s="5" t="s">
        <v>1733</v>
      </c>
      <c r="K647" s="5" t="s">
        <v>1477</v>
      </c>
      <c r="L647" s="5" t="s">
        <v>30</v>
      </c>
      <c r="M647" s="5" t="s">
        <v>1470</v>
      </c>
      <c r="N647" s="5">
        <v>2013</v>
      </c>
      <c r="O647" s="5" t="s">
        <v>33</v>
      </c>
    </row>
    <row r="648" spans="1:15">
      <c r="A648" s="5" t="s">
        <v>2457</v>
      </c>
      <c r="B648" s="9">
        <v>42585</v>
      </c>
      <c r="C648" s="5">
        <v>2016</v>
      </c>
      <c r="D648" s="5" t="s">
        <v>348</v>
      </c>
      <c r="E648" s="5" t="str">
        <f>VLOOKUP(D648, 'TechIndex Startups'!$A$1:$E$700,2,FALSE)</f>
        <v>FIRM0290</v>
      </c>
      <c r="F648" s="15" t="s">
        <v>1471</v>
      </c>
      <c r="G648" s="15">
        <f t="shared" si="20"/>
        <v>12000000</v>
      </c>
      <c r="H648" s="59">
        <f>VLOOKUP($A648,Fund_clean_work!$A:$B,2,FALSE)</f>
        <v>8</v>
      </c>
      <c r="I648" s="63">
        <f t="shared" si="21"/>
        <v>1500000</v>
      </c>
      <c r="J648" s="5" t="s">
        <v>1929</v>
      </c>
      <c r="K648" s="5" t="s">
        <v>1477</v>
      </c>
      <c r="L648" s="5" t="s">
        <v>30</v>
      </c>
      <c r="M648" s="5" t="s">
        <v>1470</v>
      </c>
      <c r="N648" s="5">
        <v>2016</v>
      </c>
      <c r="O648" s="5" t="s">
        <v>33</v>
      </c>
    </row>
    <row r="649" spans="1:15">
      <c r="A649" s="5" t="s">
        <v>2457</v>
      </c>
      <c r="B649" s="9">
        <v>42585</v>
      </c>
      <c r="C649" s="5">
        <v>2016</v>
      </c>
      <c r="D649" s="5" t="s">
        <v>348</v>
      </c>
      <c r="E649" s="5" t="str">
        <f>VLOOKUP(D649, 'TechIndex Startups'!$A$1:$E$700,2,FALSE)</f>
        <v>FIRM0290</v>
      </c>
      <c r="F649" s="15" t="s">
        <v>1471</v>
      </c>
      <c r="G649" s="15">
        <f t="shared" si="20"/>
        <v>12000000</v>
      </c>
      <c r="H649" s="59">
        <f>VLOOKUP($A649,Fund_clean_work!$A:$B,2,FALSE)</f>
        <v>8</v>
      </c>
      <c r="I649" s="63">
        <f t="shared" si="21"/>
        <v>1500000</v>
      </c>
      <c r="J649" s="5" t="s">
        <v>1930</v>
      </c>
      <c r="K649" s="5" t="s">
        <v>1477</v>
      </c>
      <c r="L649" s="5" t="s">
        <v>30</v>
      </c>
      <c r="M649" s="5" t="s">
        <v>1470</v>
      </c>
      <c r="N649" s="5">
        <v>2013</v>
      </c>
      <c r="O649" s="5" t="s">
        <v>33</v>
      </c>
    </row>
    <row r="650" spans="1:15">
      <c r="A650" s="5" t="s">
        <v>2458</v>
      </c>
      <c r="B650" s="9">
        <v>42585</v>
      </c>
      <c r="C650" s="5">
        <v>2016</v>
      </c>
      <c r="D650" s="5" t="s">
        <v>199</v>
      </c>
      <c r="E650" s="5" t="str">
        <f>VLOOKUP(D650, 'TechIndex Startups'!$A$1:$E$700,2,FALSE)</f>
        <v>FIRM0150</v>
      </c>
      <c r="F650" s="15" t="s">
        <v>1471</v>
      </c>
      <c r="G650" s="15">
        <f t="shared" si="20"/>
        <v>12000000</v>
      </c>
      <c r="H650" s="59">
        <f>VLOOKUP($A650,Fund_clean_work!$A:$B,2,FALSE)</f>
        <v>3</v>
      </c>
      <c r="I650" s="63">
        <f t="shared" si="21"/>
        <v>4000000</v>
      </c>
      <c r="J650" s="5" t="s">
        <v>1931</v>
      </c>
      <c r="K650" s="5" t="s">
        <v>1469</v>
      </c>
      <c r="L650" s="5" t="s">
        <v>200</v>
      </c>
      <c r="M650" s="5" t="s">
        <v>1932</v>
      </c>
      <c r="N650" s="5">
        <v>2013</v>
      </c>
      <c r="O650" s="5" t="s">
        <v>33</v>
      </c>
    </row>
    <row r="651" spans="1:15">
      <c r="A651" s="5" t="s">
        <v>2458</v>
      </c>
      <c r="B651" s="9">
        <v>42585</v>
      </c>
      <c r="C651" s="5">
        <v>2016</v>
      </c>
      <c r="D651" s="5" t="s">
        <v>199</v>
      </c>
      <c r="E651" s="5" t="str">
        <f>VLOOKUP(D651, 'TechIndex Startups'!$A$1:$E$700,2,FALSE)</f>
        <v>FIRM0150</v>
      </c>
      <c r="F651" s="15">
        <f>817000*1.25</f>
        <v>1021250</v>
      </c>
      <c r="G651" s="15">
        <f t="shared" si="20"/>
        <v>1021250</v>
      </c>
      <c r="H651" s="59">
        <f>VLOOKUP($A651,Fund_clean_work!$A:$B,2,FALSE)</f>
        <v>3</v>
      </c>
      <c r="I651" s="63">
        <f t="shared" si="21"/>
        <v>340416.66666666669</v>
      </c>
      <c r="J651" s="5" t="s">
        <v>1479</v>
      </c>
      <c r="K651" s="5" t="s">
        <v>1469</v>
      </c>
      <c r="L651" s="5" t="s">
        <v>200</v>
      </c>
      <c r="M651" s="5" t="s">
        <v>1932</v>
      </c>
      <c r="N651" s="5">
        <v>2010</v>
      </c>
      <c r="O651" s="5" t="s">
        <v>33</v>
      </c>
    </row>
    <row r="652" spans="1:15">
      <c r="A652" s="5" t="s">
        <v>2458</v>
      </c>
      <c r="B652" s="9">
        <v>42585</v>
      </c>
      <c r="C652" s="5">
        <v>2016</v>
      </c>
      <c r="D652" s="5" t="s">
        <v>199</v>
      </c>
      <c r="E652" s="5" t="str">
        <f>VLOOKUP(D652, 'TechIndex Startups'!$A$1:$E$700,2,FALSE)</f>
        <v>FIRM0150</v>
      </c>
      <c r="F652" s="15" t="s">
        <v>1471</v>
      </c>
      <c r="G652" s="15">
        <f t="shared" si="20"/>
        <v>1021250</v>
      </c>
      <c r="H652" s="59">
        <f>VLOOKUP($A652,Fund_clean_work!$A:$B,2,FALSE)</f>
        <v>3</v>
      </c>
      <c r="I652" s="63">
        <f t="shared" si="21"/>
        <v>340416.66666666669</v>
      </c>
      <c r="J652" s="5" t="s">
        <v>1933</v>
      </c>
      <c r="K652" s="5" t="s">
        <v>1469</v>
      </c>
      <c r="L652" s="5" t="s">
        <v>200</v>
      </c>
      <c r="M652" s="5" t="s">
        <v>1932</v>
      </c>
      <c r="N652" s="5">
        <v>2010</v>
      </c>
      <c r="O652" s="5" t="s">
        <v>33</v>
      </c>
    </row>
    <row r="653" spans="1:15">
      <c r="A653" s="5" t="s">
        <v>2459</v>
      </c>
      <c r="B653" s="9">
        <v>42587</v>
      </c>
      <c r="C653" s="5">
        <v>2016</v>
      </c>
      <c r="D653" s="5" t="s">
        <v>532</v>
      </c>
      <c r="E653" s="5" t="str">
        <f>VLOOKUP(D653, 'TechIndex Startups'!$A$1:$E$700,2,FALSE)</f>
        <v>FIRM0463</v>
      </c>
      <c r="F653" s="15">
        <v>500000</v>
      </c>
      <c r="G653" s="15">
        <f t="shared" si="20"/>
        <v>500000</v>
      </c>
      <c r="H653" s="59">
        <f>VLOOKUP($A653,Fund_clean_work!$A:$B,2,FALSE)</f>
        <v>1</v>
      </c>
      <c r="I653" s="63">
        <f t="shared" si="21"/>
        <v>500000</v>
      </c>
      <c r="J653" s="5" t="s">
        <v>1847</v>
      </c>
      <c r="K653" s="5" t="s">
        <v>1588</v>
      </c>
      <c r="L653" s="5" t="s">
        <v>30</v>
      </c>
      <c r="M653" s="5" t="s">
        <v>1487</v>
      </c>
      <c r="N653" s="5">
        <v>2014</v>
      </c>
      <c r="O653" s="5" t="s">
        <v>33</v>
      </c>
    </row>
    <row r="654" spans="1:15">
      <c r="A654" s="5" t="s">
        <v>2460</v>
      </c>
      <c r="B654" s="9">
        <v>42599</v>
      </c>
      <c r="C654" s="5">
        <v>2016</v>
      </c>
      <c r="D654" s="5" t="s">
        <v>747</v>
      </c>
      <c r="E654" s="5" t="str">
        <f>VLOOKUP(D654, 'TechIndex Startups'!$A$1:$E$700,2,FALSE)</f>
        <v>FIRM0672</v>
      </c>
      <c r="F654" s="15">
        <v>12500</v>
      </c>
      <c r="G654" s="15">
        <f t="shared" ref="G654:G717" si="22">IF(F654="above",G653,F654)</f>
        <v>12500</v>
      </c>
      <c r="H654" s="59">
        <f>VLOOKUP($A654,Fund_clean_work!$A:$B,2,FALSE)</f>
        <v>1</v>
      </c>
      <c r="I654" s="63">
        <f t="shared" si="21"/>
        <v>12500</v>
      </c>
      <c r="J654" s="5" t="s">
        <v>1934</v>
      </c>
      <c r="K654" s="5" t="s">
        <v>1760</v>
      </c>
      <c r="L654" s="5" t="s">
        <v>30</v>
      </c>
      <c r="M654" s="5" t="s">
        <v>1482</v>
      </c>
      <c r="N654" s="5">
        <v>2016</v>
      </c>
      <c r="O654" s="5" t="s">
        <v>47</v>
      </c>
    </row>
    <row r="655" spans="1:15">
      <c r="A655" s="5" t="s">
        <v>2461</v>
      </c>
      <c r="B655" s="9">
        <v>42605</v>
      </c>
      <c r="C655" s="5">
        <v>2016</v>
      </c>
      <c r="D655" s="5" t="s">
        <v>104</v>
      </c>
      <c r="E655" s="5" t="str">
        <f>VLOOKUP(D655, 'TechIndex Startups'!$A$1:$E$700,2,FALSE)</f>
        <v>FIRM0057</v>
      </c>
      <c r="F655" s="16" t="s">
        <v>1471</v>
      </c>
      <c r="G655" s="15">
        <f t="shared" si="22"/>
        <v>12500</v>
      </c>
      <c r="H655" s="59">
        <f>VLOOKUP($A655,Fund_clean_work!$A:$B,2,FALSE)</f>
        <v>2</v>
      </c>
      <c r="I655" s="63">
        <f t="shared" si="21"/>
        <v>6250</v>
      </c>
      <c r="J655" s="5" t="s">
        <v>1935</v>
      </c>
      <c r="K655" s="5" t="s">
        <v>1477</v>
      </c>
      <c r="L655" s="5" t="s">
        <v>30</v>
      </c>
      <c r="M655" s="5" t="s">
        <v>1482</v>
      </c>
      <c r="N655" s="5">
        <v>2004</v>
      </c>
      <c r="O655" s="5" t="s">
        <v>44</v>
      </c>
    </row>
    <row r="656" spans="1:15">
      <c r="A656" s="5" t="s">
        <v>2461</v>
      </c>
      <c r="B656" s="9">
        <v>42605</v>
      </c>
      <c r="C656" s="5">
        <v>2016</v>
      </c>
      <c r="D656" s="5" t="s">
        <v>104</v>
      </c>
      <c r="E656" s="5" t="str">
        <f>VLOOKUP(D656, 'TechIndex Startups'!$A$1:$E$700,2,FALSE)</f>
        <v>FIRM0057</v>
      </c>
      <c r="F656" s="15">
        <v>10000000</v>
      </c>
      <c r="G656" s="15">
        <f t="shared" si="22"/>
        <v>10000000</v>
      </c>
      <c r="H656" s="59">
        <f>VLOOKUP($A656,Fund_clean_work!$A:$B,2,FALSE)</f>
        <v>2</v>
      </c>
      <c r="I656" s="63">
        <f t="shared" si="21"/>
        <v>5000000</v>
      </c>
      <c r="J656" s="5" t="s">
        <v>1488</v>
      </c>
      <c r="K656" s="5" t="s">
        <v>1477</v>
      </c>
      <c r="L656" s="5" t="s">
        <v>30</v>
      </c>
      <c r="M656" s="5" t="s">
        <v>1482</v>
      </c>
      <c r="N656" s="5">
        <v>2004</v>
      </c>
      <c r="O656" s="5" t="s">
        <v>44</v>
      </c>
    </row>
    <row r="657" spans="1:15">
      <c r="A657" s="5" t="s">
        <v>2462</v>
      </c>
      <c r="B657" s="9">
        <v>42606</v>
      </c>
      <c r="C657" s="5">
        <v>2016</v>
      </c>
      <c r="D657" s="5" t="s">
        <v>751</v>
      </c>
      <c r="E657" s="5" t="str">
        <f>VLOOKUP(D657, 'TechIndex Startups'!$A$1:$E$700,2,FALSE)</f>
        <v>FIRM0676</v>
      </c>
      <c r="F657" s="15">
        <v>120000</v>
      </c>
      <c r="G657" s="15">
        <f t="shared" si="22"/>
        <v>120000</v>
      </c>
      <c r="H657" s="59">
        <f>VLOOKUP($A657,Fund_clean_work!$A:$B,2,FALSE)</f>
        <v>1</v>
      </c>
      <c r="I657" s="63">
        <f t="shared" si="21"/>
        <v>120000</v>
      </c>
      <c r="J657" s="5" t="s">
        <v>1466</v>
      </c>
      <c r="K657" s="5" t="s">
        <v>1481</v>
      </c>
      <c r="L657" s="5" t="s">
        <v>30</v>
      </c>
      <c r="M657" s="5" t="s">
        <v>1482</v>
      </c>
      <c r="N657" s="5">
        <v>2008</v>
      </c>
      <c r="O657" s="5" t="s">
        <v>69</v>
      </c>
    </row>
    <row r="658" spans="1:15">
      <c r="A658" s="5" t="s">
        <v>2463</v>
      </c>
      <c r="B658" s="9">
        <v>42608</v>
      </c>
      <c r="C658" s="5">
        <v>2016</v>
      </c>
      <c r="D658" s="5" t="s">
        <v>693</v>
      </c>
      <c r="E658" s="5" t="str">
        <f>VLOOKUP(D658, 'TechIndex Startups'!$A$1:$E$700,2,FALSE)</f>
        <v>FIRM0620</v>
      </c>
      <c r="F658" s="15">
        <f>360000*1.25</f>
        <v>450000</v>
      </c>
      <c r="G658" s="15">
        <f t="shared" si="22"/>
        <v>450000</v>
      </c>
      <c r="H658" s="59">
        <f>VLOOKUP($A658,Fund_clean_work!$A:$B,2,FALSE)</f>
        <v>1</v>
      </c>
      <c r="I658" s="63">
        <f t="shared" si="21"/>
        <v>450000</v>
      </c>
      <c r="J658" s="5" t="s">
        <v>1936</v>
      </c>
      <c r="K658" s="5" t="s">
        <v>1481</v>
      </c>
      <c r="L658" s="5" t="s">
        <v>73</v>
      </c>
      <c r="M658" s="5" t="s">
        <v>1642</v>
      </c>
      <c r="N658" s="5">
        <v>2015</v>
      </c>
      <c r="O658" s="5" t="s">
        <v>44</v>
      </c>
    </row>
    <row r="659" spans="1:15">
      <c r="A659" s="5" t="s">
        <v>2464</v>
      </c>
      <c r="B659" s="9">
        <v>42612</v>
      </c>
      <c r="C659" s="5">
        <v>2016</v>
      </c>
      <c r="D659" s="5" t="s">
        <v>588</v>
      </c>
      <c r="E659" s="5" t="str">
        <f>VLOOKUP(D659, 'TechIndex Startups'!$A$1:$E$700,2,FALSE)</f>
        <v>FIRM0517</v>
      </c>
      <c r="F659" s="15">
        <v>1200000</v>
      </c>
      <c r="G659" s="15">
        <f t="shared" si="22"/>
        <v>1200000</v>
      </c>
      <c r="H659" s="59">
        <f>VLOOKUP($A659,Fund_clean_work!$A:$B,2,FALSE)</f>
        <v>1</v>
      </c>
      <c r="I659" s="63">
        <f t="shared" si="21"/>
        <v>1200000</v>
      </c>
      <c r="J659" s="5" t="s">
        <v>1479</v>
      </c>
      <c r="K659" s="5" t="s">
        <v>1481</v>
      </c>
      <c r="L659" s="5" t="s">
        <v>30</v>
      </c>
      <c r="M659" s="5" t="s">
        <v>1543</v>
      </c>
      <c r="N659" s="5">
        <v>2015</v>
      </c>
      <c r="O659" s="5" t="s">
        <v>33</v>
      </c>
    </row>
    <row r="660" spans="1:15">
      <c r="A660" s="5" t="s">
        <v>2465</v>
      </c>
      <c r="B660" s="9">
        <v>42612</v>
      </c>
      <c r="C660" s="5">
        <v>2016</v>
      </c>
      <c r="D660" s="5" t="s">
        <v>500</v>
      </c>
      <c r="E660" s="5" t="str">
        <f>VLOOKUP(D660, 'TechIndex Startups'!$A$1:$E$700,2,FALSE)</f>
        <v>FIRM0433</v>
      </c>
      <c r="F660" s="15">
        <v>695000</v>
      </c>
      <c r="G660" s="15">
        <f t="shared" si="22"/>
        <v>695000</v>
      </c>
      <c r="H660" s="59">
        <f>VLOOKUP($A660,Fund_clean_work!$A:$B,2,FALSE)</f>
        <v>1</v>
      </c>
      <c r="I660" s="63">
        <f t="shared" si="21"/>
        <v>695000</v>
      </c>
      <c r="J660" s="5" t="s">
        <v>1479</v>
      </c>
      <c r="K660" s="5" t="s">
        <v>1513</v>
      </c>
      <c r="L660" s="5" t="s">
        <v>30</v>
      </c>
      <c r="M660" s="5" t="s">
        <v>1483</v>
      </c>
      <c r="N660" s="5">
        <v>2014</v>
      </c>
      <c r="O660" s="5" t="s">
        <v>33</v>
      </c>
    </row>
    <row r="661" spans="1:15">
      <c r="A661" s="5" t="s">
        <v>2467</v>
      </c>
      <c r="B661" s="9">
        <v>42614</v>
      </c>
      <c r="C661" s="5">
        <v>2016</v>
      </c>
      <c r="D661" s="5" t="s">
        <v>714</v>
      </c>
      <c r="E661" s="5" t="str">
        <f>VLOOKUP(D661, 'TechIndex Startups'!$A$1:$E$700,2,FALSE)</f>
        <v>FIRM0639</v>
      </c>
      <c r="F661" s="15">
        <f>1000000*1.25</f>
        <v>1250000</v>
      </c>
      <c r="G661" s="15">
        <f t="shared" si="22"/>
        <v>1250000</v>
      </c>
      <c r="H661" s="59">
        <f>VLOOKUP($A661,Fund_clean_work!$A:$B,2,FALSE)</f>
        <v>1</v>
      </c>
      <c r="I661" s="63">
        <f t="shared" si="21"/>
        <v>1250000</v>
      </c>
      <c r="J661" s="5" t="s">
        <v>1479</v>
      </c>
      <c r="K661" s="5" t="s">
        <v>1469</v>
      </c>
      <c r="L661" s="5" t="s">
        <v>73</v>
      </c>
      <c r="M661" s="5" t="s">
        <v>1938</v>
      </c>
      <c r="N661" s="5">
        <v>2016</v>
      </c>
      <c r="O661" s="5" t="s">
        <v>44</v>
      </c>
    </row>
    <row r="662" spans="1:15">
      <c r="A662" s="5" t="s">
        <v>2469</v>
      </c>
      <c r="B662" s="9">
        <v>42621</v>
      </c>
      <c r="C662" s="5">
        <v>2016</v>
      </c>
      <c r="D662" s="5" t="s">
        <v>749</v>
      </c>
      <c r="E662" s="5" t="str">
        <f>VLOOKUP(D662, 'TechIndex Startups'!$A$1:$E$700,2,FALSE)</f>
        <v>FIRM0674</v>
      </c>
      <c r="F662" s="15">
        <v>370000</v>
      </c>
      <c r="G662" s="15">
        <f t="shared" si="22"/>
        <v>370000</v>
      </c>
      <c r="H662" s="59">
        <f>VLOOKUP($A662,Fund_clean_work!$A:$B,2,FALSE)</f>
        <v>1</v>
      </c>
      <c r="I662" s="63">
        <f t="shared" si="21"/>
        <v>370000</v>
      </c>
      <c r="J662" s="5" t="s">
        <v>1940</v>
      </c>
      <c r="K662" s="5" t="s">
        <v>1481</v>
      </c>
      <c r="L662" s="5" t="s">
        <v>30</v>
      </c>
      <c r="M662" s="5" t="s">
        <v>1498</v>
      </c>
      <c r="N662" s="5">
        <v>2015</v>
      </c>
      <c r="O662" s="5" t="s">
        <v>44</v>
      </c>
    </row>
    <row r="663" spans="1:15">
      <c r="A663" s="5" t="s">
        <v>2470</v>
      </c>
      <c r="B663" s="9">
        <v>42628</v>
      </c>
      <c r="C663" s="5">
        <v>2016</v>
      </c>
      <c r="D663" s="5" t="s">
        <v>704</v>
      </c>
      <c r="E663" s="5" t="str">
        <f>VLOOKUP(D663, 'TechIndex Startups'!$A$1:$E$700,2,FALSE)</f>
        <v>FIRM0630</v>
      </c>
      <c r="F663" s="15">
        <v>3000000</v>
      </c>
      <c r="G663" s="15">
        <f t="shared" si="22"/>
        <v>3000000</v>
      </c>
      <c r="H663" s="59">
        <f>VLOOKUP($A663,Fund_clean_work!$A:$B,2,FALSE)</f>
        <v>1</v>
      </c>
      <c r="I663" s="63">
        <f t="shared" si="21"/>
        <v>3000000</v>
      </c>
      <c r="J663" s="5" t="s">
        <v>1941</v>
      </c>
      <c r="K663" s="5" t="s">
        <v>1469</v>
      </c>
      <c r="L663" s="5" t="s">
        <v>50</v>
      </c>
      <c r="M663" s="5" t="s">
        <v>1478</v>
      </c>
      <c r="N663" s="5">
        <v>2016</v>
      </c>
      <c r="O663" s="5" t="s">
        <v>29</v>
      </c>
    </row>
    <row r="664" spans="1:15">
      <c r="A664" s="5" t="s">
        <v>2471</v>
      </c>
      <c r="B664" s="9">
        <v>42628</v>
      </c>
      <c r="C664" s="5">
        <v>2016</v>
      </c>
      <c r="D664" s="5" t="s">
        <v>321</v>
      </c>
      <c r="E664" s="5" t="str">
        <f>VLOOKUP(D664, 'TechIndex Startups'!$A$1:$E$700,2,FALSE)</f>
        <v>FIRM0263</v>
      </c>
      <c r="F664" s="15">
        <v>6000000</v>
      </c>
      <c r="G664" s="15">
        <f t="shared" si="22"/>
        <v>6000000</v>
      </c>
      <c r="H664" s="59">
        <f>VLOOKUP($A664,Fund_clean_work!$A:$B,2,FALSE)</f>
        <v>4</v>
      </c>
      <c r="I664" s="63">
        <f t="shared" si="21"/>
        <v>1500000</v>
      </c>
      <c r="J664" s="5" t="s">
        <v>2</v>
      </c>
      <c r="K664" s="5" t="s">
        <v>1477</v>
      </c>
      <c r="L664" s="5" t="s">
        <v>30</v>
      </c>
      <c r="M664" s="5" t="s">
        <v>1482</v>
      </c>
      <c r="N664" s="5">
        <v>2012</v>
      </c>
      <c r="O664" s="5" t="s">
        <v>29</v>
      </c>
    </row>
    <row r="665" spans="1:15">
      <c r="A665" s="5" t="s">
        <v>2471</v>
      </c>
      <c r="B665" s="9">
        <v>42628</v>
      </c>
      <c r="C665" s="5">
        <v>2016</v>
      </c>
      <c r="D665" s="5" t="s">
        <v>321</v>
      </c>
      <c r="E665" s="5" t="str">
        <f>VLOOKUP(D665, 'TechIndex Startups'!$A$1:$E$700,2,FALSE)</f>
        <v>FIRM0263</v>
      </c>
      <c r="F665" s="16" t="s">
        <v>1471</v>
      </c>
      <c r="G665" s="15">
        <f t="shared" si="22"/>
        <v>6000000</v>
      </c>
      <c r="H665" s="59">
        <f>VLOOKUP($A665,Fund_clean_work!$A:$B,2,FALSE)</f>
        <v>4</v>
      </c>
      <c r="I665" s="63">
        <f t="shared" si="21"/>
        <v>1500000</v>
      </c>
      <c r="J665" s="5" t="s">
        <v>1594</v>
      </c>
      <c r="K665" s="5" t="s">
        <v>1477</v>
      </c>
      <c r="L665" s="5" t="s">
        <v>30</v>
      </c>
      <c r="M665" s="5" t="s">
        <v>1482</v>
      </c>
      <c r="N665" s="5">
        <v>2012</v>
      </c>
      <c r="O665" s="5" t="s">
        <v>29</v>
      </c>
    </row>
    <row r="666" spans="1:15">
      <c r="A666" s="5" t="s">
        <v>2471</v>
      </c>
      <c r="B666" s="9">
        <v>42628</v>
      </c>
      <c r="C666" s="5">
        <v>2016</v>
      </c>
      <c r="D666" s="5" t="s">
        <v>321</v>
      </c>
      <c r="E666" s="5" t="str">
        <f>VLOOKUP(D666, 'TechIndex Startups'!$A$1:$E$700,2,FALSE)</f>
        <v>FIRM0263</v>
      </c>
      <c r="F666" s="16" t="s">
        <v>1471</v>
      </c>
      <c r="G666" s="15">
        <f t="shared" si="22"/>
        <v>6000000</v>
      </c>
      <c r="H666" s="59">
        <f>VLOOKUP($A666,Fund_clean_work!$A:$B,2,FALSE)</f>
        <v>4</v>
      </c>
      <c r="I666" s="63">
        <f t="shared" si="21"/>
        <v>1500000</v>
      </c>
      <c r="J666" s="5" t="s">
        <v>1556</v>
      </c>
      <c r="K666" s="5" t="s">
        <v>1477</v>
      </c>
      <c r="L666" s="5" t="s">
        <v>30</v>
      </c>
      <c r="M666" s="5" t="s">
        <v>1482</v>
      </c>
      <c r="N666" s="5">
        <v>2012</v>
      </c>
      <c r="O666" s="5" t="s">
        <v>29</v>
      </c>
    </row>
    <row r="667" spans="1:15">
      <c r="A667" s="5" t="s">
        <v>2471</v>
      </c>
      <c r="B667" s="9">
        <v>42628</v>
      </c>
      <c r="C667" s="5">
        <v>2016</v>
      </c>
      <c r="D667" s="5" t="s">
        <v>321</v>
      </c>
      <c r="E667" s="5" t="str">
        <f>VLOOKUP(D667, 'TechIndex Startups'!$A$1:$E$700,2,FALSE)</f>
        <v>FIRM0263</v>
      </c>
      <c r="F667" s="16" t="s">
        <v>1471</v>
      </c>
      <c r="G667" s="15">
        <f t="shared" si="22"/>
        <v>6000000</v>
      </c>
      <c r="H667" s="59">
        <f>VLOOKUP($A667,Fund_clean_work!$A:$B,2,FALSE)</f>
        <v>4</v>
      </c>
      <c r="I667" s="63">
        <f t="shared" si="21"/>
        <v>1500000</v>
      </c>
      <c r="J667" s="5" t="s">
        <v>1718</v>
      </c>
      <c r="K667" s="5" t="s">
        <v>1477</v>
      </c>
      <c r="L667" s="5" t="s">
        <v>30</v>
      </c>
      <c r="M667" s="5" t="s">
        <v>1482</v>
      </c>
      <c r="N667" s="5">
        <v>2012</v>
      </c>
      <c r="O667" s="5" t="s">
        <v>29</v>
      </c>
    </row>
    <row r="668" spans="1:15">
      <c r="A668" s="5" t="s">
        <v>2472</v>
      </c>
      <c r="B668" s="9">
        <v>42634</v>
      </c>
      <c r="C668" s="5">
        <v>2016</v>
      </c>
      <c r="D668" s="5" t="s">
        <v>722</v>
      </c>
      <c r="E668" s="5" t="str">
        <f>VLOOKUP(D668, 'TechIndex Startups'!$A$1:$E$700,2,FALSE)</f>
        <v>FIRM0647</v>
      </c>
      <c r="F668" s="15" t="s">
        <v>1544</v>
      </c>
      <c r="G668" s="15">
        <f t="shared" si="22"/>
        <v>6000000</v>
      </c>
      <c r="H668" s="59">
        <f>VLOOKUP($A668,Fund_clean_work!$A:$B,2,FALSE)</f>
        <v>3</v>
      </c>
      <c r="I668" s="63">
        <f t="shared" si="21"/>
        <v>2000000</v>
      </c>
      <c r="J668" s="5" t="s">
        <v>1942</v>
      </c>
      <c r="K668" s="5" t="s">
        <v>1469</v>
      </c>
      <c r="L668" s="5" t="s">
        <v>30</v>
      </c>
      <c r="M668" s="5" t="s">
        <v>1845</v>
      </c>
      <c r="N668" s="5">
        <v>2016</v>
      </c>
      <c r="O668" s="5" t="s">
        <v>44</v>
      </c>
    </row>
    <row r="669" spans="1:15">
      <c r="A669" s="5" t="s">
        <v>2472</v>
      </c>
      <c r="B669" s="9">
        <v>42634</v>
      </c>
      <c r="C669" s="5">
        <v>2016</v>
      </c>
      <c r="D669" s="5" t="s">
        <v>722</v>
      </c>
      <c r="E669" s="5" t="str">
        <f>VLOOKUP(D669, 'TechIndex Startups'!$A$1:$E$700,2,FALSE)</f>
        <v>FIRM0647</v>
      </c>
      <c r="F669" s="15">
        <v>2300000</v>
      </c>
      <c r="G669" s="15">
        <f t="shared" si="22"/>
        <v>2300000</v>
      </c>
      <c r="H669" s="59">
        <f>VLOOKUP($A669,Fund_clean_work!$A:$B,2,FALSE)</f>
        <v>3</v>
      </c>
      <c r="I669" s="63">
        <f t="shared" si="21"/>
        <v>766666.66666666663</v>
      </c>
      <c r="J669" s="5" t="s">
        <v>1943</v>
      </c>
      <c r="K669" s="5" t="s">
        <v>1469</v>
      </c>
      <c r="L669" s="5" t="s">
        <v>30</v>
      </c>
      <c r="M669" s="5" t="s">
        <v>1845</v>
      </c>
      <c r="N669" s="5">
        <v>2016</v>
      </c>
      <c r="O669" s="5" t="s">
        <v>44</v>
      </c>
    </row>
    <row r="670" spans="1:15">
      <c r="A670" s="5" t="s">
        <v>2472</v>
      </c>
      <c r="B670" s="9">
        <v>42634</v>
      </c>
      <c r="C670" s="5">
        <v>2016</v>
      </c>
      <c r="D670" s="5" t="s">
        <v>722</v>
      </c>
      <c r="E670" s="5" t="str">
        <f>VLOOKUP(D670, 'TechIndex Startups'!$A$1:$E$700,2,FALSE)</f>
        <v>FIRM0647</v>
      </c>
      <c r="F670" s="15" t="s">
        <v>1544</v>
      </c>
      <c r="G670" s="15">
        <f t="shared" si="22"/>
        <v>2300000</v>
      </c>
      <c r="H670" s="59">
        <f>VLOOKUP($A670,Fund_clean_work!$A:$B,2,FALSE)</f>
        <v>3</v>
      </c>
      <c r="I670" s="63">
        <f t="shared" si="21"/>
        <v>766666.66666666663</v>
      </c>
      <c r="J670" s="5" t="s">
        <v>1904</v>
      </c>
      <c r="K670" s="5" t="s">
        <v>1469</v>
      </c>
      <c r="L670" s="5" t="s">
        <v>30</v>
      </c>
      <c r="M670" s="5" t="s">
        <v>1845</v>
      </c>
      <c r="N670" s="5">
        <v>2015</v>
      </c>
      <c r="O670" s="5" t="s">
        <v>44</v>
      </c>
    </row>
    <row r="671" spans="1:15">
      <c r="A671" s="5" t="s">
        <v>2473</v>
      </c>
      <c r="B671" s="9">
        <v>42639</v>
      </c>
      <c r="C671" s="5">
        <v>2016</v>
      </c>
      <c r="D671" s="5" t="s">
        <v>431</v>
      </c>
      <c r="E671" s="5" t="str">
        <f>VLOOKUP(D671, 'TechIndex Startups'!$A$1:$E$700,2,FALSE)</f>
        <v>FIRM0368</v>
      </c>
      <c r="F671" s="15">
        <f>15000*1.4</f>
        <v>21000</v>
      </c>
      <c r="G671" s="15">
        <f t="shared" si="22"/>
        <v>21000</v>
      </c>
      <c r="H671" s="59">
        <f>VLOOKUP($A671,Fund_clean_work!$A:$B,2,FALSE)</f>
        <v>1</v>
      </c>
      <c r="I671" s="63">
        <f t="shared" si="21"/>
        <v>21000</v>
      </c>
      <c r="J671" s="5" t="s">
        <v>1944</v>
      </c>
      <c r="K671" s="5" t="s">
        <v>1497</v>
      </c>
      <c r="L671" s="5" t="s">
        <v>50</v>
      </c>
      <c r="M671" s="5" t="s">
        <v>1866</v>
      </c>
      <c r="N671" s="5">
        <v>2013</v>
      </c>
      <c r="O671" s="5" t="s">
        <v>33</v>
      </c>
    </row>
    <row r="672" spans="1:15">
      <c r="A672" s="5" t="s">
        <v>2474</v>
      </c>
      <c r="B672" s="9">
        <v>42640</v>
      </c>
      <c r="C672" s="5">
        <v>2016</v>
      </c>
      <c r="D672" s="5" t="s">
        <v>418</v>
      </c>
      <c r="E672" s="5" t="str">
        <f>VLOOKUP(D672, 'TechIndex Startups'!$A$1:$E$700,2,FALSE)</f>
        <v>FIRM0354</v>
      </c>
      <c r="F672" s="15">
        <v>2800000</v>
      </c>
      <c r="G672" s="15">
        <f t="shared" si="22"/>
        <v>2800000</v>
      </c>
      <c r="H672" s="59">
        <f>VLOOKUP($A672,Fund_clean_work!$A:$B,2,FALSE)</f>
        <v>1</v>
      </c>
      <c r="I672" s="63">
        <f t="shared" si="21"/>
        <v>2800000</v>
      </c>
      <c r="J672" s="5" t="s">
        <v>1479</v>
      </c>
      <c r="K672" s="5" t="s">
        <v>1481</v>
      </c>
      <c r="L672" s="5" t="s">
        <v>30</v>
      </c>
      <c r="M672" s="5" t="s">
        <v>1902</v>
      </c>
      <c r="N672" s="5">
        <v>2013</v>
      </c>
      <c r="O672" s="5" t="s">
        <v>69</v>
      </c>
    </row>
    <row r="673" spans="1:15">
      <c r="A673" s="5" t="s">
        <v>2475</v>
      </c>
      <c r="B673" s="9">
        <v>42645</v>
      </c>
      <c r="C673" s="5">
        <v>2016</v>
      </c>
      <c r="D673" s="5" t="s">
        <v>657</v>
      </c>
      <c r="E673" s="5" t="str">
        <f>VLOOKUP(D673, 'TechIndex Startups'!$A$1:$E$700,2,FALSE)</f>
        <v>FIRM0586</v>
      </c>
      <c r="F673" s="15">
        <v>370000</v>
      </c>
      <c r="G673" s="15">
        <f t="shared" si="22"/>
        <v>370000</v>
      </c>
      <c r="H673" s="59">
        <f>VLOOKUP($A673,Fund_clean_work!$A:$B,2,FALSE)</f>
        <v>1</v>
      </c>
      <c r="I673" s="63">
        <f t="shared" si="21"/>
        <v>370000</v>
      </c>
      <c r="J673" s="5" t="s">
        <v>1479</v>
      </c>
      <c r="K673" s="5" t="s">
        <v>1481</v>
      </c>
      <c r="L673" s="5" t="s">
        <v>30</v>
      </c>
      <c r="M673" s="5" t="s">
        <v>1901</v>
      </c>
      <c r="N673" s="5">
        <v>2015</v>
      </c>
      <c r="O673" s="5" t="s">
        <v>47</v>
      </c>
    </row>
    <row r="674" spans="1:15">
      <c r="A674" s="5" t="s">
        <v>2476</v>
      </c>
      <c r="B674" s="9">
        <v>42653</v>
      </c>
      <c r="C674" s="5">
        <v>2016</v>
      </c>
      <c r="D674" s="5" t="s">
        <v>274</v>
      </c>
      <c r="E674" s="5" t="str">
        <f>VLOOKUP(D674, 'TechIndex Startups'!$A$1:$E$700,2,FALSE)</f>
        <v>FIRM0220</v>
      </c>
      <c r="F674" s="15">
        <v>1800000</v>
      </c>
      <c r="G674" s="15">
        <f t="shared" si="22"/>
        <v>1800000</v>
      </c>
      <c r="H674" s="59">
        <f>VLOOKUP($A674,Fund_clean_work!$A:$B,2,FALSE)</f>
        <v>1</v>
      </c>
      <c r="I674" s="63">
        <f t="shared" si="21"/>
        <v>1800000</v>
      </c>
      <c r="J674" s="5" t="s">
        <v>1479</v>
      </c>
      <c r="K674" s="5" t="s">
        <v>1596</v>
      </c>
      <c r="L674" s="5" t="s">
        <v>30</v>
      </c>
      <c r="M674" s="5" t="s">
        <v>1589</v>
      </c>
      <c r="N674" s="5">
        <v>2012</v>
      </c>
      <c r="O674" s="5" t="s">
        <v>69</v>
      </c>
    </row>
    <row r="675" spans="1:15">
      <c r="A675" s="5" t="s">
        <v>2477</v>
      </c>
      <c r="B675" s="9">
        <v>42656</v>
      </c>
      <c r="C675" s="5">
        <v>2016</v>
      </c>
      <c r="D675" s="5" t="s">
        <v>719</v>
      </c>
      <c r="E675" s="5" t="str">
        <f>VLOOKUP(D675, 'TechIndex Startups'!$A$1:$E$700,2,FALSE)</f>
        <v>FIRM0644</v>
      </c>
      <c r="F675" s="15">
        <f>2000000*1.25</f>
        <v>2500000</v>
      </c>
      <c r="G675" s="15">
        <f t="shared" si="22"/>
        <v>2500000</v>
      </c>
      <c r="H675" s="59">
        <f>VLOOKUP($A675,Fund_clean_work!$A:$B,2,FALSE)</f>
        <v>3</v>
      </c>
      <c r="I675" s="63">
        <f t="shared" si="21"/>
        <v>833333.33333333337</v>
      </c>
      <c r="J675" s="5" t="s">
        <v>1621</v>
      </c>
      <c r="K675" s="5" t="s">
        <v>1596</v>
      </c>
      <c r="L675" s="5" t="s">
        <v>167</v>
      </c>
      <c r="M675" s="5" t="s">
        <v>1751</v>
      </c>
      <c r="N675" s="5">
        <v>2016</v>
      </c>
      <c r="O675" s="5" t="s">
        <v>29</v>
      </c>
    </row>
    <row r="676" spans="1:15">
      <c r="A676" s="5" t="s">
        <v>2477</v>
      </c>
      <c r="B676" s="9">
        <v>42656</v>
      </c>
      <c r="C676" s="5">
        <v>2016</v>
      </c>
      <c r="D676" s="5" t="s">
        <v>719</v>
      </c>
      <c r="E676" s="5" t="str">
        <f>VLOOKUP(D676, 'TechIndex Startups'!$A$1:$E$700,2,FALSE)</f>
        <v>FIRM0644</v>
      </c>
      <c r="F676" s="15" t="s">
        <v>1544</v>
      </c>
      <c r="G676" s="15">
        <f t="shared" si="22"/>
        <v>2500000</v>
      </c>
      <c r="H676" s="59">
        <f>VLOOKUP($A676,Fund_clean_work!$A:$B,2,FALSE)</f>
        <v>3</v>
      </c>
      <c r="I676" s="63">
        <f t="shared" si="21"/>
        <v>833333.33333333337</v>
      </c>
      <c r="J676" s="5" t="s">
        <v>1945</v>
      </c>
      <c r="K676" s="5" t="s">
        <v>1596</v>
      </c>
      <c r="L676" s="5" t="s">
        <v>167</v>
      </c>
      <c r="M676" s="5" t="s">
        <v>1751</v>
      </c>
      <c r="N676" s="5">
        <v>2016</v>
      </c>
      <c r="O676" s="5" t="s">
        <v>29</v>
      </c>
    </row>
    <row r="677" spans="1:15">
      <c r="A677" s="5" t="s">
        <v>2477</v>
      </c>
      <c r="B677" s="9">
        <v>42656</v>
      </c>
      <c r="C677" s="5">
        <v>2016</v>
      </c>
      <c r="D677" s="5" t="s">
        <v>719</v>
      </c>
      <c r="E677" s="5" t="str">
        <f>VLOOKUP(D677, 'TechIndex Startups'!$A$1:$E$700,2,FALSE)</f>
        <v>FIRM0644</v>
      </c>
      <c r="F677" s="15" t="s">
        <v>1544</v>
      </c>
      <c r="G677" s="15">
        <f t="shared" si="22"/>
        <v>2500000</v>
      </c>
      <c r="H677" s="59">
        <f>VLOOKUP($A677,Fund_clean_work!$A:$B,2,FALSE)</f>
        <v>3</v>
      </c>
      <c r="I677" s="63">
        <f t="shared" si="21"/>
        <v>833333.33333333337</v>
      </c>
      <c r="J677" s="5" t="s">
        <v>1946</v>
      </c>
      <c r="K677" s="5" t="s">
        <v>1596</v>
      </c>
      <c r="L677" s="5" t="s">
        <v>167</v>
      </c>
      <c r="M677" s="5" t="s">
        <v>1751</v>
      </c>
      <c r="N677" s="5">
        <v>2016</v>
      </c>
      <c r="O677" s="5" t="s">
        <v>29</v>
      </c>
    </row>
    <row r="678" spans="1:15">
      <c r="A678" s="5" t="s">
        <v>2480</v>
      </c>
      <c r="B678" s="9">
        <v>42675</v>
      </c>
      <c r="C678" s="5">
        <v>2016</v>
      </c>
      <c r="D678" s="5" t="s">
        <v>742</v>
      </c>
      <c r="E678" s="5" t="str">
        <f>VLOOKUP(D678, 'TechIndex Startups'!$A$1:$E$700,2,FALSE)</f>
        <v>FIRM0667</v>
      </c>
      <c r="F678" s="16" t="s">
        <v>1471</v>
      </c>
      <c r="G678" s="15">
        <f t="shared" si="22"/>
        <v>2500000</v>
      </c>
      <c r="H678" s="59">
        <f>VLOOKUP($A678,Fund_clean_work!$A:$B,2,FALSE)</f>
        <v>2</v>
      </c>
      <c r="I678" s="63">
        <f t="shared" si="21"/>
        <v>1250000</v>
      </c>
      <c r="J678" s="5" t="s">
        <v>1947</v>
      </c>
      <c r="K678" s="5" t="s">
        <v>1492</v>
      </c>
      <c r="L678" s="5" t="s">
        <v>30</v>
      </c>
      <c r="M678" s="5" t="s">
        <v>1470</v>
      </c>
      <c r="N678" s="5">
        <v>2016</v>
      </c>
      <c r="O678" s="5" t="s">
        <v>33</v>
      </c>
    </row>
    <row r="679" spans="1:15">
      <c r="A679" s="5" t="s">
        <v>2480</v>
      </c>
      <c r="B679" s="9">
        <v>42675</v>
      </c>
      <c r="C679" s="5">
        <v>2016</v>
      </c>
      <c r="D679" s="5" t="s">
        <v>742</v>
      </c>
      <c r="E679" s="5" t="str">
        <f>VLOOKUP(D679, 'TechIndex Startups'!$A$1:$E$700,2,FALSE)</f>
        <v>FIRM0667</v>
      </c>
      <c r="F679" s="15">
        <v>65000</v>
      </c>
      <c r="G679" s="15">
        <f t="shared" si="22"/>
        <v>65000</v>
      </c>
      <c r="H679" s="59">
        <f>VLOOKUP($A679,Fund_clean_work!$A:$B,2,FALSE)</f>
        <v>2</v>
      </c>
      <c r="I679" s="63">
        <f t="shared" si="21"/>
        <v>32500</v>
      </c>
      <c r="J679" s="5" t="s">
        <v>1948</v>
      </c>
      <c r="K679" s="5" t="s">
        <v>1492</v>
      </c>
      <c r="L679" s="5" t="s">
        <v>30</v>
      </c>
      <c r="M679" s="5" t="s">
        <v>1470</v>
      </c>
      <c r="N679" s="5">
        <v>2016</v>
      </c>
      <c r="O679" s="5" t="s">
        <v>33</v>
      </c>
    </row>
    <row r="680" spans="1:15">
      <c r="A680" s="5" t="s">
        <v>2482</v>
      </c>
      <c r="B680" s="9">
        <v>42681</v>
      </c>
      <c r="C680" s="5">
        <v>2016</v>
      </c>
      <c r="D680" s="5" t="s">
        <v>707</v>
      </c>
      <c r="E680" s="5" t="str">
        <f>VLOOKUP(D680, 'TechIndex Startups'!$A$1:$E$700,2,FALSE)</f>
        <v>FIRM0633</v>
      </c>
      <c r="F680" s="15">
        <v>228000</v>
      </c>
      <c r="G680" s="15">
        <f t="shared" si="22"/>
        <v>228000</v>
      </c>
      <c r="H680" s="59">
        <f>VLOOKUP($A680,Fund_clean_work!$A:$B,2,FALSE)</f>
        <v>1</v>
      </c>
      <c r="I680" s="63">
        <f t="shared" si="21"/>
        <v>228000</v>
      </c>
      <c r="J680" s="5" t="s">
        <v>1949</v>
      </c>
      <c r="K680" s="5" t="s">
        <v>1481</v>
      </c>
      <c r="L680" s="5" t="s">
        <v>358</v>
      </c>
      <c r="M680" s="5" t="s">
        <v>1808</v>
      </c>
      <c r="N680" s="5">
        <v>2016</v>
      </c>
      <c r="O680" s="5" t="s">
        <v>47</v>
      </c>
    </row>
    <row r="681" spans="1:15">
      <c r="A681" s="5" t="s">
        <v>2483</v>
      </c>
      <c r="B681" s="9">
        <v>42695</v>
      </c>
      <c r="C681" s="5">
        <v>2016</v>
      </c>
      <c r="D681" s="5" t="s">
        <v>711</v>
      </c>
      <c r="E681" s="5" t="str">
        <f>VLOOKUP(D681, 'TechIndex Startups'!$A$1:$E$700,2,FALSE)</f>
        <v>FIRM0637</v>
      </c>
      <c r="F681" s="15">
        <v>200000</v>
      </c>
      <c r="G681" s="15">
        <f t="shared" si="22"/>
        <v>200000</v>
      </c>
      <c r="H681" s="59">
        <f>VLOOKUP($A681,Fund_clean_work!$A:$B,2,FALSE)</f>
        <v>1</v>
      </c>
      <c r="I681" s="63">
        <f t="shared" si="21"/>
        <v>200000</v>
      </c>
      <c r="J681" s="5" t="s">
        <v>1950</v>
      </c>
      <c r="K681" s="5" t="s">
        <v>1481</v>
      </c>
      <c r="L681" s="5" t="s">
        <v>712</v>
      </c>
      <c r="M681" s="5" t="s">
        <v>1951</v>
      </c>
      <c r="N681" s="5">
        <v>2016</v>
      </c>
      <c r="O681" s="5" t="s">
        <v>47</v>
      </c>
    </row>
    <row r="682" spans="1:15">
      <c r="A682" s="5" t="s">
        <v>2485</v>
      </c>
      <c r="B682" s="9">
        <v>42704</v>
      </c>
      <c r="C682" s="5">
        <v>2016</v>
      </c>
      <c r="D682" s="5" t="s">
        <v>527</v>
      </c>
      <c r="E682" s="5" t="str">
        <f>VLOOKUP(D682, 'TechIndex Startups'!$A$1:$E$700,2,FALSE)</f>
        <v>FIRM0458</v>
      </c>
      <c r="F682" s="16" t="s">
        <v>1471</v>
      </c>
      <c r="G682" s="15">
        <f t="shared" si="22"/>
        <v>200000</v>
      </c>
      <c r="H682" s="59">
        <f>VLOOKUP($A682,Fund_clean_work!$A:$B,2,FALSE)</f>
        <v>3</v>
      </c>
      <c r="I682" s="63">
        <f t="shared" si="21"/>
        <v>66666.666666666672</v>
      </c>
      <c r="J682" s="5" t="s">
        <v>1953</v>
      </c>
      <c r="K682" s="5" t="s">
        <v>1481</v>
      </c>
      <c r="L682" s="5" t="s">
        <v>109</v>
      </c>
      <c r="M682" s="5" t="s">
        <v>1500</v>
      </c>
      <c r="N682" s="5">
        <v>2014</v>
      </c>
      <c r="O682" s="5" t="s">
        <v>33</v>
      </c>
    </row>
    <row r="683" spans="1:15">
      <c r="A683" s="5" t="s">
        <v>2485</v>
      </c>
      <c r="B683" s="9">
        <v>42704</v>
      </c>
      <c r="C683" s="5">
        <v>2016</v>
      </c>
      <c r="D683" s="5" t="s">
        <v>527</v>
      </c>
      <c r="E683" s="5" t="str">
        <f>VLOOKUP(D683, 'TechIndex Startups'!$A$1:$E$700,2,FALSE)</f>
        <v>FIRM0458</v>
      </c>
      <c r="F683" s="16" t="s">
        <v>1471</v>
      </c>
      <c r="G683" s="15">
        <f t="shared" si="22"/>
        <v>200000</v>
      </c>
      <c r="H683" s="59">
        <f>VLOOKUP($A683,Fund_clean_work!$A:$B,2,FALSE)</f>
        <v>3</v>
      </c>
      <c r="I683" s="63">
        <f t="shared" si="21"/>
        <v>66666.666666666672</v>
      </c>
      <c r="J683" s="5" t="s">
        <v>1863</v>
      </c>
      <c r="K683" s="5" t="s">
        <v>1481</v>
      </c>
      <c r="L683" s="5" t="s">
        <v>109</v>
      </c>
      <c r="M683" s="5" t="s">
        <v>1500</v>
      </c>
      <c r="N683" s="5">
        <v>2014</v>
      </c>
      <c r="O683" s="5" t="s">
        <v>33</v>
      </c>
    </row>
    <row r="684" spans="1:15">
      <c r="A684" s="5" t="s">
        <v>2485</v>
      </c>
      <c r="B684" s="9">
        <v>42704</v>
      </c>
      <c r="C684" s="5">
        <v>2016</v>
      </c>
      <c r="D684" s="5" t="s">
        <v>527</v>
      </c>
      <c r="E684" s="5" t="str">
        <f>VLOOKUP(D684, 'TechIndex Startups'!$A$1:$E$700,2,FALSE)</f>
        <v>FIRM0458</v>
      </c>
      <c r="F684" s="15">
        <v>2500000</v>
      </c>
      <c r="G684" s="15">
        <f t="shared" si="22"/>
        <v>2500000</v>
      </c>
      <c r="H684" s="59">
        <f>VLOOKUP($A684,Fund_clean_work!$A:$B,2,FALSE)</f>
        <v>3</v>
      </c>
      <c r="I684" s="63">
        <f t="shared" si="21"/>
        <v>833333.33333333337</v>
      </c>
      <c r="J684" s="5" t="s">
        <v>1864</v>
      </c>
      <c r="K684" s="5" t="s">
        <v>1481</v>
      </c>
      <c r="L684" s="5" t="s">
        <v>109</v>
      </c>
      <c r="M684" s="5" t="s">
        <v>1500</v>
      </c>
      <c r="N684" s="5">
        <v>2014</v>
      </c>
      <c r="O684" s="5" t="s">
        <v>33</v>
      </c>
    </row>
    <row r="685" spans="1:15">
      <c r="A685" s="5" t="s">
        <v>2488</v>
      </c>
      <c r="B685" s="9">
        <v>42717</v>
      </c>
      <c r="C685" s="5">
        <v>2016</v>
      </c>
      <c r="D685" s="5" t="s">
        <v>243</v>
      </c>
      <c r="E685" s="5" t="str">
        <f>VLOOKUP(D685, 'TechIndex Startups'!$A$1:$E$700,2,FALSE)</f>
        <v>FIRM0191</v>
      </c>
      <c r="F685" s="16" t="s">
        <v>1471</v>
      </c>
      <c r="G685" s="15">
        <f t="shared" si="22"/>
        <v>2500000</v>
      </c>
      <c r="H685" s="59">
        <f>VLOOKUP($A685,Fund_clean_work!$A:$B,2,FALSE)</f>
        <v>3</v>
      </c>
      <c r="I685" s="63">
        <f t="shared" si="21"/>
        <v>833333.33333333337</v>
      </c>
      <c r="J685" s="5" t="s">
        <v>1955</v>
      </c>
      <c r="K685" s="5" t="s">
        <v>1477</v>
      </c>
      <c r="L685" s="5" t="s">
        <v>30</v>
      </c>
      <c r="M685" s="5" t="s">
        <v>1498</v>
      </c>
      <c r="N685" s="5">
        <v>2011</v>
      </c>
      <c r="O685" s="5" t="s">
        <v>33</v>
      </c>
    </row>
    <row r="686" spans="1:15">
      <c r="A686" s="5" t="s">
        <v>2488</v>
      </c>
      <c r="B686" s="9">
        <v>42717</v>
      </c>
      <c r="C686" s="5">
        <v>2016</v>
      </c>
      <c r="D686" s="5" t="s">
        <v>243</v>
      </c>
      <c r="E686" s="5" t="str">
        <f>VLOOKUP(D686, 'TechIndex Startups'!$A$1:$E$700,2,FALSE)</f>
        <v>FIRM0191</v>
      </c>
      <c r="F686" s="15">
        <v>4100000</v>
      </c>
      <c r="G686" s="15">
        <f t="shared" si="22"/>
        <v>4100000</v>
      </c>
      <c r="H686" s="59">
        <f>VLOOKUP($A686,Fund_clean_work!$A:$B,2,FALSE)</f>
        <v>3</v>
      </c>
      <c r="I686" s="63">
        <f t="shared" si="21"/>
        <v>1366666.6666666667</v>
      </c>
      <c r="J686" s="5" t="s">
        <v>1832</v>
      </c>
      <c r="K686" s="5" t="s">
        <v>1477</v>
      </c>
      <c r="L686" s="5" t="s">
        <v>30</v>
      </c>
      <c r="M686" s="5" t="s">
        <v>1498</v>
      </c>
      <c r="N686" s="5">
        <v>2011</v>
      </c>
      <c r="O686" s="5" t="s">
        <v>33</v>
      </c>
    </row>
    <row r="687" spans="1:15">
      <c r="A687" s="5" t="s">
        <v>2488</v>
      </c>
      <c r="B687" s="9">
        <v>42717</v>
      </c>
      <c r="C687" s="5">
        <v>2016</v>
      </c>
      <c r="D687" s="5" t="s">
        <v>243</v>
      </c>
      <c r="E687" s="5" t="str">
        <f>VLOOKUP(D687, 'TechIndex Startups'!$A$1:$E$700,2,FALSE)</f>
        <v>FIRM0191</v>
      </c>
      <c r="F687" s="16" t="s">
        <v>1471</v>
      </c>
      <c r="G687" s="15">
        <f t="shared" si="22"/>
        <v>4100000</v>
      </c>
      <c r="H687" s="59">
        <f>VLOOKUP($A687,Fund_clean_work!$A:$B,2,FALSE)</f>
        <v>3</v>
      </c>
      <c r="I687" s="63">
        <f t="shared" si="21"/>
        <v>1366666.6666666667</v>
      </c>
      <c r="J687" s="5" t="s">
        <v>1956</v>
      </c>
      <c r="K687" s="5" t="s">
        <v>1477</v>
      </c>
      <c r="L687" s="5" t="s">
        <v>30</v>
      </c>
      <c r="M687" s="5" t="s">
        <v>1498</v>
      </c>
      <c r="N687" s="5">
        <v>2011</v>
      </c>
      <c r="O687" s="5" t="s">
        <v>33</v>
      </c>
    </row>
    <row r="688" spans="1:15">
      <c r="A688" s="5" t="s">
        <v>2489</v>
      </c>
      <c r="B688" s="9">
        <v>42718</v>
      </c>
      <c r="C688" s="5">
        <v>2016</v>
      </c>
      <c r="D688" s="5" t="s">
        <v>530</v>
      </c>
      <c r="E688" s="5" t="str">
        <f>VLOOKUP(D688, 'TechIndex Startups'!$A$1:$E$700,2,FALSE)</f>
        <v>FIRM0461</v>
      </c>
      <c r="F688" s="15">
        <v>2700000</v>
      </c>
      <c r="G688" s="15">
        <f t="shared" si="22"/>
        <v>2700000</v>
      </c>
      <c r="H688" s="59">
        <f>VLOOKUP($A688,Fund_clean_work!$A:$B,2,FALSE)</f>
        <v>5</v>
      </c>
      <c r="I688" s="63">
        <f t="shared" si="21"/>
        <v>540000</v>
      </c>
      <c r="J688" s="5" t="s">
        <v>1735</v>
      </c>
      <c r="K688" s="5" t="s">
        <v>1481</v>
      </c>
      <c r="L688" s="5" t="s">
        <v>30</v>
      </c>
      <c r="M688" s="5" t="s">
        <v>1470</v>
      </c>
      <c r="N688" s="5">
        <v>2014</v>
      </c>
      <c r="O688" s="5" t="s">
        <v>47</v>
      </c>
    </row>
    <row r="689" spans="1:15">
      <c r="A689" s="5" t="s">
        <v>2489</v>
      </c>
      <c r="B689" s="9">
        <v>42718</v>
      </c>
      <c r="C689" s="5">
        <v>2016</v>
      </c>
      <c r="D689" s="5" t="s">
        <v>530</v>
      </c>
      <c r="E689" s="5" t="str">
        <f>VLOOKUP(D689, 'TechIndex Startups'!$A$1:$E$700,2,FALSE)</f>
        <v>FIRM0461</v>
      </c>
      <c r="F689" s="16" t="s">
        <v>1471</v>
      </c>
      <c r="G689" s="15">
        <f t="shared" si="22"/>
        <v>2700000</v>
      </c>
      <c r="H689" s="59">
        <f>VLOOKUP($A689,Fund_clean_work!$A:$B,2,FALSE)</f>
        <v>5</v>
      </c>
      <c r="I689" s="63">
        <f t="shared" si="21"/>
        <v>540000</v>
      </c>
      <c r="J689" s="5" t="s">
        <v>1957</v>
      </c>
      <c r="K689" s="5" t="s">
        <v>1481</v>
      </c>
      <c r="L689" s="5" t="s">
        <v>30</v>
      </c>
      <c r="M689" s="5" t="s">
        <v>1470</v>
      </c>
      <c r="N689" s="5">
        <v>2014</v>
      </c>
      <c r="O689" s="5" t="s">
        <v>47</v>
      </c>
    </row>
    <row r="690" spans="1:15">
      <c r="A690" s="5" t="s">
        <v>2489</v>
      </c>
      <c r="B690" s="9">
        <v>42718</v>
      </c>
      <c r="C690" s="5">
        <v>2016</v>
      </c>
      <c r="D690" s="5" t="s">
        <v>530</v>
      </c>
      <c r="E690" s="5" t="str">
        <f>VLOOKUP(D690, 'TechIndex Startups'!$A$1:$E$700,2,FALSE)</f>
        <v>FIRM0461</v>
      </c>
      <c r="F690" s="16" t="s">
        <v>1471</v>
      </c>
      <c r="G690" s="15">
        <f t="shared" si="22"/>
        <v>2700000</v>
      </c>
      <c r="H690" s="59">
        <f>VLOOKUP($A690,Fund_clean_work!$A:$B,2,FALSE)</f>
        <v>5</v>
      </c>
      <c r="I690" s="63">
        <f t="shared" si="21"/>
        <v>540000</v>
      </c>
      <c r="J690" s="5" t="s">
        <v>1664</v>
      </c>
      <c r="K690" s="5" t="s">
        <v>1481</v>
      </c>
      <c r="L690" s="5" t="s">
        <v>30</v>
      </c>
      <c r="M690" s="5" t="s">
        <v>1470</v>
      </c>
      <c r="N690" s="5">
        <v>2014</v>
      </c>
      <c r="O690" s="5" t="s">
        <v>47</v>
      </c>
    </row>
    <row r="691" spans="1:15">
      <c r="A691" s="5" t="s">
        <v>2489</v>
      </c>
      <c r="B691" s="9">
        <v>42718</v>
      </c>
      <c r="C691" s="5">
        <v>2016</v>
      </c>
      <c r="D691" s="5" t="s">
        <v>530</v>
      </c>
      <c r="E691" s="5" t="str">
        <f>VLOOKUP(D691, 'TechIndex Startups'!$A$1:$E$700,2,FALSE)</f>
        <v>FIRM0461</v>
      </c>
      <c r="F691" s="16" t="s">
        <v>1471</v>
      </c>
      <c r="G691" s="15">
        <f t="shared" si="22"/>
        <v>2700000</v>
      </c>
      <c r="H691" s="59">
        <f>VLOOKUP($A691,Fund_clean_work!$A:$B,2,FALSE)</f>
        <v>5</v>
      </c>
      <c r="I691" s="63">
        <f t="shared" si="21"/>
        <v>540000</v>
      </c>
      <c r="J691" s="5" t="s">
        <v>1958</v>
      </c>
      <c r="K691" s="5" t="s">
        <v>1481</v>
      </c>
      <c r="L691" s="5" t="s">
        <v>30</v>
      </c>
      <c r="M691" s="5" t="s">
        <v>1470</v>
      </c>
      <c r="N691" s="5">
        <v>2014</v>
      </c>
      <c r="O691" s="5" t="s">
        <v>47</v>
      </c>
    </row>
    <row r="692" spans="1:15">
      <c r="A692" s="5" t="s">
        <v>2489</v>
      </c>
      <c r="B692" s="9">
        <v>42718</v>
      </c>
      <c r="C692" s="5">
        <v>2016</v>
      </c>
      <c r="D692" s="5" t="s">
        <v>530</v>
      </c>
      <c r="E692" s="5" t="str">
        <f>VLOOKUP(D692, 'TechIndex Startups'!$A$1:$E$700,2,FALSE)</f>
        <v>FIRM0461</v>
      </c>
      <c r="F692" s="16" t="s">
        <v>1471</v>
      </c>
      <c r="G692" s="15">
        <f t="shared" si="22"/>
        <v>2700000</v>
      </c>
      <c r="H692" s="59">
        <f>VLOOKUP($A692,Fund_clean_work!$A:$B,2,FALSE)</f>
        <v>5</v>
      </c>
      <c r="I692" s="63">
        <f t="shared" si="21"/>
        <v>540000</v>
      </c>
      <c r="J692" s="5" t="s">
        <v>1959</v>
      </c>
      <c r="K692" s="5" t="s">
        <v>1481</v>
      </c>
      <c r="L692" s="5" t="s">
        <v>30</v>
      </c>
      <c r="M692" s="5" t="s">
        <v>1470</v>
      </c>
      <c r="N692" s="5">
        <v>2014</v>
      </c>
      <c r="O692" s="5" t="s">
        <v>47</v>
      </c>
    </row>
    <row r="693" spans="1:15">
      <c r="A693" s="5" t="s">
        <v>2492</v>
      </c>
      <c r="B693" s="9">
        <v>42733</v>
      </c>
      <c r="C693" s="5">
        <v>2016</v>
      </c>
      <c r="D693" s="5" t="s">
        <v>701</v>
      </c>
      <c r="E693" s="5" t="str">
        <f>VLOOKUP(D693, 'TechIndex Startups'!$A$1:$E$700,2,FALSE)</f>
        <v>FIRM0628</v>
      </c>
      <c r="F693" s="15">
        <f>20000*1.25</f>
        <v>25000</v>
      </c>
      <c r="G693" s="15">
        <f t="shared" si="22"/>
        <v>25000</v>
      </c>
      <c r="H693" s="59">
        <f>VLOOKUP($A693,Fund_clean_work!$A:$B,2,FALSE)</f>
        <v>1</v>
      </c>
      <c r="I693" s="63">
        <f t="shared" si="21"/>
        <v>25000</v>
      </c>
      <c r="J693" s="5" t="s">
        <v>1963</v>
      </c>
      <c r="K693" s="5" t="s">
        <v>1492</v>
      </c>
      <c r="L693" s="5" t="s">
        <v>702</v>
      </c>
      <c r="M693" s="5" t="s">
        <v>1964</v>
      </c>
      <c r="N693" s="5">
        <v>2015</v>
      </c>
      <c r="O693" s="5" t="s">
        <v>47</v>
      </c>
    </row>
    <row r="694" spans="1:15">
      <c r="A694" s="5" t="s">
        <v>2493</v>
      </c>
      <c r="B694" s="9">
        <v>42735</v>
      </c>
      <c r="C694" s="5">
        <v>2016</v>
      </c>
      <c r="D694" s="5" t="s">
        <v>266</v>
      </c>
      <c r="E694" s="5" t="str">
        <f>VLOOKUP(D694, 'TechIndex Startups'!$A$1:$E$700,2,FALSE)</f>
        <v>FIRM0213</v>
      </c>
      <c r="F694" s="15">
        <v>450000</v>
      </c>
      <c r="G694" s="15">
        <f t="shared" si="22"/>
        <v>450000</v>
      </c>
      <c r="H694" s="59">
        <f>VLOOKUP($A694,Fund_clean_work!$A:$B,2,FALSE)</f>
        <v>1</v>
      </c>
      <c r="I694" s="63">
        <f t="shared" si="21"/>
        <v>450000</v>
      </c>
      <c r="J694" s="5" t="s">
        <v>1479</v>
      </c>
      <c r="K694" s="5" t="s">
        <v>1497</v>
      </c>
      <c r="L694" s="5" t="s">
        <v>30</v>
      </c>
      <c r="M694" s="5" t="s">
        <v>1498</v>
      </c>
      <c r="N694" s="5">
        <v>2012</v>
      </c>
      <c r="O694" s="5" t="s">
        <v>33</v>
      </c>
    </row>
    <row r="695" spans="1:15">
      <c r="A695" s="5" t="s">
        <v>2494</v>
      </c>
      <c r="B695" s="9">
        <v>42737</v>
      </c>
      <c r="C695" s="5">
        <v>2017</v>
      </c>
      <c r="D695" s="5" t="s">
        <v>658</v>
      </c>
      <c r="E695" s="5" t="str">
        <f>VLOOKUP(D695, 'TechIndex Startups'!$A$1:$E$700,2,FALSE)</f>
        <v>FIRM0587</v>
      </c>
      <c r="F695" s="16" t="s">
        <v>1471</v>
      </c>
      <c r="G695" s="15">
        <f t="shared" si="22"/>
        <v>450000</v>
      </c>
      <c r="H695" s="59">
        <f>VLOOKUP($A695,Fund_clean_work!$A:$B,2,FALSE)</f>
        <v>2</v>
      </c>
      <c r="I695" s="63">
        <f t="shared" si="21"/>
        <v>225000</v>
      </c>
      <c r="J695" s="5" t="s">
        <v>1965</v>
      </c>
      <c r="K695" s="5" t="s">
        <v>1497</v>
      </c>
      <c r="L695" s="5" t="s">
        <v>467</v>
      </c>
      <c r="M695" s="5" t="s">
        <v>467</v>
      </c>
      <c r="N695" s="5">
        <v>2015</v>
      </c>
      <c r="O695" s="5" t="s">
        <v>33</v>
      </c>
    </row>
    <row r="696" spans="1:15">
      <c r="A696" s="5" t="s">
        <v>2494</v>
      </c>
      <c r="B696" s="9">
        <v>42737</v>
      </c>
      <c r="C696" s="5">
        <v>2017</v>
      </c>
      <c r="D696" s="5" t="s">
        <v>658</v>
      </c>
      <c r="E696" s="5" t="str">
        <f>VLOOKUP(D696, 'TechIndex Startups'!$A$1:$E$700,2,FALSE)</f>
        <v>FIRM0587</v>
      </c>
      <c r="F696" s="15">
        <f>675000*0.76</f>
        <v>513000</v>
      </c>
      <c r="G696" s="15">
        <f t="shared" si="22"/>
        <v>513000</v>
      </c>
      <c r="H696" s="59">
        <f>VLOOKUP($A696,Fund_clean_work!$A:$B,2,FALSE)</f>
        <v>2</v>
      </c>
      <c r="I696" s="63">
        <f t="shared" si="21"/>
        <v>256500</v>
      </c>
      <c r="J696" s="5" t="s">
        <v>1966</v>
      </c>
      <c r="K696" s="5" t="s">
        <v>1497</v>
      </c>
      <c r="L696" s="5" t="s">
        <v>467</v>
      </c>
      <c r="M696" s="5" t="s">
        <v>467</v>
      </c>
      <c r="N696" s="5">
        <v>2015</v>
      </c>
      <c r="O696" s="5" t="s">
        <v>33</v>
      </c>
    </row>
    <row r="697" spans="1:15">
      <c r="A697" s="5" t="s">
        <v>2495</v>
      </c>
      <c r="B697" s="9">
        <v>42752</v>
      </c>
      <c r="C697" s="5">
        <v>2017</v>
      </c>
      <c r="D697" s="5" t="s">
        <v>750</v>
      </c>
      <c r="E697" s="5" t="str">
        <f>VLOOKUP(D697, 'TechIndex Startups'!$A$1:$E$700,2,FALSE)</f>
        <v>FIRM0675</v>
      </c>
      <c r="F697" s="15" t="s">
        <v>1471</v>
      </c>
      <c r="G697" s="15">
        <f t="shared" si="22"/>
        <v>513000</v>
      </c>
      <c r="H697" s="59">
        <f>VLOOKUP($A697,Fund_clean_work!$A:$B,2,FALSE)</f>
        <v>4</v>
      </c>
      <c r="I697" s="63">
        <f t="shared" si="21"/>
        <v>128250</v>
      </c>
      <c r="J697" s="5" t="s">
        <v>1479</v>
      </c>
      <c r="K697" s="5" t="s">
        <v>1481</v>
      </c>
      <c r="L697" s="5" t="s">
        <v>50</v>
      </c>
      <c r="M697" s="5" t="s">
        <v>1478</v>
      </c>
      <c r="N697" s="5">
        <v>2016</v>
      </c>
      <c r="O697" s="5" t="s">
        <v>44</v>
      </c>
    </row>
    <row r="698" spans="1:15">
      <c r="A698" s="5" t="s">
        <v>2495</v>
      </c>
      <c r="B698" s="9">
        <v>42752</v>
      </c>
      <c r="C698" s="5">
        <v>2017</v>
      </c>
      <c r="D698" s="5" t="s">
        <v>750</v>
      </c>
      <c r="E698" s="5" t="str">
        <f>VLOOKUP(D698, 'TechIndex Startups'!$A$1:$E$700,2,FALSE)</f>
        <v>FIRM0675</v>
      </c>
      <c r="F698" s="15" t="s">
        <v>1471</v>
      </c>
      <c r="G698" s="15">
        <f t="shared" si="22"/>
        <v>513000</v>
      </c>
      <c r="H698" s="59">
        <f>VLOOKUP($A698,Fund_clean_work!$A:$B,2,FALSE)</f>
        <v>4</v>
      </c>
      <c r="I698" s="63">
        <f t="shared" si="21"/>
        <v>128250</v>
      </c>
      <c r="J698" s="5" t="s">
        <v>1479</v>
      </c>
      <c r="K698" s="5" t="s">
        <v>1481</v>
      </c>
      <c r="L698" s="5" t="s">
        <v>50</v>
      </c>
      <c r="M698" s="5" t="s">
        <v>1478</v>
      </c>
      <c r="N698" s="5">
        <v>2015</v>
      </c>
      <c r="O698" s="5" t="s">
        <v>44</v>
      </c>
    </row>
    <row r="699" spans="1:15">
      <c r="A699" s="5" t="s">
        <v>2495</v>
      </c>
      <c r="B699" s="9">
        <v>42752</v>
      </c>
      <c r="C699" s="5">
        <v>2017</v>
      </c>
      <c r="D699" s="5" t="s">
        <v>750</v>
      </c>
      <c r="E699" s="5" t="str">
        <f>VLOOKUP(D699, 'TechIndex Startups'!$A$1:$E$700,2,FALSE)</f>
        <v>FIRM0675</v>
      </c>
      <c r="F699" s="15" t="s">
        <v>1471</v>
      </c>
      <c r="G699" s="15">
        <f t="shared" si="22"/>
        <v>513000</v>
      </c>
      <c r="H699" s="59">
        <f>VLOOKUP($A699,Fund_clean_work!$A:$B,2,FALSE)</f>
        <v>4</v>
      </c>
      <c r="I699" s="63">
        <f t="shared" si="21"/>
        <v>128250</v>
      </c>
      <c r="J699" s="5" t="s">
        <v>1585</v>
      </c>
      <c r="K699" s="5" t="s">
        <v>1481</v>
      </c>
      <c r="L699" s="5" t="s">
        <v>50</v>
      </c>
      <c r="M699" s="5" t="s">
        <v>1478</v>
      </c>
      <c r="N699" s="5">
        <v>2015</v>
      </c>
      <c r="O699" s="5" t="s">
        <v>44</v>
      </c>
    </row>
    <row r="700" spans="1:15">
      <c r="A700" s="5" t="s">
        <v>2495</v>
      </c>
      <c r="B700" s="9">
        <v>42752</v>
      </c>
      <c r="C700" s="5">
        <v>2017</v>
      </c>
      <c r="D700" s="5" t="s">
        <v>750</v>
      </c>
      <c r="E700" s="5" t="str">
        <f>VLOOKUP(D700, 'TechIndex Startups'!$A$1:$E$700,2,FALSE)</f>
        <v>FIRM0675</v>
      </c>
      <c r="F700" s="15">
        <v>750000</v>
      </c>
      <c r="G700" s="15">
        <f t="shared" si="22"/>
        <v>750000</v>
      </c>
      <c r="H700" s="59">
        <f>VLOOKUP($A700,Fund_clean_work!$A:$B,2,FALSE)</f>
        <v>4</v>
      </c>
      <c r="I700" s="63">
        <f t="shared" si="21"/>
        <v>187500</v>
      </c>
      <c r="J700" s="5" t="s">
        <v>1674</v>
      </c>
      <c r="K700" s="5" t="s">
        <v>1481</v>
      </c>
      <c r="L700" s="5" t="s">
        <v>50</v>
      </c>
      <c r="M700" s="5" t="s">
        <v>1478</v>
      </c>
      <c r="N700" s="5">
        <v>2015</v>
      </c>
      <c r="O700" s="5" t="s">
        <v>44</v>
      </c>
    </row>
    <row r="701" spans="1:15">
      <c r="A701" s="5" t="s">
        <v>2496</v>
      </c>
      <c r="B701" s="9">
        <v>42754</v>
      </c>
      <c r="C701" s="5">
        <v>2017</v>
      </c>
      <c r="D701" s="5" t="s">
        <v>746</v>
      </c>
      <c r="E701" s="5" t="str">
        <f>VLOOKUP(D701, 'TechIndex Startups'!$A$1:$E$700,2,FALSE)</f>
        <v>FIRM0671</v>
      </c>
      <c r="F701" s="15">
        <v>5000000</v>
      </c>
      <c r="G701" s="15">
        <f t="shared" si="22"/>
        <v>5000000</v>
      </c>
      <c r="H701" s="59">
        <f>VLOOKUP($A701,Fund_clean_work!$A:$B,2,FALSE)</f>
        <v>1</v>
      </c>
      <c r="I701" s="63">
        <f t="shared" si="21"/>
        <v>5000000</v>
      </c>
      <c r="J701" s="5" t="s">
        <v>1479</v>
      </c>
      <c r="K701" s="5" t="s">
        <v>1477</v>
      </c>
      <c r="L701" s="5" t="s">
        <v>30</v>
      </c>
      <c r="M701" s="5" t="s">
        <v>1498</v>
      </c>
      <c r="N701" s="5">
        <v>2010</v>
      </c>
      <c r="O701" s="5" t="s">
        <v>44</v>
      </c>
    </row>
    <row r="702" spans="1:15">
      <c r="A702" s="5" t="s">
        <v>2497</v>
      </c>
      <c r="B702" s="9">
        <v>42760</v>
      </c>
      <c r="C702" s="5">
        <v>2017</v>
      </c>
      <c r="D702" s="5" t="s">
        <v>199</v>
      </c>
      <c r="E702" s="5" t="str">
        <f>VLOOKUP(D702, 'TechIndex Startups'!$A$1:$E$700,2,FALSE)</f>
        <v>FIRM0150</v>
      </c>
      <c r="F702" s="15">
        <v>1122145</v>
      </c>
      <c r="G702" s="15">
        <f t="shared" si="22"/>
        <v>1122145</v>
      </c>
      <c r="H702" s="59">
        <f>VLOOKUP($A702,Fund_clean_work!$A:$B,2,FALSE)</f>
        <v>1</v>
      </c>
      <c r="I702" s="63">
        <f t="shared" si="21"/>
        <v>1122145</v>
      </c>
      <c r="J702" s="5" t="s">
        <v>1479</v>
      </c>
      <c r="K702" s="5" t="s">
        <v>1469</v>
      </c>
      <c r="L702" s="5" t="s">
        <v>200</v>
      </c>
      <c r="M702" s="5" t="s">
        <v>1932</v>
      </c>
      <c r="N702" s="5">
        <v>2016</v>
      </c>
      <c r="O702" s="5" t="s">
        <v>33</v>
      </c>
    </row>
    <row r="703" spans="1:15">
      <c r="A703" s="5" t="s">
        <v>2498</v>
      </c>
      <c r="B703" s="9">
        <v>42768</v>
      </c>
      <c r="C703" s="5">
        <v>2017</v>
      </c>
      <c r="D703" s="5" t="s">
        <v>752</v>
      </c>
      <c r="E703" s="5" t="str">
        <f>VLOOKUP(D703, 'TechIndex Startups'!$A$1:$E$700,2,FALSE)</f>
        <v>FIRM0677</v>
      </c>
      <c r="F703" s="15">
        <v>5000000</v>
      </c>
      <c r="G703" s="15">
        <f t="shared" si="22"/>
        <v>5000000</v>
      </c>
      <c r="H703" s="59">
        <f>VLOOKUP($A703,Fund_clean_work!$A:$B,2,FALSE)</f>
        <v>1</v>
      </c>
      <c r="I703" s="63">
        <f t="shared" si="21"/>
        <v>5000000</v>
      </c>
      <c r="J703" s="5" t="s">
        <v>1967</v>
      </c>
      <c r="K703" s="5" t="s">
        <v>1477</v>
      </c>
      <c r="L703" s="5" t="s">
        <v>30</v>
      </c>
      <c r="M703" s="5" t="s">
        <v>1470</v>
      </c>
      <c r="N703" s="5">
        <v>2016</v>
      </c>
      <c r="O703" s="5" t="s">
        <v>44</v>
      </c>
    </row>
    <row r="704" spans="1:15">
      <c r="A704" s="5" t="s">
        <v>2499</v>
      </c>
      <c r="B704" s="9">
        <v>42782</v>
      </c>
      <c r="C704" s="5">
        <v>2017</v>
      </c>
      <c r="D704" s="5" t="s">
        <v>507</v>
      </c>
      <c r="E704" s="5" t="str">
        <f>VLOOKUP(D704, 'TechIndex Startups'!$A$1:$E$700,2,FALSE)</f>
        <v>FIRM0439</v>
      </c>
      <c r="F704" s="15">
        <v>8000000</v>
      </c>
      <c r="G704" s="15">
        <f t="shared" si="22"/>
        <v>8000000</v>
      </c>
      <c r="H704" s="59">
        <f>VLOOKUP($A704,Fund_clean_work!$A:$B,2,FALSE)</f>
        <v>1</v>
      </c>
      <c r="I704" s="63">
        <f t="shared" si="21"/>
        <v>8000000</v>
      </c>
      <c r="J704" s="5" t="s">
        <v>1969</v>
      </c>
      <c r="K704" s="5" t="s">
        <v>1596</v>
      </c>
      <c r="L704" s="5" t="s">
        <v>30</v>
      </c>
      <c r="M704" s="5" t="s">
        <v>1840</v>
      </c>
      <c r="N704" s="5">
        <v>2014</v>
      </c>
      <c r="O704" s="5" t="s">
        <v>69</v>
      </c>
    </row>
    <row r="705" spans="1:15">
      <c r="A705" s="5" t="s">
        <v>2500</v>
      </c>
      <c r="B705" s="9">
        <v>42794</v>
      </c>
      <c r="C705" s="5">
        <v>2017</v>
      </c>
      <c r="D705" s="5" t="s">
        <v>543</v>
      </c>
      <c r="E705" s="5" t="str">
        <f>VLOOKUP(D705, 'TechIndex Startups'!$A$1:$E$700,2,FALSE)</f>
        <v>FIRM0474</v>
      </c>
      <c r="F705" s="16" t="s">
        <v>1471</v>
      </c>
      <c r="G705" s="15">
        <f t="shared" si="22"/>
        <v>8000000</v>
      </c>
      <c r="H705" s="59">
        <f>VLOOKUP($A705,Fund_clean_work!$A:$B,2,FALSE)</f>
        <v>3</v>
      </c>
      <c r="I705" s="63">
        <f t="shared" si="21"/>
        <v>2666666.6666666665</v>
      </c>
      <c r="J705" s="5" t="s">
        <v>1970</v>
      </c>
      <c r="K705" s="5" t="s">
        <v>1481</v>
      </c>
      <c r="L705" s="5" t="s">
        <v>30</v>
      </c>
      <c r="M705" s="5" t="s">
        <v>1498</v>
      </c>
      <c r="N705" s="5">
        <v>2014</v>
      </c>
      <c r="O705" s="5" t="s">
        <v>544</v>
      </c>
    </row>
    <row r="706" spans="1:15">
      <c r="A706" s="5" t="s">
        <v>2500</v>
      </c>
      <c r="B706" s="9">
        <v>42794</v>
      </c>
      <c r="C706" s="5">
        <v>2017</v>
      </c>
      <c r="D706" s="5" t="s">
        <v>543</v>
      </c>
      <c r="E706" s="5" t="str">
        <f>VLOOKUP(D706, 'TechIndex Startups'!$A$1:$E$700,2,FALSE)</f>
        <v>FIRM0474</v>
      </c>
      <c r="F706" s="16" t="s">
        <v>1471</v>
      </c>
      <c r="G706" s="15">
        <f t="shared" si="22"/>
        <v>8000000</v>
      </c>
      <c r="H706" s="59">
        <f>VLOOKUP($A706,Fund_clean_work!$A:$B,2,FALSE)</f>
        <v>3</v>
      </c>
      <c r="I706" s="63">
        <f t="shared" si="21"/>
        <v>2666666.6666666665</v>
      </c>
      <c r="J706" s="5" t="s">
        <v>1971</v>
      </c>
      <c r="K706" s="5" t="s">
        <v>1481</v>
      </c>
      <c r="L706" s="5" t="s">
        <v>30</v>
      </c>
      <c r="M706" s="5" t="s">
        <v>1498</v>
      </c>
      <c r="N706" s="5">
        <v>2014</v>
      </c>
      <c r="O706" s="5" t="s">
        <v>544</v>
      </c>
    </row>
    <row r="707" spans="1:15">
      <c r="A707" s="5" t="s">
        <v>2500</v>
      </c>
      <c r="B707" s="9">
        <v>42794</v>
      </c>
      <c r="C707" s="5">
        <v>2017</v>
      </c>
      <c r="D707" s="5" t="s">
        <v>543</v>
      </c>
      <c r="E707" s="5" t="str">
        <f>VLOOKUP(D707, 'TechIndex Startups'!$A$1:$E$700,2,FALSE)</f>
        <v>FIRM0474</v>
      </c>
      <c r="F707" s="15">
        <v>2300000</v>
      </c>
      <c r="G707" s="15">
        <f t="shared" si="22"/>
        <v>2300000</v>
      </c>
      <c r="H707" s="59">
        <f>VLOOKUP($A707,Fund_clean_work!$A:$B,2,FALSE)</f>
        <v>3</v>
      </c>
      <c r="I707" s="63">
        <f t="shared" ref="I707:I770" si="23">G707/H707</f>
        <v>766666.66666666663</v>
      </c>
      <c r="J707" s="5" t="s">
        <v>1972</v>
      </c>
      <c r="K707" s="5" t="s">
        <v>1481</v>
      </c>
      <c r="L707" s="5" t="s">
        <v>30</v>
      </c>
      <c r="M707" s="5" t="s">
        <v>1498</v>
      </c>
      <c r="N707" s="5">
        <v>2014</v>
      </c>
      <c r="O707" s="5" t="s">
        <v>544</v>
      </c>
    </row>
    <row r="708" spans="1:15">
      <c r="A708" s="5" t="s">
        <v>2501</v>
      </c>
      <c r="B708" s="9">
        <v>42795</v>
      </c>
      <c r="C708" s="5">
        <v>2017</v>
      </c>
      <c r="D708" s="5" t="s">
        <v>532</v>
      </c>
      <c r="E708" s="5" t="str">
        <f>VLOOKUP(D708, 'TechIndex Startups'!$A$1:$E$700,2,FALSE)</f>
        <v>FIRM0463</v>
      </c>
      <c r="F708" s="15">
        <v>2000000</v>
      </c>
      <c r="G708" s="15">
        <f t="shared" si="22"/>
        <v>2000000</v>
      </c>
      <c r="H708" s="59">
        <f>VLOOKUP($A708,Fund_clean_work!$A:$B,2,FALSE)</f>
        <v>1</v>
      </c>
      <c r="I708" s="63">
        <f t="shared" si="23"/>
        <v>2000000</v>
      </c>
      <c r="J708" s="5" t="s">
        <v>1973</v>
      </c>
      <c r="K708" s="5" t="s">
        <v>1469</v>
      </c>
      <c r="L708" s="5" t="s">
        <v>30</v>
      </c>
      <c r="M708" s="5" t="s">
        <v>1487</v>
      </c>
      <c r="N708" s="5">
        <v>2014</v>
      </c>
      <c r="O708" s="5" t="s">
        <v>33</v>
      </c>
    </row>
    <row r="709" spans="1:15">
      <c r="A709" s="5" t="s">
        <v>2504</v>
      </c>
      <c r="B709" s="9">
        <v>42801</v>
      </c>
      <c r="C709" s="5">
        <v>2017</v>
      </c>
      <c r="D709" s="5" t="s">
        <v>527</v>
      </c>
      <c r="E709" s="5" t="str">
        <f>VLOOKUP(D709, 'TechIndex Startups'!$A$1:$E$700,2,FALSE)</f>
        <v>FIRM0458</v>
      </c>
      <c r="F709" s="16" t="s">
        <v>1471</v>
      </c>
      <c r="G709" s="15">
        <f t="shared" si="22"/>
        <v>2000000</v>
      </c>
      <c r="H709" s="59">
        <f>VLOOKUP($A709,Fund_clean_work!$A:$B,2,FALSE)</f>
        <v>3</v>
      </c>
      <c r="I709" s="63">
        <f t="shared" si="23"/>
        <v>666666.66666666663</v>
      </c>
      <c r="J709" s="5" t="s">
        <v>1863</v>
      </c>
      <c r="K709" s="5" t="s">
        <v>1481</v>
      </c>
      <c r="L709" s="5" t="s">
        <v>109</v>
      </c>
      <c r="M709" s="5" t="s">
        <v>1500</v>
      </c>
      <c r="N709" s="5">
        <v>2014</v>
      </c>
      <c r="O709" s="5" t="s">
        <v>33</v>
      </c>
    </row>
    <row r="710" spans="1:15">
      <c r="A710" s="5" t="s">
        <v>2504</v>
      </c>
      <c r="B710" s="9">
        <v>42801</v>
      </c>
      <c r="C710" s="5">
        <v>2017</v>
      </c>
      <c r="D710" s="5" t="s">
        <v>527</v>
      </c>
      <c r="E710" s="5" t="str">
        <f>VLOOKUP(D710, 'TechIndex Startups'!$A$1:$E$700,2,FALSE)</f>
        <v>FIRM0458</v>
      </c>
      <c r="F710" s="15">
        <v>7000000</v>
      </c>
      <c r="G710" s="15">
        <f t="shared" si="22"/>
        <v>7000000</v>
      </c>
      <c r="H710" s="59">
        <f>VLOOKUP($A710,Fund_clean_work!$A:$B,2,FALSE)</f>
        <v>3</v>
      </c>
      <c r="I710" s="63">
        <f t="shared" si="23"/>
        <v>2333333.3333333335</v>
      </c>
      <c r="J710" s="5" t="s">
        <v>1864</v>
      </c>
      <c r="K710" s="5" t="s">
        <v>1481</v>
      </c>
      <c r="L710" s="5" t="s">
        <v>109</v>
      </c>
      <c r="M710" s="5" t="s">
        <v>1500</v>
      </c>
      <c r="N710" s="5">
        <v>2014</v>
      </c>
      <c r="O710" s="5" t="s">
        <v>33</v>
      </c>
    </row>
    <row r="711" spans="1:15">
      <c r="A711" s="5" t="s">
        <v>2504</v>
      </c>
      <c r="B711" s="9">
        <v>42801</v>
      </c>
      <c r="C711" s="5">
        <v>2017</v>
      </c>
      <c r="D711" s="5" t="s">
        <v>527</v>
      </c>
      <c r="E711" s="5" t="str">
        <f>VLOOKUP(D711, 'TechIndex Startups'!$A$1:$E$700,2,FALSE)</f>
        <v>FIRM0458</v>
      </c>
      <c r="F711" s="16" t="s">
        <v>1471</v>
      </c>
      <c r="G711" s="15">
        <f t="shared" si="22"/>
        <v>7000000</v>
      </c>
      <c r="H711" s="59">
        <f>VLOOKUP($A711,Fund_clean_work!$A:$B,2,FALSE)</f>
        <v>3</v>
      </c>
      <c r="I711" s="63">
        <f t="shared" si="23"/>
        <v>2333333.3333333335</v>
      </c>
      <c r="J711" s="12" t="s">
        <v>1782</v>
      </c>
      <c r="K711" s="5" t="s">
        <v>1481</v>
      </c>
      <c r="L711" s="5" t="s">
        <v>109</v>
      </c>
      <c r="M711" s="5" t="s">
        <v>1500</v>
      </c>
      <c r="N711" s="5">
        <v>2014</v>
      </c>
      <c r="O711" s="5" t="s">
        <v>33</v>
      </c>
    </row>
    <row r="712" spans="1:15">
      <c r="A712" s="5" t="s">
        <v>2505</v>
      </c>
      <c r="B712" s="9">
        <v>42804</v>
      </c>
      <c r="C712" s="5">
        <v>2017</v>
      </c>
      <c r="D712" s="5" t="s">
        <v>450</v>
      </c>
      <c r="E712" s="5" t="str">
        <f>VLOOKUP(D712, 'TechIndex Startups'!$A$1:$E$700,2,FALSE)</f>
        <v>FIRM0386</v>
      </c>
      <c r="F712" s="15">
        <f>500000*1.25</f>
        <v>625000</v>
      </c>
      <c r="G712" s="15">
        <f t="shared" si="22"/>
        <v>625000</v>
      </c>
      <c r="H712" s="59">
        <f>VLOOKUP($A712,Fund_clean_work!$A:$B,2,FALSE)</f>
        <v>2</v>
      </c>
      <c r="I712" s="63">
        <f t="shared" si="23"/>
        <v>312500</v>
      </c>
      <c r="J712" s="5" t="s">
        <v>1975</v>
      </c>
      <c r="K712" s="5" t="s">
        <v>1481</v>
      </c>
      <c r="L712" s="5" t="s">
        <v>387</v>
      </c>
      <c r="M712" s="5" t="s">
        <v>1632</v>
      </c>
      <c r="N712" s="5">
        <v>2013</v>
      </c>
      <c r="O712" s="5" t="s">
        <v>44</v>
      </c>
    </row>
    <row r="713" spans="1:15">
      <c r="A713" s="5" t="s">
        <v>2505</v>
      </c>
      <c r="B713" s="9">
        <v>42804</v>
      </c>
      <c r="C713" s="5">
        <v>2017</v>
      </c>
      <c r="D713" s="5" t="s">
        <v>450</v>
      </c>
      <c r="E713" s="5" t="str">
        <f>VLOOKUP(D713, 'TechIndex Startups'!$A$1:$E$700,2,FALSE)</f>
        <v>FIRM0386</v>
      </c>
      <c r="F713" s="16" t="s">
        <v>1471</v>
      </c>
      <c r="G713" s="15">
        <f t="shared" si="22"/>
        <v>625000</v>
      </c>
      <c r="H713" s="59">
        <f>VLOOKUP($A713,Fund_clean_work!$A:$B,2,FALSE)</f>
        <v>2</v>
      </c>
      <c r="I713" s="63">
        <f t="shared" si="23"/>
        <v>312500</v>
      </c>
      <c r="J713" s="5" t="s">
        <v>1976</v>
      </c>
      <c r="K713" s="5" t="s">
        <v>1481</v>
      </c>
      <c r="L713" s="5" t="s">
        <v>387</v>
      </c>
      <c r="M713" s="5" t="s">
        <v>1632</v>
      </c>
      <c r="N713" s="5">
        <v>2013</v>
      </c>
      <c r="O713" s="5" t="s">
        <v>44</v>
      </c>
    </row>
    <row r="714" spans="1:15">
      <c r="A714" s="5" t="s">
        <v>2507</v>
      </c>
      <c r="B714" s="9">
        <v>42816</v>
      </c>
      <c r="C714" s="5">
        <v>2017</v>
      </c>
      <c r="D714" s="5" t="s">
        <v>362</v>
      </c>
      <c r="E714" s="5" t="str">
        <f>VLOOKUP(D714, 'TechIndex Startups'!$A$1:$E$700,2,FALSE)</f>
        <v>FIRM0303</v>
      </c>
      <c r="F714" s="16" t="s">
        <v>1471</v>
      </c>
      <c r="G714" s="15">
        <f t="shared" si="22"/>
        <v>625000</v>
      </c>
      <c r="H714" s="59">
        <f>VLOOKUP($A714,Fund_clean_work!$A:$B,2,FALSE)</f>
        <v>3</v>
      </c>
      <c r="I714" s="63">
        <f t="shared" si="23"/>
        <v>208333.33333333334</v>
      </c>
      <c r="J714" s="5" t="s">
        <v>1977</v>
      </c>
      <c r="K714" s="5" t="s">
        <v>1494</v>
      </c>
      <c r="L714" s="5" t="s">
        <v>30</v>
      </c>
      <c r="M714" s="5" t="s">
        <v>1482</v>
      </c>
      <c r="N714" s="5">
        <v>2013</v>
      </c>
      <c r="O714" s="5" t="s">
        <v>29</v>
      </c>
    </row>
    <row r="715" spans="1:15">
      <c r="A715" s="5" t="s">
        <v>2507</v>
      </c>
      <c r="B715" s="9">
        <v>42816</v>
      </c>
      <c r="C715" s="5">
        <v>2017</v>
      </c>
      <c r="D715" s="5" t="s">
        <v>362</v>
      </c>
      <c r="E715" s="5" t="str">
        <f>VLOOKUP(D715, 'TechIndex Startups'!$A$1:$E$700,2,FALSE)</f>
        <v>FIRM0303</v>
      </c>
      <c r="F715" s="16" t="s">
        <v>1471</v>
      </c>
      <c r="G715" s="15">
        <f t="shared" si="22"/>
        <v>625000</v>
      </c>
      <c r="H715" s="59">
        <f>VLOOKUP($A715,Fund_clean_work!$A:$B,2,FALSE)</f>
        <v>3</v>
      </c>
      <c r="I715" s="63">
        <f t="shared" si="23"/>
        <v>208333.33333333334</v>
      </c>
      <c r="J715" s="5" t="s">
        <v>1683</v>
      </c>
      <c r="K715" s="5" t="s">
        <v>1494</v>
      </c>
      <c r="L715" s="5" t="s">
        <v>30</v>
      </c>
      <c r="M715" s="5" t="s">
        <v>1482</v>
      </c>
      <c r="N715" s="5">
        <v>2012</v>
      </c>
      <c r="O715" s="5" t="s">
        <v>29</v>
      </c>
    </row>
    <row r="716" spans="1:15">
      <c r="A716" s="5" t="s">
        <v>2507</v>
      </c>
      <c r="B716" s="9">
        <v>42816</v>
      </c>
      <c r="C716" s="5">
        <v>2017</v>
      </c>
      <c r="D716" s="5" t="s">
        <v>362</v>
      </c>
      <c r="E716" s="5" t="str">
        <f>VLOOKUP(D716, 'TechIndex Startups'!$A$1:$E$700,2,FALSE)</f>
        <v>FIRM0303</v>
      </c>
      <c r="F716" s="15">
        <v>12000000</v>
      </c>
      <c r="G716" s="15">
        <f t="shared" si="22"/>
        <v>12000000</v>
      </c>
      <c r="H716" s="59">
        <f>VLOOKUP($A716,Fund_clean_work!$A:$B,2,FALSE)</f>
        <v>3</v>
      </c>
      <c r="I716" s="63">
        <f t="shared" si="23"/>
        <v>4000000</v>
      </c>
      <c r="J716" s="5" t="s">
        <v>21</v>
      </c>
      <c r="K716" s="5" t="s">
        <v>1494</v>
      </c>
      <c r="L716" s="5" t="s">
        <v>30</v>
      </c>
      <c r="M716" s="5" t="s">
        <v>1482</v>
      </c>
      <c r="N716" s="5">
        <v>2013</v>
      </c>
      <c r="O716" s="5" t="s">
        <v>29</v>
      </c>
    </row>
    <row r="717" spans="1:15">
      <c r="A717" s="5" t="s">
        <v>2508</v>
      </c>
      <c r="B717" s="9">
        <v>42836</v>
      </c>
      <c r="C717" s="5">
        <v>2017</v>
      </c>
      <c r="D717" s="5" t="s">
        <v>540</v>
      </c>
      <c r="E717" s="5" t="str">
        <f>VLOOKUP(D717, 'TechIndex Startups'!$A$1:$E$700,2,FALSE)</f>
        <v>FIRM0471</v>
      </c>
      <c r="F717" s="16" t="s">
        <v>1471</v>
      </c>
      <c r="G717" s="15">
        <f t="shared" si="22"/>
        <v>12000000</v>
      </c>
      <c r="H717" s="59">
        <f>VLOOKUP($A717,Fund_clean_work!$A:$B,2,FALSE)</f>
        <v>2</v>
      </c>
      <c r="I717" s="63">
        <f t="shared" si="23"/>
        <v>6000000</v>
      </c>
      <c r="J717" s="5" t="s">
        <v>1735</v>
      </c>
      <c r="K717" s="5" t="s">
        <v>1481</v>
      </c>
      <c r="L717" s="5" t="s">
        <v>50</v>
      </c>
      <c r="M717" s="5" t="s">
        <v>1478</v>
      </c>
      <c r="N717" s="5">
        <v>2014</v>
      </c>
      <c r="O717" s="5" t="s">
        <v>47</v>
      </c>
    </row>
    <row r="718" spans="1:15">
      <c r="A718" s="5" t="s">
        <v>2508</v>
      </c>
      <c r="B718" s="9">
        <v>42836</v>
      </c>
      <c r="C718" s="5">
        <v>2017</v>
      </c>
      <c r="D718" s="5" t="s">
        <v>540</v>
      </c>
      <c r="E718" s="5" t="str">
        <f>VLOOKUP(D718, 'TechIndex Startups'!$A$1:$E$700,2,FALSE)</f>
        <v>FIRM0471</v>
      </c>
      <c r="F718" s="15">
        <f>460000*1.4</f>
        <v>644000</v>
      </c>
      <c r="G718" s="15">
        <f t="shared" ref="G718:G781" si="24">IF(F718="above",G717,F718)</f>
        <v>644000</v>
      </c>
      <c r="H718" s="59">
        <f>VLOOKUP($A718,Fund_clean_work!$A:$B,2,FALSE)</f>
        <v>2</v>
      </c>
      <c r="I718" s="63">
        <f t="shared" si="23"/>
        <v>322000</v>
      </c>
      <c r="J718" s="5" t="s">
        <v>1802</v>
      </c>
      <c r="K718" s="5" t="s">
        <v>1481</v>
      </c>
      <c r="L718" s="5" t="s">
        <v>50</v>
      </c>
      <c r="M718" s="5" t="s">
        <v>1478</v>
      </c>
      <c r="N718" s="5">
        <v>2014</v>
      </c>
      <c r="O718" s="5" t="s">
        <v>47</v>
      </c>
    </row>
    <row r="719" spans="1:15">
      <c r="A719" s="5" t="s">
        <v>2509</v>
      </c>
      <c r="B719" s="9">
        <v>42839</v>
      </c>
      <c r="C719" s="5">
        <v>2017</v>
      </c>
      <c r="D719" s="5" t="s">
        <v>145</v>
      </c>
      <c r="E719" s="5" t="str">
        <f>VLOOKUP(D719, 'TechIndex Startups'!$A$1:$E$700,2,FALSE)</f>
        <v>FIRM0097</v>
      </c>
      <c r="F719" s="15">
        <v>1500000</v>
      </c>
      <c r="G719" s="15">
        <f t="shared" si="24"/>
        <v>1500000</v>
      </c>
      <c r="H719" s="59">
        <f>VLOOKUP($A719,Fund_clean_work!$A:$B,2,FALSE)</f>
        <v>1</v>
      </c>
      <c r="I719" s="63">
        <f t="shared" si="23"/>
        <v>1500000</v>
      </c>
      <c r="J719" s="5" t="s">
        <v>1479</v>
      </c>
      <c r="K719" s="5" t="s">
        <v>1588</v>
      </c>
      <c r="L719" s="5" t="s">
        <v>30</v>
      </c>
      <c r="M719" s="5" t="s">
        <v>1491</v>
      </c>
      <c r="N719" s="5">
        <v>2008</v>
      </c>
      <c r="O719" s="5" t="s">
        <v>44</v>
      </c>
    </row>
    <row r="720" spans="1:15">
      <c r="A720" s="5" t="s">
        <v>2510</v>
      </c>
      <c r="B720" s="9">
        <v>42856</v>
      </c>
      <c r="C720" s="5">
        <v>2017</v>
      </c>
      <c r="D720" s="5" t="s">
        <v>464</v>
      </c>
      <c r="E720" s="5" t="str">
        <f>VLOOKUP(D720, 'TechIndex Startups'!$A$1:$E$700,2,FALSE)</f>
        <v>FIRM0400</v>
      </c>
      <c r="F720" s="15">
        <f>1000000*1.25</f>
        <v>1250000</v>
      </c>
      <c r="G720" s="15">
        <f t="shared" si="24"/>
        <v>1250000</v>
      </c>
      <c r="H720" s="59">
        <f>VLOOKUP($A720,Fund_clean_work!$A:$B,2,FALSE)</f>
        <v>1</v>
      </c>
      <c r="I720" s="63">
        <f t="shared" si="23"/>
        <v>1250000</v>
      </c>
      <c r="J720" s="5" t="s">
        <v>1479</v>
      </c>
      <c r="K720" s="5" t="s">
        <v>1481</v>
      </c>
      <c r="L720" s="5" t="s">
        <v>73</v>
      </c>
      <c r="M720" s="5" t="s">
        <v>1741</v>
      </c>
      <c r="N720" s="5">
        <v>2014</v>
      </c>
      <c r="O720" s="5" t="s">
        <v>47</v>
      </c>
    </row>
    <row r="721" spans="1:15">
      <c r="A721" s="5" t="s">
        <v>2511</v>
      </c>
      <c r="B721" s="9">
        <v>42858</v>
      </c>
      <c r="C721" s="5">
        <v>2017</v>
      </c>
      <c r="D721" s="5" t="s">
        <v>604</v>
      </c>
      <c r="E721" s="5" t="str">
        <f>VLOOKUP(D721, 'TechIndex Startups'!$A$1:$E$700,2,FALSE)</f>
        <v>FIRM0533</v>
      </c>
      <c r="F721" s="15">
        <v>793200</v>
      </c>
      <c r="G721" s="15">
        <f t="shared" si="24"/>
        <v>793200</v>
      </c>
      <c r="H721" s="59">
        <f>VLOOKUP($A721,Fund_clean_work!$A:$B,2,FALSE)</f>
        <v>1</v>
      </c>
      <c r="I721" s="63">
        <f t="shared" si="23"/>
        <v>793200</v>
      </c>
      <c r="J721" s="5" t="s">
        <v>1479</v>
      </c>
      <c r="K721" s="5" t="s">
        <v>1481</v>
      </c>
      <c r="L721" s="5" t="s">
        <v>30</v>
      </c>
      <c r="M721" s="5" t="s">
        <v>1470</v>
      </c>
      <c r="N721" s="5">
        <v>2015</v>
      </c>
      <c r="O721" s="5" t="s">
        <v>33</v>
      </c>
    </row>
    <row r="722" spans="1:15">
      <c r="A722" s="5" t="s">
        <v>2512</v>
      </c>
      <c r="B722" s="9">
        <v>42866</v>
      </c>
      <c r="C722" s="5">
        <v>2017</v>
      </c>
      <c r="D722" s="5" t="s">
        <v>747</v>
      </c>
      <c r="E722" s="5" t="str">
        <f>VLOOKUP(D722, 'TechIndex Startups'!$A$1:$E$700,2,FALSE)</f>
        <v>FIRM0672</v>
      </c>
      <c r="F722" s="15">
        <v>150000</v>
      </c>
      <c r="G722" s="15">
        <f t="shared" si="24"/>
        <v>150000</v>
      </c>
      <c r="H722" s="59">
        <f>VLOOKUP($A722,Fund_clean_work!$A:$B,2,FALSE)</f>
        <v>1</v>
      </c>
      <c r="I722" s="63">
        <f t="shared" si="23"/>
        <v>150000</v>
      </c>
      <c r="J722" s="5" t="s">
        <v>1735</v>
      </c>
      <c r="K722" s="5" t="s">
        <v>1588</v>
      </c>
      <c r="L722" s="5" t="s">
        <v>30</v>
      </c>
      <c r="M722" s="5" t="s">
        <v>1482</v>
      </c>
      <c r="N722" s="5">
        <v>2013</v>
      </c>
      <c r="O722" s="5" t="s">
        <v>47</v>
      </c>
    </row>
    <row r="723" spans="1:15">
      <c r="A723" s="5" t="s">
        <v>2513</v>
      </c>
      <c r="B723" s="9">
        <v>42870</v>
      </c>
      <c r="C723" s="5">
        <v>2017</v>
      </c>
      <c r="D723" s="5" t="s">
        <v>742</v>
      </c>
      <c r="E723" s="5" t="str">
        <f>VLOOKUP(D723, 'TechIndex Startups'!$A$1:$E$700,2,FALSE)</f>
        <v>FIRM0667</v>
      </c>
      <c r="F723" s="15">
        <v>75000</v>
      </c>
      <c r="G723" s="15">
        <f t="shared" si="24"/>
        <v>75000</v>
      </c>
      <c r="H723" s="59">
        <f>VLOOKUP($A723,Fund_clean_work!$A:$B,2,FALSE)</f>
        <v>1</v>
      </c>
      <c r="I723" s="63">
        <f t="shared" si="23"/>
        <v>75000</v>
      </c>
      <c r="J723" s="5" t="s">
        <v>1648</v>
      </c>
      <c r="K723" s="5" t="s">
        <v>1492</v>
      </c>
      <c r="L723" s="5" t="s">
        <v>30</v>
      </c>
      <c r="M723" s="5" t="s">
        <v>1470</v>
      </c>
      <c r="N723" s="5">
        <v>2016</v>
      </c>
      <c r="O723" s="5" t="s">
        <v>33</v>
      </c>
    </row>
    <row r="724" spans="1:15">
      <c r="A724" s="5" t="s">
        <v>2515</v>
      </c>
      <c r="B724" s="9">
        <v>42885</v>
      </c>
      <c r="C724" s="5">
        <v>2017</v>
      </c>
      <c r="D724" s="5" t="s">
        <v>372</v>
      </c>
      <c r="E724" s="5" t="str">
        <f>VLOOKUP(D724, 'TechIndex Startups'!$A$1:$E$700,2,FALSE)</f>
        <v>FIRM0313</v>
      </c>
      <c r="F724" s="15" t="s">
        <v>1544</v>
      </c>
      <c r="G724" s="15">
        <f t="shared" si="24"/>
        <v>75000</v>
      </c>
      <c r="H724" s="59">
        <f>VLOOKUP($A724,Fund_clean_work!$A:$B,2,FALSE)</f>
        <v>3</v>
      </c>
      <c r="I724" s="63">
        <f t="shared" si="23"/>
        <v>25000</v>
      </c>
      <c r="J724" s="5" t="s">
        <v>1979</v>
      </c>
      <c r="K724" s="5" t="s">
        <v>1481</v>
      </c>
      <c r="L724" s="5" t="s">
        <v>50</v>
      </c>
      <c r="M724" s="5" t="s">
        <v>1478</v>
      </c>
      <c r="N724" s="5">
        <v>2015</v>
      </c>
      <c r="O724" s="5" t="s">
        <v>47</v>
      </c>
    </row>
    <row r="725" spans="1:15">
      <c r="A725" s="5" t="s">
        <v>2515</v>
      </c>
      <c r="B725" s="9">
        <v>42885</v>
      </c>
      <c r="C725" s="5">
        <v>2017</v>
      </c>
      <c r="D725" s="5" t="s">
        <v>372</v>
      </c>
      <c r="E725" s="5" t="str">
        <f>VLOOKUP(D725, 'TechIndex Startups'!$A$1:$E$700,2,FALSE)</f>
        <v>FIRM0313</v>
      </c>
      <c r="F725" s="15" t="s">
        <v>1544</v>
      </c>
      <c r="G725" s="15">
        <f t="shared" si="24"/>
        <v>75000</v>
      </c>
      <c r="H725" s="59">
        <f>VLOOKUP($A725,Fund_clean_work!$A:$B,2,FALSE)</f>
        <v>3</v>
      </c>
      <c r="I725" s="63">
        <f t="shared" si="23"/>
        <v>25000</v>
      </c>
      <c r="J725" s="5" t="s">
        <v>3</v>
      </c>
      <c r="K725" s="5" t="s">
        <v>1481</v>
      </c>
      <c r="L725" s="5" t="s">
        <v>50</v>
      </c>
      <c r="M725" s="5" t="s">
        <v>1478</v>
      </c>
      <c r="N725" s="5">
        <v>2013</v>
      </c>
      <c r="O725" s="5" t="s">
        <v>47</v>
      </c>
    </row>
    <row r="726" spans="1:15">
      <c r="A726" s="5" t="s">
        <v>2515</v>
      </c>
      <c r="B726" s="9">
        <v>42885</v>
      </c>
      <c r="C726" s="5">
        <v>2017</v>
      </c>
      <c r="D726" s="5" t="s">
        <v>372</v>
      </c>
      <c r="E726" s="5" t="str">
        <f>VLOOKUP(D726, 'TechIndex Startups'!$A$1:$E$700,2,FALSE)</f>
        <v>FIRM0313</v>
      </c>
      <c r="F726" s="15">
        <v>2000000</v>
      </c>
      <c r="G726" s="15">
        <f t="shared" si="24"/>
        <v>2000000</v>
      </c>
      <c r="H726" s="59">
        <f>VLOOKUP($A726,Fund_clean_work!$A:$B,2,FALSE)</f>
        <v>3</v>
      </c>
      <c r="I726" s="63">
        <f t="shared" si="23"/>
        <v>666666.66666666663</v>
      </c>
      <c r="J726" s="5" t="s">
        <v>1980</v>
      </c>
      <c r="K726" s="5" t="s">
        <v>1481</v>
      </c>
      <c r="L726" s="5" t="s">
        <v>50</v>
      </c>
      <c r="M726" s="5" t="s">
        <v>1478</v>
      </c>
      <c r="N726" s="5">
        <v>2013</v>
      </c>
      <c r="O726" s="5" t="s">
        <v>47</v>
      </c>
    </row>
    <row r="727" spans="1:15">
      <c r="A727" s="5" t="s">
        <v>2516</v>
      </c>
      <c r="B727" s="9">
        <v>42886</v>
      </c>
      <c r="C727" s="5">
        <v>2017</v>
      </c>
      <c r="D727" s="5" t="s">
        <v>700</v>
      </c>
      <c r="E727" s="5" t="str">
        <f>VLOOKUP(D727, 'TechIndex Startups'!$A$1:$E$700,2,FALSE)</f>
        <v>FIRM0627</v>
      </c>
      <c r="F727" s="15">
        <v>3700000</v>
      </c>
      <c r="G727" s="15">
        <f t="shared" si="24"/>
        <v>3700000</v>
      </c>
      <c r="H727" s="59">
        <f>VLOOKUP($A727,Fund_clean_work!$A:$B,2,FALSE)</f>
        <v>4</v>
      </c>
      <c r="I727" s="63">
        <f t="shared" si="23"/>
        <v>925000</v>
      </c>
      <c r="J727" s="5" t="s">
        <v>1870</v>
      </c>
      <c r="K727" s="5" t="s">
        <v>1477</v>
      </c>
      <c r="L727" s="5" t="s">
        <v>30</v>
      </c>
      <c r="M727" s="5" t="s">
        <v>1482</v>
      </c>
      <c r="N727" s="5">
        <v>2015</v>
      </c>
      <c r="O727" s="5" t="s">
        <v>33</v>
      </c>
    </row>
    <row r="728" spans="1:15">
      <c r="A728" s="5" t="s">
        <v>2516</v>
      </c>
      <c r="B728" s="9">
        <v>42886</v>
      </c>
      <c r="C728" s="5">
        <v>2017</v>
      </c>
      <c r="D728" s="5" t="s">
        <v>700</v>
      </c>
      <c r="E728" s="5" t="str">
        <f>VLOOKUP(D728, 'TechIndex Startups'!$A$1:$E$700,2,FALSE)</f>
        <v>FIRM0627</v>
      </c>
      <c r="F728" s="15" t="s">
        <v>1544</v>
      </c>
      <c r="G728" s="15">
        <f t="shared" si="24"/>
        <v>3700000</v>
      </c>
      <c r="H728" s="59">
        <f>VLOOKUP($A728,Fund_clean_work!$A:$B,2,FALSE)</f>
        <v>4</v>
      </c>
      <c r="I728" s="63">
        <f t="shared" si="23"/>
        <v>925000</v>
      </c>
      <c r="J728" s="5" t="s">
        <v>1479</v>
      </c>
      <c r="K728" s="5" t="s">
        <v>1477</v>
      </c>
      <c r="L728" s="5" t="s">
        <v>30</v>
      </c>
      <c r="M728" s="5" t="s">
        <v>1482</v>
      </c>
      <c r="N728" s="5">
        <v>2014</v>
      </c>
      <c r="O728" s="5" t="s">
        <v>33</v>
      </c>
    </row>
    <row r="729" spans="1:15">
      <c r="A729" s="5" t="s">
        <v>2516</v>
      </c>
      <c r="B729" s="9">
        <v>42886</v>
      </c>
      <c r="C729" s="5">
        <v>2017</v>
      </c>
      <c r="D729" s="5" t="s">
        <v>700</v>
      </c>
      <c r="E729" s="5" t="str">
        <f>VLOOKUP(D729, 'TechIndex Startups'!$A$1:$E$700,2,FALSE)</f>
        <v>FIRM0627</v>
      </c>
      <c r="F729" s="15" t="s">
        <v>1544</v>
      </c>
      <c r="G729" s="15">
        <f t="shared" si="24"/>
        <v>3700000</v>
      </c>
      <c r="H729" s="59">
        <f>VLOOKUP($A729,Fund_clean_work!$A:$B,2,FALSE)</f>
        <v>4</v>
      </c>
      <c r="I729" s="63">
        <f t="shared" si="23"/>
        <v>925000</v>
      </c>
      <c r="J729" s="5" t="s">
        <v>1638</v>
      </c>
      <c r="K729" s="5" t="s">
        <v>1477</v>
      </c>
      <c r="L729" s="5" t="s">
        <v>30</v>
      </c>
      <c r="M729" s="5" t="s">
        <v>1482</v>
      </c>
      <c r="N729" s="5">
        <v>2015</v>
      </c>
      <c r="O729" s="5" t="s">
        <v>33</v>
      </c>
    </row>
    <row r="730" spans="1:15">
      <c r="A730" s="5" t="s">
        <v>2516</v>
      </c>
      <c r="B730" s="9">
        <v>42886</v>
      </c>
      <c r="C730" s="5">
        <v>2017</v>
      </c>
      <c r="D730" s="5" t="s">
        <v>700</v>
      </c>
      <c r="E730" s="5" t="str">
        <f>VLOOKUP(D730, 'TechIndex Startups'!$A$1:$E$700,2,FALSE)</f>
        <v>FIRM0627</v>
      </c>
      <c r="F730" s="15" t="s">
        <v>1544</v>
      </c>
      <c r="G730" s="15">
        <f t="shared" si="24"/>
        <v>3700000</v>
      </c>
      <c r="H730" s="59">
        <f>VLOOKUP($A730,Fund_clean_work!$A:$B,2,FALSE)</f>
        <v>4</v>
      </c>
      <c r="I730" s="63">
        <f t="shared" si="23"/>
        <v>925000</v>
      </c>
      <c r="J730" s="5" t="s">
        <v>1981</v>
      </c>
      <c r="K730" s="5" t="s">
        <v>1477</v>
      </c>
      <c r="L730" s="5" t="s">
        <v>30</v>
      </c>
      <c r="M730" s="5" t="s">
        <v>1482</v>
      </c>
      <c r="N730" s="5">
        <v>2015</v>
      </c>
      <c r="O730" s="5" t="s">
        <v>33</v>
      </c>
    </row>
    <row r="731" spans="1:15">
      <c r="A731" s="5" t="s">
        <v>2518</v>
      </c>
      <c r="B731" s="9">
        <v>42892</v>
      </c>
      <c r="C731" s="5">
        <v>2017</v>
      </c>
      <c r="D731" s="5" t="s">
        <v>370</v>
      </c>
      <c r="E731" s="5" t="str">
        <f>VLOOKUP(D731, 'TechIndex Startups'!$A$1:$E$700,2,FALSE)</f>
        <v>FIRM0311</v>
      </c>
      <c r="F731" s="15" t="s">
        <v>1544</v>
      </c>
      <c r="G731" s="15">
        <f t="shared" si="24"/>
        <v>3700000</v>
      </c>
      <c r="H731" s="59">
        <f>VLOOKUP($A731,Fund_clean_work!$A:$B,2,FALSE)</f>
        <v>4</v>
      </c>
      <c r="I731" s="63">
        <f t="shared" si="23"/>
        <v>925000</v>
      </c>
      <c r="J731" s="5" t="s">
        <v>1982</v>
      </c>
      <c r="K731" s="5" t="s">
        <v>1477</v>
      </c>
      <c r="L731" s="5" t="s">
        <v>30</v>
      </c>
      <c r="M731" s="5" t="s">
        <v>1983</v>
      </c>
      <c r="N731" s="5">
        <v>2014</v>
      </c>
      <c r="O731" s="5" t="s">
        <v>86</v>
      </c>
    </row>
    <row r="732" spans="1:15">
      <c r="A732" s="5" t="s">
        <v>2518</v>
      </c>
      <c r="B732" s="9">
        <v>42892</v>
      </c>
      <c r="C732" s="5">
        <v>2017</v>
      </c>
      <c r="D732" s="5" t="s">
        <v>370</v>
      </c>
      <c r="E732" s="5" t="str">
        <f>VLOOKUP(D732, 'TechIndex Startups'!$A$1:$E$700,2,FALSE)</f>
        <v>FIRM0311</v>
      </c>
      <c r="F732" s="15" t="s">
        <v>1544</v>
      </c>
      <c r="G732" s="15">
        <f t="shared" si="24"/>
        <v>3700000</v>
      </c>
      <c r="H732" s="59">
        <f>VLOOKUP($A732,Fund_clean_work!$A:$B,2,FALSE)</f>
        <v>4</v>
      </c>
      <c r="I732" s="63">
        <f t="shared" si="23"/>
        <v>925000</v>
      </c>
      <c r="J732" s="5" t="s">
        <v>1984</v>
      </c>
      <c r="K732" s="5" t="s">
        <v>1477</v>
      </c>
      <c r="L732" s="5" t="s">
        <v>30</v>
      </c>
      <c r="M732" s="5" t="s">
        <v>1983</v>
      </c>
      <c r="N732" s="5">
        <v>2010</v>
      </c>
      <c r="O732" s="5" t="s">
        <v>86</v>
      </c>
    </row>
    <row r="733" spans="1:15">
      <c r="A733" s="5" t="s">
        <v>2518</v>
      </c>
      <c r="B733" s="9">
        <v>42892</v>
      </c>
      <c r="C733" s="5">
        <v>2017</v>
      </c>
      <c r="D733" s="5" t="s">
        <v>370</v>
      </c>
      <c r="E733" s="5" t="str">
        <f>VLOOKUP(D733, 'TechIndex Startups'!$A$1:$E$700,2,FALSE)</f>
        <v>FIRM0311</v>
      </c>
      <c r="F733" s="15">
        <v>1800000</v>
      </c>
      <c r="G733" s="15">
        <f t="shared" si="24"/>
        <v>1800000</v>
      </c>
      <c r="H733" s="59">
        <f>VLOOKUP($A733,Fund_clean_work!$A:$B,2,FALSE)</f>
        <v>4</v>
      </c>
      <c r="I733" s="63">
        <f t="shared" si="23"/>
        <v>450000</v>
      </c>
      <c r="J733" s="5" t="s">
        <v>1985</v>
      </c>
      <c r="K733" s="5" t="s">
        <v>1477</v>
      </c>
      <c r="L733" s="5" t="s">
        <v>30</v>
      </c>
      <c r="M733" s="5" t="s">
        <v>1983</v>
      </c>
      <c r="N733" s="5">
        <v>2014</v>
      </c>
      <c r="O733" s="5" t="s">
        <v>86</v>
      </c>
    </row>
    <row r="734" spans="1:15">
      <c r="A734" s="5" t="s">
        <v>2518</v>
      </c>
      <c r="B734" s="9">
        <v>42892</v>
      </c>
      <c r="C734" s="5">
        <v>2017</v>
      </c>
      <c r="D734" s="5" t="s">
        <v>370</v>
      </c>
      <c r="E734" s="5" t="str">
        <f>VLOOKUP(D734, 'TechIndex Startups'!$A$1:$E$700,2,FALSE)</f>
        <v>FIRM0311</v>
      </c>
      <c r="F734" s="15" t="s">
        <v>1544</v>
      </c>
      <c r="G734" s="15">
        <f t="shared" si="24"/>
        <v>1800000</v>
      </c>
      <c r="H734" s="59">
        <f>VLOOKUP($A734,Fund_clean_work!$A:$B,2,FALSE)</f>
        <v>4</v>
      </c>
      <c r="I734" s="63">
        <f t="shared" si="23"/>
        <v>450000</v>
      </c>
      <c r="J734" s="5" t="s">
        <v>1986</v>
      </c>
      <c r="K734" s="5" t="s">
        <v>1477</v>
      </c>
      <c r="L734" s="5" t="s">
        <v>30</v>
      </c>
      <c r="M734" s="5" t="s">
        <v>1983</v>
      </c>
      <c r="N734" s="5">
        <v>2014</v>
      </c>
      <c r="O734" s="5" t="s">
        <v>86</v>
      </c>
    </row>
    <row r="735" spans="1:15">
      <c r="A735" s="5" t="s">
        <v>2519</v>
      </c>
      <c r="B735" s="9">
        <v>42892</v>
      </c>
      <c r="C735" s="5">
        <v>2017</v>
      </c>
      <c r="D735" s="5" t="s">
        <v>1582</v>
      </c>
      <c r="E735" s="5" t="str">
        <f>VLOOKUP(D735, 'TechIndex Startups'!$A$1:$E$700,2,FALSE)</f>
        <v>FIRM0169</v>
      </c>
      <c r="F735" s="15">
        <v>1800000</v>
      </c>
      <c r="G735" s="15">
        <f t="shared" si="24"/>
        <v>1800000</v>
      </c>
      <c r="H735" s="59">
        <f>VLOOKUP($A735,Fund_clean_work!$A:$B,2,FALSE)</f>
        <v>1</v>
      </c>
      <c r="I735" s="63">
        <f t="shared" si="23"/>
        <v>1800000</v>
      </c>
      <c r="J735" s="5" t="s">
        <v>1479</v>
      </c>
      <c r="K735" s="5" t="s">
        <v>1469</v>
      </c>
      <c r="L735" s="5" t="s">
        <v>30</v>
      </c>
      <c r="M735" s="5" t="s">
        <v>1470</v>
      </c>
      <c r="N735" s="5">
        <v>2011</v>
      </c>
      <c r="O735" s="5" t="s">
        <v>47</v>
      </c>
    </row>
    <row r="736" spans="1:15">
      <c r="A736" s="5" t="s">
        <v>2520</v>
      </c>
      <c r="B736" s="9">
        <v>42898</v>
      </c>
      <c r="C736" s="5">
        <v>2017</v>
      </c>
      <c r="D736" s="5" t="s">
        <v>201</v>
      </c>
      <c r="E736" s="5" t="str">
        <f>VLOOKUP(D736, 'TechIndex Startups'!$A$1:$E$700,2,FALSE)</f>
        <v>FIRM0151</v>
      </c>
      <c r="F736" s="15">
        <v>1150000</v>
      </c>
      <c r="G736" s="15">
        <f t="shared" si="24"/>
        <v>1150000</v>
      </c>
      <c r="H736" s="59">
        <f>VLOOKUP($A736,Fund_clean_work!$A:$B,2,FALSE)</f>
        <v>1</v>
      </c>
      <c r="I736" s="63">
        <f t="shared" si="23"/>
        <v>1150000</v>
      </c>
      <c r="J736" s="5" t="s">
        <v>1479</v>
      </c>
      <c r="K736" s="5" t="s">
        <v>1469</v>
      </c>
      <c r="L736" s="5" t="s">
        <v>200</v>
      </c>
      <c r="M736" s="5" t="s">
        <v>1932</v>
      </c>
      <c r="N736" s="5">
        <v>1999</v>
      </c>
      <c r="O736" s="5" t="s">
        <v>33</v>
      </c>
    </row>
    <row r="737" spans="1:15">
      <c r="A737" s="5" t="s">
        <v>2521</v>
      </c>
      <c r="B737" s="9">
        <v>42898</v>
      </c>
      <c r="C737" s="5">
        <v>2017</v>
      </c>
      <c r="D737" s="5" t="s">
        <v>70</v>
      </c>
      <c r="E737" s="5" t="str">
        <f>VLOOKUP(D737, 'TechIndex Startups'!$A$1:$E$700,2,FALSE)</f>
        <v>FIRM0028</v>
      </c>
      <c r="F737" s="15">
        <v>24000000</v>
      </c>
      <c r="G737" s="15">
        <f t="shared" si="24"/>
        <v>24000000</v>
      </c>
      <c r="H737" s="59">
        <f>VLOOKUP($A737,Fund_clean_work!$A:$B,2,FALSE)</f>
        <v>1</v>
      </c>
      <c r="I737" s="63">
        <f t="shared" si="23"/>
        <v>24000000</v>
      </c>
      <c r="J737" s="5" t="s">
        <v>1987</v>
      </c>
      <c r="K737" s="5" t="s">
        <v>1513</v>
      </c>
      <c r="L737" s="5" t="s">
        <v>71</v>
      </c>
      <c r="M737" s="5" t="s">
        <v>1520</v>
      </c>
      <c r="N737" s="5">
        <v>2017</v>
      </c>
      <c r="O737" s="5" t="s">
        <v>33</v>
      </c>
    </row>
    <row r="738" spans="1:15">
      <c r="A738" s="5" t="s">
        <v>2522</v>
      </c>
      <c r="B738" s="9">
        <v>42901</v>
      </c>
      <c r="C738" s="5">
        <v>2017</v>
      </c>
      <c r="D738" s="13" t="s">
        <v>759</v>
      </c>
      <c r="E738" s="5" t="str">
        <f>VLOOKUP(D738, 'TechIndex Startups'!$A$1:$E$700,2,FALSE)</f>
        <v>FIRM0683</v>
      </c>
      <c r="F738" s="15">
        <v>10500000</v>
      </c>
      <c r="G738" s="15">
        <f t="shared" si="24"/>
        <v>10500000</v>
      </c>
      <c r="H738" s="59">
        <f>VLOOKUP($A738,Fund_clean_work!$A:$B,2,FALSE)</f>
        <v>20</v>
      </c>
      <c r="I738" s="63">
        <f t="shared" si="23"/>
        <v>525000</v>
      </c>
      <c r="J738" s="5" t="s">
        <v>1735</v>
      </c>
      <c r="K738" s="5" t="s">
        <v>1469</v>
      </c>
      <c r="L738" s="5" t="s">
        <v>30</v>
      </c>
      <c r="M738" s="5" t="s">
        <v>1482</v>
      </c>
      <c r="N738" s="5">
        <v>2017</v>
      </c>
      <c r="O738" s="5" t="s">
        <v>44</v>
      </c>
    </row>
    <row r="739" spans="1:15">
      <c r="A739" s="5" t="s">
        <v>2522</v>
      </c>
      <c r="B739" s="9">
        <v>42901</v>
      </c>
      <c r="C739" s="5">
        <v>2017</v>
      </c>
      <c r="D739" s="13" t="s">
        <v>759</v>
      </c>
      <c r="E739" s="5" t="str">
        <f>VLOOKUP(D739, 'TechIndex Startups'!$A$1:$E$700,2,FALSE)</f>
        <v>FIRM0683</v>
      </c>
      <c r="F739" s="15" t="s">
        <v>1544</v>
      </c>
      <c r="G739" s="15">
        <f t="shared" si="24"/>
        <v>10500000</v>
      </c>
      <c r="H739" s="59">
        <f>VLOOKUP($A739,Fund_clean_work!$A:$B,2,FALSE)</f>
        <v>20</v>
      </c>
      <c r="I739" s="63">
        <f t="shared" si="23"/>
        <v>525000</v>
      </c>
      <c r="J739" s="5" t="s">
        <v>1988</v>
      </c>
      <c r="K739" s="5" t="s">
        <v>1469</v>
      </c>
      <c r="L739" s="5" t="s">
        <v>30</v>
      </c>
      <c r="M739" s="5" t="s">
        <v>1482</v>
      </c>
      <c r="N739" s="5">
        <v>2017</v>
      </c>
      <c r="O739" s="5" t="s">
        <v>44</v>
      </c>
    </row>
    <row r="740" spans="1:15">
      <c r="A740" s="5" t="s">
        <v>2522</v>
      </c>
      <c r="B740" s="9">
        <v>42901</v>
      </c>
      <c r="C740" s="5">
        <v>2017</v>
      </c>
      <c r="D740" s="13" t="s">
        <v>759</v>
      </c>
      <c r="E740" s="5" t="str">
        <f>VLOOKUP(D740, 'TechIndex Startups'!$A$1:$E$700,2,FALSE)</f>
        <v>FIRM0683</v>
      </c>
      <c r="F740" s="15" t="s">
        <v>1544</v>
      </c>
      <c r="G740" s="15">
        <f t="shared" si="24"/>
        <v>10500000</v>
      </c>
      <c r="H740" s="59">
        <f>VLOOKUP($A740,Fund_clean_work!$A:$B,2,FALSE)</f>
        <v>20</v>
      </c>
      <c r="I740" s="63">
        <f t="shared" si="23"/>
        <v>525000</v>
      </c>
      <c r="J740" s="5" t="s">
        <v>1989</v>
      </c>
      <c r="K740" s="5" t="s">
        <v>1469</v>
      </c>
      <c r="L740" s="5" t="s">
        <v>30</v>
      </c>
      <c r="M740" s="5" t="s">
        <v>1482</v>
      </c>
      <c r="N740" s="5">
        <v>2017</v>
      </c>
      <c r="O740" s="5" t="s">
        <v>44</v>
      </c>
    </row>
    <row r="741" spans="1:15">
      <c r="A741" s="5" t="s">
        <v>2522</v>
      </c>
      <c r="B741" s="9">
        <v>42901</v>
      </c>
      <c r="C741" s="5">
        <v>2017</v>
      </c>
      <c r="D741" s="13" t="s">
        <v>759</v>
      </c>
      <c r="E741" s="5" t="str">
        <f>VLOOKUP(D741, 'TechIndex Startups'!$A$1:$E$700,2,FALSE)</f>
        <v>FIRM0683</v>
      </c>
      <c r="F741" s="15" t="s">
        <v>1544</v>
      </c>
      <c r="G741" s="15">
        <f t="shared" si="24"/>
        <v>10500000</v>
      </c>
      <c r="H741" s="59">
        <f>VLOOKUP($A741,Fund_clean_work!$A:$B,2,FALSE)</f>
        <v>20</v>
      </c>
      <c r="I741" s="63">
        <f t="shared" si="23"/>
        <v>525000</v>
      </c>
      <c r="J741" s="5" t="s">
        <v>1990</v>
      </c>
      <c r="K741" s="5" t="s">
        <v>1469</v>
      </c>
      <c r="L741" s="5" t="s">
        <v>30</v>
      </c>
      <c r="M741" s="5" t="s">
        <v>1482</v>
      </c>
      <c r="N741" s="5">
        <v>2017</v>
      </c>
      <c r="O741" s="5" t="s">
        <v>44</v>
      </c>
    </row>
    <row r="742" spans="1:15">
      <c r="A742" s="5" t="s">
        <v>2522</v>
      </c>
      <c r="B742" s="9">
        <v>42901</v>
      </c>
      <c r="C742" s="5">
        <v>2017</v>
      </c>
      <c r="D742" s="13" t="s">
        <v>759</v>
      </c>
      <c r="E742" s="5" t="str">
        <f>VLOOKUP(D742, 'TechIndex Startups'!$A$1:$E$700,2,FALSE)</f>
        <v>FIRM0683</v>
      </c>
      <c r="F742" s="15" t="s">
        <v>1544</v>
      </c>
      <c r="G742" s="15">
        <f t="shared" si="24"/>
        <v>10500000</v>
      </c>
      <c r="H742" s="59">
        <f>VLOOKUP($A742,Fund_clean_work!$A:$B,2,FALSE)</f>
        <v>20</v>
      </c>
      <c r="I742" s="63">
        <f t="shared" si="23"/>
        <v>525000</v>
      </c>
      <c r="J742" s="5" t="s">
        <v>1991</v>
      </c>
      <c r="K742" s="5" t="s">
        <v>1469</v>
      </c>
      <c r="L742" s="5" t="s">
        <v>30</v>
      </c>
      <c r="M742" s="5" t="s">
        <v>1482</v>
      </c>
      <c r="N742" s="5">
        <v>2017</v>
      </c>
      <c r="O742" s="5" t="s">
        <v>44</v>
      </c>
    </row>
    <row r="743" spans="1:15">
      <c r="A743" s="5" t="s">
        <v>2522</v>
      </c>
      <c r="B743" s="9">
        <v>42901</v>
      </c>
      <c r="C743" s="5">
        <v>2017</v>
      </c>
      <c r="D743" s="13" t="s">
        <v>759</v>
      </c>
      <c r="E743" s="5" t="str">
        <f>VLOOKUP(D743, 'TechIndex Startups'!$A$1:$E$700,2,FALSE)</f>
        <v>FIRM0683</v>
      </c>
      <c r="F743" s="15" t="s">
        <v>1544</v>
      </c>
      <c r="G743" s="15">
        <f t="shared" si="24"/>
        <v>10500000</v>
      </c>
      <c r="H743" s="59">
        <f>VLOOKUP($A743,Fund_clean_work!$A:$B,2,FALSE)</f>
        <v>20</v>
      </c>
      <c r="I743" s="63">
        <f t="shared" si="23"/>
        <v>525000</v>
      </c>
      <c r="J743" s="5" t="s">
        <v>1992</v>
      </c>
      <c r="K743" s="5" t="s">
        <v>1469</v>
      </c>
      <c r="L743" s="5" t="s">
        <v>30</v>
      </c>
      <c r="M743" s="5" t="s">
        <v>1482</v>
      </c>
      <c r="N743" s="5">
        <v>2017</v>
      </c>
      <c r="O743" s="5" t="s">
        <v>44</v>
      </c>
    </row>
    <row r="744" spans="1:15">
      <c r="A744" s="5" t="s">
        <v>2522</v>
      </c>
      <c r="B744" s="9">
        <v>42901</v>
      </c>
      <c r="C744" s="5">
        <v>2017</v>
      </c>
      <c r="D744" s="13" t="s">
        <v>759</v>
      </c>
      <c r="E744" s="5" t="str">
        <f>VLOOKUP(D744, 'TechIndex Startups'!$A$1:$E$700,2,FALSE)</f>
        <v>FIRM0683</v>
      </c>
      <c r="F744" s="15" t="s">
        <v>1544</v>
      </c>
      <c r="G744" s="15">
        <f t="shared" si="24"/>
        <v>10500000</v>
      </c>
      <c r="H744" s="59">
        <f>VLOOKUP($A744,Fund_clean_work!$A:$B,2,FALSE)</f>
        <v>20</v>
      </c>
      <c r="I744" s="63">
        <f t="shared" si="23"/>
        <v>525000</v>
      </c>
      <c r="J744" s="5" t="s">
        <v>1993</v>
      </c>
      <c r="K744" s="5" t="s">
        <v>1469</v>
      </c>
      <c r="L744" s="5" t="s">
        <v>30</v>
      </c>
      <c r="M744" s="5" t="s">
        <v>1482</v>
      </c>
      <c r="N744" s="5">
        <v>2017</v>
      </c>
      <c r="O744" s="5" t="s">
        <v>44</v>
      </c>
    </row>
    <row r="745" spans="1:15">
      <c r="A745" s="5" t="s">
        <v>2522</v>
      </c>
      <c r="B745" s="9">
        <v>42901</v>
      </c>
      <c r="C745" s="5">
        <v>2017</v>
      </c>
      <c r="D745" s="13" t="s">
        <v>759</v>
      </c>
      <c r="E745" s="5" t="str">
        <f>VLOOKUP(D745, 'TechIndex Startups'!$A$1:$E$700,2,FALSE)</f>
        <v>FIRM0683</v>
      </c>
      <c r="F745" s="15" t="s">
        <v>1544</v>
      </c>
      <c r="G745" s="15">
        <f t="shared" si="24"/>
        <v>10500000</v>
      </c>
      <c r="H745" s="59">
        <f>VLOOKUP($A745,Fund_clean_work!$A:$B,2,FALSE)</f>
        <v>20</v>
      </c>
      <c r="I745" s="63">
        <f t="shared" si="23"/>
        <v>525000</v>
      </c>
      <c r="J745" s="5" t="s">
        <v>1994</v>
      </c>
      <c r="K745" s="5" t="s">
        <v>1469</v>
      </c>
      <c r="L745" s="5" t="s">
        <v>30</v>
      </c>
      <c r="M745" s="5" t="s">
        <v>1482</v>
      </c>
      <c r="N745" s="5">
        <v>2017</v>
      </c>
      <c r="O745" s="5" t="s">
        <v>44</v>
      </c>
    </row>
    <row r="746" spans="1:15">
      <c r="A746" s="5" t="s">
        <v>2522</v>
      </c>
      <c r="B746" s="9">
        <v>42901</v>
      </c>
      <c r="C746" s="5">
        <v>2017</v>
      </c>
      <c r="D746" s="13" t="s">
        <v>759</v>
      </c>
      <c r="E746" s="5" t="str">
        <f>VLOOKUP(D746, 'TechIndex Startups'!$A$1:$E$700,2,FALSE)</f>
        <v>FIRM0683</v>
      </c>
      <c r="F746" s="15" t="s">
        <v>1544</v>
      </c>
      <c r="G746" s="15">
        <f t="shared" si="24"/>
        <v>10500000</v>
      </c>
      <c r="H746" s="59">
        <f>VLOOKUP($A746,Fund_clean_work!$A:$B,2,FALSE)</f>
        <v>20</v>
      </c>
      <c r="I746" s="63">
        <f t="shared" si="23"/>
        <v>525000</v>
      </c>
      <c r="J746" s="5" t="s">
        <v>3</v>
      </c>
      <c r="K746" s="5" t="s">
        <v>1469</v>
      </c>
      <c r="L746" s="5" t="s">
        <v>30</v>
      </c>
      <c r="M746" s="5" t="s">
        <v>1482</v>
      </c>
      <c r="N746" s="5">
        <v>2017</v>
      </c>
      <c r="O746" s="5" t="s">
        <v>44</v>
      </c>
    </row>
    <row r="747" spans="1:15">
      <c r="A747" s="5" t="s">
        <v>2522</v>
      </c>
      <c r="B747" s="9">
        <v>42901</v>
      </c>
      <c r="C747" s="5">
        <v>2017</v>
      </c>
      <c r="D747" s="13" t="s">
        <v>759</v>
      </c>
      <c r="E747" s="5" t="str">
        <f>VLOOKUP(D747, 'TechIndex Startups'!$A$1:$E$700,2,FALSE)</f>
        <v>FIRM0683</v>
      </c>
      <c r="F747" s="15" t="s">
        <v>1544</v>
      </c>
      <c r="G747" s="15">
        <f t="shared" si="24"/>
        <v>10500000</v>
      </c>
      <c r="H747" s="59">
        <f>VLOOKUP($A747,Fund_clean_work!$A:$B,2,FALSE)</f>
        <v>20</v>
      </c>
      <c r="I747" s="63">
        <f t="shared" si="23"/>
        <v>525000</v>
      </c>
      <c r="J747" s="5" t="s">
        <v>14</v>
      </c>
      <c r="K747" s="5" t="s">
        <v>1469</v>
      </c>
      <c r="L747" s="5" t="s">
        <v>30</v>
      </c>
      <c r="M747" s="5" t="s">
        <v>1482</v>
      </c>
      <c r="N747" s="5">
        <v>2017</v>
      </c>
      <c r="O747" s="5" t="s">
        <v>44</v>
      </c>
    </row>
    <row r="748" spans="1:15">
      <c r="A748" s="5" t="s">
        <v>2522</v>
      </c>
      <c r="B748" s="9">
        <v>42901</v>
      </c>
      <c r="C748" s="5">
        <v>2017</v>
      </c>
      <c r="D748" s="13" t="s">
        <v>759</v>
      </c>
      <c r="E748" s="5" t="str">
        <f>VLOOKUP(D748, 'TechIndex Startups'!$A$1:$E$700,2,FALSE)</f>
        <v>FIRM0683</v>
      </c>
      <c r="F748" s="15" t="s">
        <v>1544</v>
      </c>
      <c r="G748" s="15">
        <f t="shared" si="24"/>
        <v>10500000</v>
      </c>
      <c r="H748" s="59">
        <f>VLOOKUP($A748,Fund_clean_work!$A:$B,2,FALSE)</f>
        <v>20</v>
      </c>
      <c r="I748" s="63">
        <f t="shared" si="23"/>
        <v>525000</v>
      </c>
      <c r="J748" s="5" t="s">
        <v>1995</v>
      </c>
      <c r="K748" s="5" t="s">
        <v>1469</v>
      </c>
      <c r="L748" s="5" t="s">
        <v>30</v>
      </c>
      <c r="M748" s="5" t="s">
        <v>1482</v>
      </c>
      <c r="N748" s="5">
        <v>2017</v>
      </c>
      <c r="O748" s="5" t="s">
        <v>44</v>
      </c>
    </row>
    <row r="749" spans="1:15">
      <c r="A749" s="5" t="s">
        <v>2522</v>
      </c>
      <c r="B749" s="9">
        <v>42901</v>
      </c>
      <c r="C749" s="5">
        <v>2017</v>
      </c>
      <c r="D749" s="13" t="s">
        <v>759</v>
      </c>
      <c r="E749" s="5" t="str">
        <f>VLOOKUP(D749, 'TechIndex Startups'!$A$1:$E$700,2,FALSE)</f>
        <v>FIRM0683</v>
      </c>
      <c r="F749" s="15" t="s">
        <v>1544</v>
      </c>
      <c r="G749" s="15">
        <f t="shared" si="24"/>
        <v>10500000</v>
      </c>
      <c r="H749" s="59">
        <f>VLOOKUP($A749,Fund_clean_work!$A:$B,2,FALSE)</f>
        <v>20</v>
      </c>
      <c r="I749" s="63">
        <f t="shared" si="23"/>
        <v>525000</v>
      </c>
      <c r="J749" s="5" t="s">
        <v>1996</v>
      </c>
      <c r="K749" s="5" t="s">
        <v>1469</v>
      </c>
      <c r="L749" s="5" t="s">
        <v>30</v>
      </c>
      <c r="M749" s="5" t="s">
        <v>1482</v>
      </c>
      <c r="N749" s="5">
        <v>2017</v>
      </c>
      <c r="O749" s="5" t="s">
        <v>44</v>
      </c>
    </row>
    <row r="750" spans="1:15">
      <c r="A750" s="5" t="s">
        <v>2522</v>
      </c>
      <c r="B750" s="9">
        <v>42901</v>
      </c>
      <c r="C750" s="5">
        <v>2017</v>
      </c>
      <c r="D750" s="13" t="s">
        <v>759</v>
      </c>
      <c r="E750" s="5" t="str">
        <f>VLOOKUP(D750, 'TechIndex Startups'!$A$1:$E$700,2,FALSE)</f>
        <v>FIRM0683</v>
      </c>
      <c r="F750" s="15" t="s">
        <v>1544</v>
      </c>
      <c r="G750" s="15">
        <f t="shared" si="24"/>
        <v>10500000</v>
      </c>
      <c r="H750" s="59">
        <f>VLOOKUP($A750,Fund_clean_work!$A:$B,2,FALSE)</f>
        <v>20</v>
      </c>
      <c r="I750" s="63">
        <f t="shared" si="23"/>
        <v>525000</v>
      </c>
      <c r="J750" s="5" t="s">
        <v>9</v>
      </c>
      <c r="K750" s="5" t="s">
        <v>1469</v>
      </c>
      <c r="L750" s="5" t="s">
        <v>30</v>
      </c>
      <c r="M750" s="5" t="s">
        <v>1482</v>
      </c>
      <c r="N750" s="5">
        <v>2017</v>
      </c>
      <c r="O750" s="5" t="s">
        <v>44</v>
      </c>
    </row>
    <row r="751" spans="1:15">
      <c r="A751" s="5" t="s">
        <v>2522</v>
      </c>
      <c r="B751" s="9">
        <v>42901</v>
      </c>
      <c r="C751" s="5">
        <v>2017</v>
      </c>
      <c r="D751" s="13" t="s">
        <v>759</v>
      </c>
      <c r="E751" s="5" t="str">
        <f>VLOOKUP(D751, 'TechIndex Startups'!$A$1:$E$700,2,FALSE)</f>
        <v>FIRM0683</v>
      </c>
      <c r="F751" s="15" t="s">
        <v>1544</v>
      </c>
      <c r="G751" s="15">
        <f t="shared" si="24"/>
        <v>10500000</v>
      </c>
      <c r="H751" s="59">
        <f>VLOOKUP($A751,Fund_clean_work!$A:$B,2,FALSE)</f>
        <v>20</v>
      </c>
      <c r="I751" s="63">
        <f t="shared" si="23"/>
        <v>525000</v>
      </c>
      <c r="J751" s="5" t="s">
        <v>1997</v>
      </c>
      <c r="K751" s="5" t="s">
        <v>1469</v>
      </c>
      <c r="L751" s="5" t="s">
        <v>30</v>
      </c>
      <c r="M751" s="5" t="s">
        <v>1482</v>
      </c>
      <c r="N751" s="5">
        <v>2017</v>
      </c>
      <c r="O751" s="5" t="s">
        <v>44</v>
      </c>
    </row>
    <row r="752" spans="1:15">
      <c r="A752" s="5" t="s">
        <v>2522</v>
      </c>
      <c r="B752" s="9">
        <v>42901</v>
      </c>
      <c r="C752" s="5">
        <v>2017</v>
      </c>
      <c r="D752" s="13" t="s">
        <v>759</v>
      </c>
      <c r="E752" s="5" t="str">
        <f>VLOOKUP(D752, 'TechIndex Startups'!$A$1:$E$700,2,FALSE)</f>
        <v>FIRM0683</v>
      </c>
      <c r="F752" s="15" t="s">
        <v>1544</v>
      </c>
      <c r="G752" s="15">
        <f t="shared" si="24"/>
        <v>10500000</v>
      </c>
      <c r="H752" s="59">
        <f>VLOOKUP($A752,Fund_clean_work!$A:$B,2,FALSE)</f>
        <v>20</v>
      </c>
      <c r="I752" s="63">
        <f t="shared" si="23"/>
        <v>525000</v>
      </c>
      <c r="J752" s="5" t="s">
        <v>1727</v>
      </c>
      <c r="K752" s="5" t="s">
        <v>1469</v>
      </c>
      <c r="L752" s="5" t="s">
        <v>30</v>
      </c>
      <c r="M752" s="5" t="s">
        <v>1482</v>
      </c>
      <c r="N752" s="5">
        <v>2017</v>
      </c>
      <c r="O752" s="5" t="s">
        <v>44</v>
      </c>
    </row>
    <row r="753" spans="1:15">
      <c r="A753" s="5" t="s">
        <v>2522</v>
      </c>
      <c r="B753" s="9">
        <v>42901</v>
      </c>
      <c r="C753" s="5">
        <v>2017</v>
      </c>
      <c r="D753" s="13" t="s">
        <v>759</v>
      </c>
      <c r="E753" s="5" t="str">
        <f>VLOOKUP(D753, 'TechIndex Startups'!$A$1:$E$700,2,FALSE)</f>
        <v>FIRM0683</v>
      </c>
      <c r="F753" s="15" t="s">
        <v>1544</v>
      </c>
      <c r="G753" s="15">
        <f t="shared" si="24"/>
        <v>10500000</v>
      </c>
      <c r="H753" s="59">
        <f>VLOOKUP($A753,Fund_clean_work!$A:$B,2,FALSE)</f>
        <v>20</v>
      </c>
      <c r="I753" s="63">
        <f t="shared" si="23"/>
        <v>525000</v>
      </c>
      <c r="J753" s="5" t="s">
        <v>1998</v>
      </c>
      <c r="K753" s="5" t="s">
        <v>1469</v>
      </c>
      <c r="L753" s="5" t="s">
        <v>30</v>
      </c>
      <c r="M753" s="5" t="s">
        <v>1482</v>
      </c>
      <c r="N753" s="5">
        <v>2017</v>
      </c>
      <c r="O753" s="5" t="s">
        <v>44</v>
      </c>
    </row>
    <row r="754" spans="1:15">
      <c r="A754" s="5" t="s">
        <v>2522</v>
      </c>
      <c r="B754" s="9">
        <v>42901</v>
      </c>
      <c r="C754" s="5">
        <v>2017</v>
      </c>
      <c r="D754" s="13" t="s">
        <v>759</v>
      </c>
      <c r="E754" s="5" t="str">
        <f>VLOOKUP(D754, 'TechIndex Startups'!$A$1:$E$700,2,FALSE)</f>
        <v>FIRM0683</v>
      </c>
      <c r="F754" s="15" t="s">
        <v>1544</v>
      </c>
      <c r="G754" s="15">
        <f t="shared" si="24"/>
        <v>10500000</v>
      </c>
      <c r="H754" s="59">
        <f>VLOOKUP($A754,Fund_clean_work!$A:$B,2,FALSE)</f>
        <v>20</v>
      </c>
      <c r="I754" s="63">
        <f t="shared" si="23"/>
        <v>525000</v>
      </c>
      <c r="J754" s="5" t="s">
        <v>1999</v>
      </c>
      <c r="K754" s="5" t="s">
        <v>1469</v>
      </c>
      <c r="L754" s="5" t="s">
        <v>30</v>
      </c>
      <c r="M754" s="5" t="s">
        <v>1482</v>
      </c>
      <c r="N754" s="5">
        <v>2017</v>
      </c>
      <c r="O754" s="5" t="s">
        <v>44</v>
      </c>
    </row>
    <row r="755" spans="1:15">
      <c r="A755" s="5" t="s">
        <v>2522</v>
      </c>
      <c r="B755" s="9">
        <v>42901</v>
      </c>
      <c r="C755" s="5">
        <v>2017</v>
      </c>
      <c r="D755" s="13" t="s">
        <v>759</v>
      </c>
      <c r="E755" s="5" t="str">
        <f>VLOOKUP(D755, 'TechIndex Startups'!$A$1:$E$700,2,FALSE)</f>
        <v>FIRM0683</v>
      </c>
      <c r="F755" s="15" t="s">
        <v>1544</v>
      </c>
      <c r="G755" s="15">
        <f t="shared" si="24"/>
        <v>10500000</v>
      </c>
      <c r="H755" s="59">
        <f>VLOOKUP($A755,Fund_clean_work!$A:$B,2,FALSE)</f>
        <v>20</v>
      </c>
      <c r="I755" s="63">
        <f t="shared" si="23"/>
        <v>525000</v>
      </c>
      <c r="J755" s="5" t="s">
        <v>2000</v>
      </c>
      <c r="K755" s="5" t="s">
        <v>1469</v>
      </c>
      <c r="L755" s="5" t="s">
        <v>30</v>
      </c>
      <c r="M755" s="5" t="s">
        <v>1482</v>
      </c>
      <c r="N755" s="5">
        <v>2017</v>
      </c>
      <c r="O755" s="5" t="s">
        <v>44</v>
      </c>
    </row>
    <row r="756" spans="1:15">
      <c r="A756" s="5" t="s">
        <v>2522</v>
      </c>
      <c r="B756" s="9">
        <v>42901</v>
      </c>
      <c r="C756" s="5">
        <v>2017</v>
      </c>
      <c r="D756" s="13" t="s">
        <v>759</v>
      </c>
      <c r="E756" s="5" t="str">
        <f>VLOOKUP(D756, 'TechIndex Startups'!$A$1:$E$700,2,FALSE)</f>
        <v>FIRM0683</v>
      </c>
      <c r="F756" s="15" t="s">
        <v>1544</v>
      </c>
      <c r="G756" s="15">
        <f t="shared" si="24"/>
        <v>10500000</v>
      </c>
      <c r="H756" s="59">
        <f>VLOOKUP($A756,Fund_clean_work!$A:$B,2,FALSE)</f>
        <v>20</v>
      </c>
      <c r="I756" s="63">
        <f t="shared" si="23"/>
        <v>525000</v>
      </c>
      <c r="J756" s="5" t="s">
        <v>2001</v>
      </c>
      <c r="K756" s="5" t="s">
        <v>1469</v>
      </c>
      <c r="L756" s="5" t="s">
        <v>30</v>
      </c>
      <c r="M756" s="5" t="s">
        <v>1482</v>
      </c>
      <c r="N756" s="5">
        <v>2017</v>
      </c>
      <c r="O756" s="5" t="s">
        <v>44</v>
      </c>
    </row>
    <row r="757" spans="1:15">
      <c r="A757" s="5" t="s">
        <v>2522</v>
      </c>
      <c r="B757" s="9">
        <v>42901</v>
      </c>
      <c r="C757" s="5">
        <v>2017</v>
      </c>
      <c r="D757" s="13" t="s">
        <v>759</v>
      </c>
      <c r="E757" s="5" t="str">
        <f>VLOOKUP(D757, 'TechIndex Startups'!$A$1:$E$700,2,FALSE)</f>
        <v>FIRM0683</v>
      </c>
      <c r="F757" s="15" t="s">
        <v>1544</v>
      </c>
      <c r="G757" s="15">
        <f t="shared" si="24"/>
        <v>10500000</v>
      </c>
      <c r="H757" s="59">
        <f>VLOOKUP($A757,Fund_clean_work!$A:$B,2,FALSE)</f>
        <v>20</v>
      </c>
      <c r="I757" s="63">
        <f t="shared" si="23"/>
        <v>525000</v>
      </c>
      <c r="J757" s="5" t="s">
        <v>2002</v>
      </c>
      <c r="K757" s="5" t="s">
        <v>1469</v>
      </c>
      <c r="L757" s="5" t="s">
        <v>30</v>
      </c>
      <c r="M757" s="5" t="s">
        <v>1482</v>
      </c>
      <c r="N757" s="5">
        <v>2012</v>
      </c>
      <c r="O757" s="5" t="s">
        <v>44</v>
      </c>
    </row>
    <row r="758" spans="1:15">
      <c r="A758" s="5" t="s">
        <v>2523</v>
      </c>
      <c r="B758" s="9">
        <v>42907</v>
      </c>
      <c r="C758" s="5">
        <v>2017</v>
      </c>
      <c r="D758" s="5" t="s">
        <v>111</v>
      </c>
      <c r="E758" s="5" t="str">
        <f>VLOOKUP(D758, 'TechIndex Startups'!$A$1:$E$700,2,FALSE)</f>
        <v>FIRM0063</v>
      </c>
      <c r="F758" s="15">
        <v>1700000</v>
      </c>
      <c r="G758" s="15">
        <f t="shared" si="24"/>
        <v>1700000</v>
      </c>
      <c r="H758" s="59">
        <f>VLOOKUP($A758,Fund_clean_work!$A:$B,2,FALSE)</f>
        <v>1</v>
      </c>
      <c r="I758" s="63">
        <f t="shared" si="23"/>
        <v>1700000</v>
      </c>
      <c r="J758" s="5" t="s">
        <v>1479</v>
      </c>
      <c r="K758" s="5" t="s">
        <v>1469</v>
      </c>
      <c r="L758" s="5" t="s">
        <v>30</v>
      </c>
      <c r="M758" s="5" t="s">
        <v>1498</v>
      </c>
      <c r="N758" s="5">
        <v>2005</v>
      </c>
      <c r="O758" s="5" t="s">
        <v>33</v>
      </c>
    </row>
    <row r="759" spans="1:15">
      <c r="A759" s="5" t="s">
        <v>2524</v>
      </c>
      <c r="B759" s="9">
        <v>42915</v>
      </c>
      <c r="C759" s="5">
        <v>2017</v>
      </c>
      <c r="D759" s="5" t="s">
        <v>262</v>
      </c>
      <c r="E759" s="5" t="str">
        <f>VLOOKUP(D759, 'TechIndex Startups'!$A$1:$E$700,2,FALSE)</f>
        <v>FIRM0209</v>
      </c>
      <c r="F759" s="15" t="s">
        <v>1544</v>
      </c>
      <c r="G759" s="15">
        <f t="shared" si="24"/>
        <v>1700000</v>
      </c>
      <c r="H759" s="59">
        <f>VLOOKUP($A759,Fund_clean_work!$A:$B,2,FALSE)</f>
        <v>3</v>
      </c>
      <c r="I759" s="63">
        <f t="shared" si="23"/>
        <v>566666.66666666663</v>
      </c>
      <c r="J759" s="5" t="s">
        <v>1752</v>
      </c>
      <c r="K759" s="5" t="s">
        <v>1596</v>
      </c>
      <c r="L759" s="5" t="s">
        <v>50</v>
      </c>
      <c r="M759" s="5" t="s">
        <v>1478</v>
      </c>
      <c r="N759" s="5">
        <v>2014</v>
      </c>
      <c r="O759" s="5" t="s">
        <v>33</v>
      </c>
    </row>
    <row r="760" spans="1:15">
      <c r="A760" s="5" t="s">
        <v>2524</v>
      </c>
      <c r="B760" s="9">
        <v>42915</v>
      </c>
      <c r="C760" s="5">
        <v>2017</v>
      </c>
      <c r="D760" s="5" t="s">
        <v>262</v>
      </c>
      <c r="E760" s="5" t="str">
        <f>VLOOKUP(D760, 'TechIndex Startups'!$A$1:$E$700,2,FALSE)</f>
        <v>FIRM0209</v>
      </c>
      <c r="F760" s="15" t="s">
        <v>1544</v>
      </c>
      <c r="G760" s="15">
        <f t="shared" si="24"/>
        <v>1700000</v>
      </c>
      <c r="H760" s="59">
        <f>VLOOKUP($A760,Fund_clean_work!$A:$B,2,FALSE)</f>
        <v>3</v>
      </c>
      <c r="I760" s="63">
        <f t="shared" si="23"/>
        <v>566666.66666666663</v>
      </c>
      <c r="J760" s="5" t="s">
        <v>2003</v>
      </c>
      <c r="K760" s="5" t="s">
        <v>1596</v>
      </c>
      <c r="L760" s="5" t="s">
        <v>50</v>
      </c>
      <c r="M760" s="5" t="s">
        <v>1478</v>
      </c>
      <c r="N760" s="5">
        <v>2012</v>
      </c>
      <c r="O760" s="5" t="s">
        <v>33</v>
      </c>
    </row>
    <row r="761" spans="1:15">
      <c r="A761" s="5" t="s">
        <v>2524</v>
      </c>
      <c r="B761" s="9">
        <v>42915</v>
      </c>
      <c r="C761" s="5">
        <v>2017</v>
      </c>
      <c r="D761" s="5" t="s">
        <v>262</v>
      </c>
      <c r="E761" s="5" t="str">
        <f>VLOOKUP(D761, 'TechIndex Startups'!$A$1:$E$700,2,FALSE)</f>
        <v>FIRM0209</v>
      </c>
      <c r="F761" s="15">
        <v>1600000</v>
      </c>
      <c r="G761" s="15">
        <f t="shared" si="24"/>
        <v>1600000</v>
      </c>
      <c r="H761" s="59">
        <f>VLOOKUP($A761,Fund_clean_work!$A:$B,2,FALSE)</f>
        <v>3</v>
      </c>
      <c r="I761" s="63">
        <f t="shared" si="23"/>
        <v>533333.33333333337</v>
      </c>
      <c r="J761" s="5" t="s">
        <v>1753</v>
      </c>
      <c r="K761" s="5" t="s">
        <v>1596</v>
      </c>
      <c r="L761" s="5" t="s">
        <v>50</v>
      </c>
      <c r="M761" s="5" t="s">
        <v>1478</v>
      </c>
      <c r="N761" s="5">
        <v>2012</v>
      </c>
      <c r="O761" s="5" t="s">
        <v>33</v>
      </c>
    </row>
    <row r="762" spans="1:15">
      <c r="A762" s="5" t="s">
        <v>2525</v>
      </c>
      <c r="B762" s="9">
        <v>42915</v>
      </c>
      <c r="C762" s="5">
        <v>2017</v>
      </c>
      <c r="D762" s="5" t="s">
        <v>445</v>
      </c>
      <c r="E762" s="5" t="str">
        <f>VLOOKUP(D762, 'TechIndex Startups'!$A$1:$E$700,2,FALSE)</f>
        <v>FIRM0381</v>
      </c>
      <c r="F762" s="15">
        <v>10000000</v>
      </c>
      <c r="G762" s="15">
        <f t="shared" si="24"/>
        <v>10000000</v>
      </c>
      <c r="H762" s="59">
        <f>VLOOKUP($A762,Fund_clean_work!$A:$B,2,FALSE)</f>
        <v>3</v>
      </c>
      <c r="I762" s="63">
        <f t="shared" si="23"/>
        <v>3333333.3333333335</v>
      </c>
      <c r="J762" s="5" t="s">
        <v>23</v>
      </c>
      <c r="K762" s="5" t="s">
        <v>1481</v>
      </c>
      <c r="L762" s="5" t="s">
        <v>30</v>
      </c>
      <c r="M762" s="5" t="s">
        <v>1498</v>
      </c>
      <c r="N762" s="5">
        <v>2013</v>
      </c>
      <c r="O762" s="5" t="s">
        <v>69</v>
      </c>
    </row>
    <row r="763" spans="1:15">
      <c r="A763" s="5" t="s">
        <v>2525</v>
      </c>
      <c r="B763" s="9">
        <v>42915</v>
      </c>
      <c r="C763" s="5">
        <v>2017</v>
      </c>
      <c r="D763" s="5" t="s">
        <v>445</v>
      </c>
      <c r="E763" s="5" t="str">
        <f>VLOOKUP(D763, 'TechIndex Startups'!$A$1:$E$700,2,FALSE)</f>
        <v>FIRM0381</v>
      </c>
      <c r="F763" s="16" t="s">
        <v>1544</v>
      </c>
      <c r="G763" s="15">
        <f t="shared" si="24"/>
        <v>10000000</v>
      </c>
      <c r="H763" s="59">
        <f>VLOOKUP($A763,Fund_clean_work!$A:$B,2,FALSE)</f>
        <v>3</v>
      </c>
      <c r="I763" s="63">
        <f t="shared" si="23"/>
        <v>3333333.3333333335</v>
      </c>
      <c r="J763" s="5" t="s">
        <v>2004</v>
      </c>
      <c r="K763" s="5" t="s">
        <v>1481</v>
      </c>
      <c r="L763" s="5" t="s">
        <v>30</v>
      </c>
      <c r="M763" s="5" t="s">
        <v>1498</v>
      </c>
      <c r="N763" s="5">
        <v>2013</v>
      </c>
      <c r="O763" s="5" t="s">
        <v>69</v>
      </c>
    </row>
    <row r="764" spans="1:15">
      <c r="A764" s="5" t="s">
        <v>2525</v>
      </c>
      <c r="B764" s="9">
        <v>42915</v>
      </c>
      <c r="C764" s="5">
        <v>2017</v>
      </c>
      <c r="D764" s="5" t="s">
        <v>445</v>
      </c>
      <c r="E764" s="5" t="str">
        <f>VLOOKUP(D764, 'TechIndex Startups'!$A$1:$E$700,2,FALSE)</f>
        <v>FIRM0381</v>
      </c>
      <c r="F764" s="16" t="s">
        <v>1544</v>
      </c>
      <c r="G764" s="15">
        <f t="shared" si="24"/>
        <v>10000000</v>
      </c>
      <c r="H764" s="59">
        <f>VLOOKUP($A764,Fund_clean_work!$A:$B,2,FALSE)</f>
        <v>3</v>
      </c>
      <c r="I764" s="63">
        <f t="shared" si="23"/>
        <v>3333333.3333333335</v>
      </c>
      <c r="J764" s="5" t="s">
        <v>1684</v>
      </c>
      <c r="K764" s="5" t="s">
        <v>1481</v>
      </c>
      <c r="L764" s="5" t="s">
        <v>30</v>
      </c>
      <c r="M764" s="5" t="s">
        <v>1498</v>
      </c>
      <c r="N764" s="5">
        <v>2013</v>
      </c>
      <c r="O764" s="5" t="s">
        <v>69</v>
      </c>
    </row>
    <row r="765" spans="1:15">
      <c r="A765" s="5" t="s">
        <v>2526</v>
      </c>
      <c r="B765" s="9">
        <v>42923</v>
      </c>
      <c r="C765" s="5">
        <v>2017</v>
      </c>
      <c r="D765" s="5" t="s">
        <v>482</v>
      </c>
      <c r="E765" s="5" t="str">
        <f>VLOOKUP(D765, 'TechIndex Startups'!$A$1:$E$700,2,FALSE)</f>
        <v>FIRM0416</v>
      </c>
      <c r="F765" s="15">
        <v>115000</v>
      </c>
      <c r="G765" s="15">
        <f t="shared" si="24"/>
        <v>115000</v>
      </c>
      <c r="H765" s="59">
        <f>VLOOKUP($A765,Fund_clean_work!$A:$B,2,FALSE)</f>
        <v>2</v>
      </c>
      <c r="I765" s="63">
        <f t="shared" si="23"/>
        <v>57500</v>
      </c>
      <c r="J765" s="5" t="s">
        <v>1735</v>
      </c>
      <c r="K765" s="5" t="s">
        <v>1596</v>
      </c>
      <c r="L765" s="5" t="s">
        <v>307</v>
      </c>
      <c r="M765" s="5" t="s">
        <v>1916</v>
      </c>
      <c r="N765" s="5">
        <v>2014</v>
      </c>
      <c r="O765" s="5" t="s">
        <v>33</v>
      </c>
    </row>
    <row r="766" spans="1:15">
      <c r="A766" s="5" t="s">
        <v>2526</v>
      </c>
      <c r="B766" s="9">
        <v>42923</v>
      </c>
      <c r="C766" s="5">
        <v>2017</v>
      </c>
      <c r="D766" s="5" t="s">
        <v>482</v>
      </c>
      <c r="E766" s="5" t="str">
        <f>VLOOKUP(D766, 'TechIndex Startups'!$A$1:$E$700,2,FALSE)</f>
        <v>FIRM0416</v>
      </c>
      <c r="F766" s="15" t="s">
        <v>1544</v>
      </c>
      <c r="G766" s="15">
        <f t="shared" si="24"/>
        <v>115000</v>
      </c>
      <c r="H766" s="59">
        <f>VLOOKUP($A766,Fund_clean_work!$A:$B,2,FALSE)</f>
        <v>2</v>
      </c>
      <c r="I766" s="63">
        <f t="shared" si="23"/>
        <v>57500</v>
      </c>
      <c r="J766" s="5" t="s">
        <v>2005</v>
      </c>
      <c r="K766" s="5" t="s">
        <v>1596</v>
      </c>
      <c r="L766" s="5" t="s">
        <v>307</v>
      </c>
      <c r="M766" s="5" t="s">
        <v>1916</v>
      </c>
      <c r="N766" s="5">
        <v>2014</v>
      </c>
      <c r="O766" s="5" t="s">
        <v>33</v>
      </c>
    </row>
    <row r="767" spans="1:15">
      <c r="A767" s="5" t="s">
        <v>2527</v>
      </c>
      <c r="B767" s="9">
        <v>42928</v>
      </c>
      <c r="C767" s="5">
        <v>2017</v>
      </c>
      <c r="D767" s="5" t="s">
        <v>623</v>
      </c>
      <c r="E767" s="5" t="str">
        <f>VLOOKUP(D767, 'TechIndex Startups'!$A$1:$E$700,2,FALSE)</f>
        <v>FIRM0553</v>
      </c>
      <c r="F767" s="15">
        <v>710000</v>
      </c>
      <c r="G767" s="15">
        <f t="shared" si="24"/>
        <v>710000</v>
      </c>
      <c r="H767" s="59">
        <f>VLOOKUP($A767,Fund_clean_work!$A:$B,2,FALSE)</f>
        <v>3</v>
      </c>
      <c r="I767" s="63">
        <f t="shared" si="23"/>
        <v>236666.66666666666</v>
      </c>
      <c r="J767" s="5" t="s">
        <v>2006</v>
      </c>
      <c r="K767" s="5" t="s">
        <v>1481</v>
      </c>
      <c r="L767" s="5" t="s">
        <v>30</v>
      </c>
      <c r="M767" s="5" t="s">
        <v>1543</v>
      </c>
      <c r="N767" s="5">
        <v>2014</v>
      </c>
      <c r="O767" s="5" t="s">
        <v>33</v>
      </c>
    </row>
    <row r="768" spans="1:15">
      <c r="A768" s="5" t="s">
        <v>2527</v>
      </c>
      <c r="B768" s="9">
        <v>42928</v>
      </c>
      <c r="C768" s="5">
        <v>2017</v>
      </c>
      <c r="D768" s="5" t="s">
        <v>623</v>
      </c>
      <c r="E768" s="5" t="str">
        <f>VLOOKUP(D768, 'TechIndex Startups'!$A$1:$E$700,2,FALSE)</f>
        <v>FIRM0553</v>
      </c>
      <c r="F768" s="15" t="s">
        <v>1544</v>
      </c>
      <c r="G768" s="15">
        <f t="shared" si="24"/>
        <v>710000</v>
      </c>
      <c r="H768" s="59">
        <f>VLOOKUP($A768,Fund_clean_work!$A:$B,2,FALSE)</f>
        <v>3</v>
      </c>
      <c r="I768" s="63">
        <f t="shared" si="23"/>
        <v>236666.66666666666</v>
      </c>
      <c r="J768" s="5" t="s">
        <v>2007</v>
      </c>
      <c r="K768" s="5" t="s">
        <v>1481</v>
      </c>
      <c r="L768" s="5" t="s">
        <v>30</v>
      </c>
      <c r="M768" s="5" t="s">
        <v>1543</v>
      </c>
      <c r="N768" s="5">
        <v>2014</v>
      </c>
      <c r="O768" s="5" t="s">
        <v>33</v>
      </c>
    </row>
    <row r="769" spans="1:15">
      <c r="A769" s="5" t="s">
        <v>2527</v>
      </c>
      <c r="B769" s="9">
        <v>42928</v>
      </c>
      <c r="C769" s="5">
        <v>2017</v>
      </c>
      <c r="D769" s="5" t="s">
        <v>623</v>
      </c>
      <c r="E769" s="5" t="str">
        <f>VLOOKUP(D769, 'TechIndex Startups'!$A$1:$E$700,2,FALSE)</f>
        <v>FIRM0553</v>
      </c>
      <c r="F769" s="15" t="s">
        <v>1544</v>
      </c>
      <c r="G769" s="15">
        <f t="shared" si="24"/>
        <v>710000</v>
      </c>
      <c r="H769" s="59">
        <f>VLOOKUP($A769,Fund_clean_work!$A:$B,2,FALSE)</f>
        <v>3</v>
      </c>
      <c r="I769" s="63">
        <f t="shared" si="23"/>
        <v>236666.66666666666</v>
      </c>
      <c r="J769" s="5" t="s">
        <v>2008</v>
      </c>
      <c r="K769" s="5" t="s">
        <v>1481</v>
      </c>
      <c r="L769" s="5" t="s">
        <v>30</v>
      </c>
      <c r="M769" s="5" t="s">
        <v>1543</v>
      </c>
      <c r="N769" s="5">
        <v>2016</v>
      </c>
      <c r="O769" s="5" t="s">
        <v>33</v>
      </c>
    </row>
    <row r="770" spans="1:15">
      <c r="A770" s="5" t="s">
        <v>2528</v>
      </c>
      <c r="B770" s="9">
        <v>42928</v>
      </c>
      <c r="C770" s="5">
        <v>2017</v>
      </c>
      <c r="D770" s="5" t="s">
        <v>581</v>
      </c>
      <c r="E770" s="5" t="str">
        <f>VLOOKUP(D770, 'TechIndex Startups'!$A$1:$E$700,2,FALSE)</f>
        <v>FIRM0510</v>
      </c>
      <c r="F770" s="15">
        <v>1800000</v>
      </c>
      <c r="G770" s="15">
        <f t="shared" si="24"/>
        <v>1800000</v>
      </c>
      <c r="H770" s="59">
        <f>VLOOKUP($A770,Fund_clean_work!$A:$B,2,FALSE)</f>
        <v>3</v>
      </c>
      <c r="I770" s="63">
        <f t="shared" si="23"/>
        <v>600000</v>
      </c>
      <c r="J770" s="5" t="s">
        <v>1682</v>
      </c>
      <c r="K770" s="5" t="s">
        <v>1497</v>
      </c>
      <c r="L770" s="5" t="s">
        <v>30</v>
      </c>
      <c r="M770" s="5" t="s">
        <v>1534</v>
      </c>
      <c r="N770" s="5">
        <v>2014</v>
      </c>
      <c r="O770" s="5" t="s">
        <v>86</v>
      </c>
    </row>
    <row r="771" spans="1:15">
      <c r="A771" s="5" t="s">
        <v>2528</v>
      </c>
      <c r="B771" s="9">
        <v>42928</v>
      </c>
      <c r="C771" s="5">
        <v>2017</v>
      </c>
      <c r="D771" s="5" t="s">
        <v>581</v>
      </c>
      <c r="E771" s="5" t="str">
        <f>VLOOKUP(D771, 'TechIndex Startups'!$A$1:$E$700,2,FALSE)</f>
        <v>FIRM0510</v>
      </c>
      <c r="F771" s="15" t="s">
        <v>1544</v>
      </c>
      <c r="G771" s="15">
        <f t="shared" si="24"/>
        <v>1800000</v>
      </c>
      <c r="H771" s="59">
        <f>VLOOKUP($A771,Fund_clean_work!$A:$B,2,FALSE)</f>
        <v>3</v>
      </c>
      <c r="I771" s="63">
        <f t="shared" ref="I771:I834" si="25">G771/H771</f>
        <v>600000</v>
      </c>
      <c r="J771" s="5" t="s">
        <v>2009</v>
      </c>
      <c r="K771" s="5" t="s">
        <v>1497</v>
      </c>
      <c r="L771" s="5" t="s">
        <v>30</v>
      </c>
      <c r="M771" s="5" t="s">
        <v>1534</v>
      </c>
      <c r="N771" s="5">
        <v>2014</v>
      </c>
      <c r="O771" s="5" t="s">
        <v>86</v>
      </c>
    </row>
    <row r="772" spans="1:15">
      <c r="A772" s="5" t="s">
        <v>2528</v>
      </c>
      <c r="B772" s="9">
        <v>42928</v>
      </c>
      <c r="C772" s="5">
        <v>2017</v>
      </c>
      <c r="D772" s="5" t="s">
        <v>581</v>
      </c>
      <c r="E772" s="5" t="str">
        <f>VLOOKUP(D772, 'TechIndex Startups'!$A$1:$E$700,2,FALSE)</f>
        <v>FIRM0510</v>
      </c>
      <c r="F772" s="15" t="s">
        <v>1544</v>
      </c>
      <c r="G772" s="15">
        <f t="shared" si="24"/>
        <v>1800000</v>
      </c>
      <c r="H772" s="59">
        <f>VLOOKUP($A772,Fund_clean_work!$A:$B,2,FALSE)</f>
        <v>3</v>
      </c>
      <c r="I772" s="63">
        <f t="shared" si="25"/>
        <v>600000</v>
      </c>
      <c r="J772" s="5" t="s">
        <v>1969</v>
      </c>
      <c r="K772" s="5" t="s">
        <v>1497</v>
      </c>
      <c r="L772" s="5" t="s">
        <v>30</v>
      </c>
      <c r="M772" s="5" t="s">
        <v>1534</v>
      </c>
      <c r="N772" s="5">
        <v>2014</v>
      </c>
      <c r="O772" s="5" t="s">
        <v>86</v>
      </c>
    </row>
    <row r="773" spans="1:15">
      <c r="A773" s="5" t="s">
        <v>2529</v>
      </c>
      <c r="B773" s="9">
        <v>42933</v>
      </c>
      <c r="C773" s="5">
        <v>2017</v>
      </c>
      <c r="D773" s="5" t="s">
        <v>305</v>
      </c>
      <c r="E773" s="5" t="str">
        <f>VLOOKUP(D773, 'TechIndex Startups'!$A$1:$E$700,2,FALSE)</f>
        <v>FIRM0248</v>
      </c>
      <c r="F773" s="16" t="s">
        <v>1544</v>
      </c>
      <c r="G773" s="15">
        <f t="shared" si="24"/>
        <v>1800000</v>
      </c>
      <c r="H773" s="59">
        <f>VLOOKUP($A773,Fund_clean_work!$A:$B,2,FALSE)</f>
        <v>2</v>
      </c>
      <c r="I773" s="63">
        <f t="shared" si="25"/>
        <v>900000</v>
      </c>
      <c r="J773" s="5" t="s">
        <v>2010</v>
      </c>
      <c r="K773" s="5" t="s">
        <v>1497</v>
      </c>
      <c r="L773" s="5" t="s">
        <v>73</v>
      </c>
      <c r="M773" s="5" t="s">
        <v>1642</v>
      </c>
      <c r="N773" s="5">
        <v>2012</v>
      </c>
      <c r="O773" s="5" t="s">
        <v>33</v>
      </c>
    </row>
    <row r="774" spans="1:15">
      <c r="A774" s="5" t="s">
        <v>2529</v>
      </c>
      <c r="B774" s="9">
        <v>42933</v>
      </c>
      <c r="C774" s="5">
        <v>2017</v>
      </c>
      <c r="D774" s="5" t="s">
        <v>305</v>
      </c>
      <c r="E774" s="5" t="str">
        <f>VLOOKUP(D774, 'TechIndex Startups'!$A$1:$E$700,2,FALSE)</f>
        <v>FIRM0248</v>
      </c>
      <c r="F774" s="15">
        <f>10000000*1.25</f>
        <v>12500000</v>
      </c>
      <c r="G774" s="15">
        <f t="shared" si="24"/>
        <v>12500000</v>
      </c>
      <c r="H774" s="59">
        <f>VLOOKUP($A774,Fund_clean_work!$A:$B,2,FALSE)</f>
        <v>2</v>
      </c>
      <c r="I774" s="63">
        <f t="shared" si="25"/>
        <v>6250000</v>
      </c>
      <c r="J774" s="5" t="s">
        <v>1835</v>
      </c>
      <c r="K774" s="5" t="s">
        <v>1497</v>
      </c>
      <c r="L774" s="5" t="s">
        <v>73</v>
      </c>
      <c r="M774" s="5" t="s">
        <v>1642</v>
      </c>
      <c r="N774" s="5">
        <v>2012</v>
      </c>
      <c r="O774" s="5" t="s">
        <v>33</v>
      </c>
    </row>
    <row r="775" spans="1:15">
      <c r="A775" s="5" t="s">
        <v>2530</v>
      </c>
      <c r="B775" s="9">
        <v>42933</v>
      </c>
      <c r="C775" s="5">
        <v>2017</v>
      </c>
      <c r="D775" s="5" t="s">
        <v>753</v>
      </c>
      <c r="E775" s="5" t="str">
        <f>VLOOKUP(D775, 'TechIndex Startups'!$A$1:$E$700,2,FALSE)</f>
        <v>FIRM0678</v>
      </c>
      <c r="F775" s="15" t="s">
        <v>1544</v>
      </c>
      <c r="G775" s="15">
        <f t="shared" si="24"/>
        <v>12500000</v>
      </c>
      <c r="H775" s="59">
        <f>VLOOKUP($A775,Fund_clean_work!$A:$B,2,FALSE)</f>
        <v>7</v>
      </c>
      <c r="I775" s="63">
        <f t="shared" si="25"/>
        <v>1785714.2857142857</v>
      </c>
      <c r="J775" s="5" t="s">
        <v>1479</v>
      </c>
      <c r="K775" s="5" t="s">
        <v>1497</v>
      </c>
      <c r="L775" s="5" t="s">
        <v>50</v>
      </c>
      <c r="M775" s="5" t="s">
        <v>1478</v>
      </c>
      <c r="N775" s="5">
        <v>2016</v>
      </c>
      <c r="O775" s="5" t="s">
        <v>44</v>
      </c>
    </row>
    <row r="776" spans="1:15">
      <c r="A776" s="5" t="s">
        <v>2530</v>
      </c>
      <c r="B776" s="9">
        <v>42933</v>
      </c>
      <c r="C776" s="5">
        <v>2017</v>
      </c>
      <c r="D776" s="5" t="s">
        <v>753</v>
      </c>
      <c r="E776" s="5" t="str">
        <f>VLOOKUP(D776, 'TechIndex Startups'!$A$1:$E$700,2,FALSE)</f>
        <v>FIRM0678</v>
      </c>
      <c r="F776" s="15" t="s">
        <v>1544</v>
      </c>
      <c r="G776" s="15">
        <f t="shared" si="24"/>
        <v>12500000</v>
      </c>
      <c r="H776" s="59">
        <f>VLOOKUP($A776,Fund_clean_work!$A:$B,2,FALSE)</f>
        <v>7</v>
      </c>
      <c r="I776" s="63">
        <f t="shared" si="25"/>
        <v>1785714.2857142857</v>
      </c>
      <c r="J776" s="5" t="s">
        <v>2011</v>
      </c>
      <c r="K776" s="5" t="s">
        <v>1497</v>
      </c>
      <c r="L776" s="5" t="s">
        <v>50</v>
      </c>
      <c r="M776" s="5" t="s">
        <v>1478</v>
      </c>
      <c r="N776" s="5">
        <v>2014</v>
      </c>
      <c r="O776" s="5" t="s">
        <v>44</v>
      </c>
    </row>
    <row r="777" spans="1:15">
      <c r="A777" s="5" t="s">
        <v>2530</v>
      </c>
      <c r="B777" s="9">
        <v>42933</v>
      </c>
      <c r="C777" s="5">
        <v>2017</v>
      </c>
      <c r="D777" s="5" t="s">
        <v>753</v>
      </c>
      <c r="E777" s="5" t="str">
        <f>VLOOKUP(D777, 'TechIndex Startups'!$A$1:$E$700,2,FALSE)</f>
        <v>FIRM0678</v>
      </c>
      <c r="F777" s="15" t="s">
        <v>1544</v>
      </c>
      <c r="G777" s="15">
        <f t="shared" si="24"/>
        <v>12500000</v>
      </c>
      <c r="H777" s="59">
        <f>VLOOKUP($A777,Fund_clean_work!$A:$B,2,FALSE)</f>
        <v>7</v>
      </c>
      <c r="I777" s="63">
        <f t="shared" si="25"/>
        <v>1785714.2857142857</v>
      </c>
      <c r="J777" s="5" t="s">
        <v>2012</v>
      </c>
      <c r="K777" s="5" t="s">
        <v>1497</v>
      </c>
      <c r="L777" s="5" t="s">
        <v>50</v>
      </c>
      <c r="M777" s="5" t="s">
        <v>1478</v>
      </c>
      <c r="N777" s="5">
        <v>2016</v>
      </c>
      <c r="O777" s="5" t="s">
        <v>44</v>
      </c>
    </row>
    <row r="778" spans="1:15">
      <c r="A778" s="5" t="s">
        <v>2530</v>
      </c>
      <c r="B778" s="9">
        <v>42933</v>
      </c>
      <c r="C778" s="5">
        <v>2017</v>
      </c>
      <c r="D778" s="5" t="s">
        <v>753</v>
      </c>
      <c r="E778" s="5" t="str">
        <f>VLOOKUP(D778, 'TechIndex Startups'!$A$1:$E$700,2,FALSE)</f>
        <v>FIRM0678</v>
      </c>
      <c r="F778" s="15" t="s">
        <v>1544</v>
      </c>
      <c r="G778" s="15">
        <f t="shared" si="24"/>
        <v>12500000</v>
      </c>
      <c r="H778" s="59">
        <f>VLOOKUP($A778,Fund_clean_work!$A:$B,2,FALSE)</f>
        <v>7</v>
      </c>
      <c r="I778" s="63">
        <f t="shared" si="25"/>
        <v>1785714.2857142857</v>
      </c>
      <c r="J778" s="5" t="s">
        <v>1479</v>
      </c>
      <c r="K778" s="5" t="s">
        <v>1497</v>
      </c>
      <c r="L778" s="5" t="s">
        <v>50</v>
      </c>
      <c r="M778" s="5" t="s">
        <v>1478</v>
      </c>
      <c r="N778" s="5">
        <v>2016</v>
      </c>
      <c r="O778" s="5" t="s">
        <v>44</v>
      </c>
    </row>
    <row r="779" spans="1:15">
      <c r="A779" s="5" t="s">
        <v>2530</v>
      </c>
      <c r="B779" s="9">
        <v>42933</v>
      </c>
      <c r="C779" s="5">
        <v>2017</v>
      </c>
      <c r="D779" s="5" t="s">
        <v>753</v>
      </c>
      <c r="E779" s="5" t="str">
        <f>VLOOKUP(D779, 'TechIndex Startups'!$A$1:$E$700,2,FALSE)</f>
        <v>FIRM0678</v>
      </c>
      <c r="F779" s="15">
        <f>1000000*1.4</f>
        <v>1400000</v>
      </c>
      <c r="G779" s="15">
        <f t="shared" si="24"/>
        <v>1400000</v>
      </c>
      <c r="H779" s="59">
        <f>VLOOKUP($A779,Fund_clean_work!$A:$B,2,FALSE)</f>
        <v>7</v>
      </c>
      <c r="I779" s="63">
        <f t="shared" si="25"/>
        <v>200000</v>
      </c>
      <c r="J779" s="5" t="s">
        <v>1674</v>
      </c>
      <c r="K779" s="5" t="s">
        <v>1497</v>
      </c>
      <c r="L779" s="5" t="s">
        <v>50</v>
      </c>
      <c r="M779" s="5" t="s">
        <v>1478</v>
      </c>
      <c r="N779" s="5">
        <v>2016</v>
      </c>
      <c r="O779" s="5" t="s">
        <v>44</v>
      </c>
    </row>
    <row r="780" spans="1:15">
      <c r="A780" s="5" t="s">
        <v>2530</v>
      </c>
      <c r="B780" s="9">
        <v>42933</v>
      </c>
      <c r="C780" s="5">
        <v>2017</v>
      </c>
      <c r="D780" s="5" t="s">
        <v>753</v>
      </c>
      <c r="E780" s="5" t="str">
        <f>VLOOKUP(D780, 'TechIndex Startups'!$A$1:$E$700,2,FALSE)</f>
        <v>FIRM0678</v>
      </c>
      <c r="F780" s="15" t="s">
        <v>1544</v>
      </c>
      <c r="G780" s="15">
        <f t="shared" si="24"/>
        <v>1400000</v>
      </c>
      <c r="H780" s="59">
        <f>VLOOKUP($A780,Fund_clean_work!$A:$B,2,FALSE)</f>
        <v>7</v>
      </c>
      <c r="I780" s="63">
        <f t="shared" si="25"/>
        <v>200000</v>
      </c>
      <c r="J780" s="5" t="s">
        <v>2013</v>
      </c>
      <c r="K780" s="5" t="s">
        <v>1497</v>
      </c>
      <c r="L780" s="5" t="s">
        <v>50</v>
      </c>
      <c r="M780" s="5" t="s">
        <v>1478</v>
      </c>
      <c r="N780" s="5">
        <v>2016</v>
      </c>
      <c r="O780" s="5" t="s">
        <v>44</v>
      </c>
    </row>
    <row r="781" spans="1:15">
      <c r="A781" s="5" t="s">
        <v>2530</v>
      </c>
      <c r="B781" s="9">
        <v>42933</v>
      </c>
      <c r="C781" s="5">
        <v>2017</v>
      </c>
      <c r="D781" s="5" t="s">
        <v>753</v>
      </c>
      <c r="E781" s="5" t="str">
        <f>VLOOKUP(D781, 'TechIndex Startups'!$A$1:$E$700,2,FALSE)</f>
        <v>FIRM0678</v>
      </c>
      <c r="F781" s="15" t="s">
        <v>1544</v>
      </c>
      <c r="G781" s="15">
        <f t="shared" si="24"/>
        <v>1400000</v>
      </c>
      <c r="H781" s="59">
        <f>VLOOKUP($A781,Fund_clean_work!$A:$B,2,FALSE)</f>
        <v>7</v>
      </c>
      <c r="I781" s="63">
        <f t="shared" si="25"/>
        <v>200000</v>
      </c>
      <c r="J781" s="5" t="s">
        <v>2014</v>
      </c>
      <c r="K781" s="5" t="s">
        <v>1497</v>
      </c>
      <c r="L781" s="5" t="s">
        <v>50</v>
      </c>
      <c r="M781" s="5" t="s">
        <v>1478</v>
      </c>
      <c r="N781" s="5">
        <v>2016</v>
      </c>
      <c r="O781" s="5" t="s">
        <v>44</v>
      </c>
    </row>
    <row r="782" spans="1:15">
      <c r="A782" s="5" t="s">
        <v>2531</v>
      </c>
      <c r="B782" s="9">
        <v>42941</v>
      </c>
      <c r="C782" s="5">
        <v>2017</v>
      </c>
      <c r="D782" s="5" t="s">
        <v>503</v>
      </c>
      <c r="E782" s="5" t="str">
        <f>VLOOKUP(D782, 'TechIndex Startups'!$A$1:$E$700,2,FALSE)</f>
        <v>FIRM0436</v>
      </c>
      <c r="F782" s="15" t="s">
        <v>1544</v>
      </c>
      <c r="G782" s="15">
        <f t="shared" ref="G782:G845" si="26">IF(F782="above",G781,F782)</f>
        <v>1400000</v>
      </c>
      <c r="H782" s="59">
        <f>VLOOKUP($A782,Fund_clean_work!$A:$B,2,FALSE)</f>
        <v>3</v>
      </c>
      <c r="I782" s="63">
        <f t="shared" si="25"/>
        <v>466666.66666666669</v>
      </c>
      <c r="J782" s="5" t="s">
        <v>2006</v>
      </c>
      <c r="K782" s="5" t="s">
        <v>1596</v>
      </c>
      <c r="L782" s="5" t="s">
        <v>30</v>
      </c>
      <c r="M782" s="5" t="s">
        <v>1773</v>
      </c>
      <c r="N782" s="5">
        <v>2014</v>
      </c>
      <c r="O782" s="5" t="s">
        <v>44</v>
      </c>
    </row>
    <row r="783" spans="1:15">
      <c r="A783" s="5" t="s">
        <v>2531</v>
      </c>
      <c r="B783" s="9">
        <v>42941</v>
      </c>
      <c r="C783" s="5">
        <v>2017</v>
      </c>
      <c r="D783" s="5" t="s">
        <v>503</v>
      </c>
      <c r="E783" s="5" t="str">
        <f>VLOOKUP(D783, 'TechIndex Startups'!$A$1:$E$700,2,FALSE)</f>
        <v>FIRM0436</v>
      </c>
      <c r="F783" s="15" t="s">
        <v>1544</v>
      </c>
      <c r="G783" s="15">
        <f t="shared" si="26"/>
        <v>1400000</v>
      </c>
      <c r="H783" s="59">
        <f>VLOOKUP($A783,Fund_clean_work!$A:$B,2,FALSE)</f>
        <v>3</v>
      </c>
      <c r="I783" s="63">
        <f t="shared" si="25"/>
        <v>466666.66666666669</v>
      </c>
      <c r="J783" s="5" t="s">
        <v>2015</v>
      </c>
      <c r="K783" s="5" t="s">
        <v>1596</v>
      </c>
      <c r="L783" s="5" t="s">
        <v>30</v>
      </c>
      <c r="M783" s="5" t="s">
        <v>1773</v>
      </c>
      <c r="N783" s="5">
        <v>2014</v>
      </c>
      <c r="O783" s="5" t="s">
        <v>44</v>
      </c>
    </row>
    <row r="784" spans="1:15">
      <c r="A784" s="5" t="s">
        <v>2531</v>
      </c>
      <c r="B784" s="9">
        <v>42941</v>
      </c>
      <c r="C784" s="5">
        <v>2017</v>
      </c>
      <c r="D784" s="5" t="s">
        <v>503</v>
      </c>
      <c r="E784" s="5" t="str">
        <f>VLOOKUP(D784, 'TechIndex Startups'!$A$1:$E$700,2,FALSE)</f>
        <v>FIRM0436</v>
      </c>
      <c r="F784" s="15">
        <v>1800000</v>
      </c>
      <c r="G784" s="15">
        <f t="shared" si="26"/>
        <v>1800000</v>
      </c>
      <c r="H784" s="59">
        <f>VLOOKUP($A784,Fund_clean_work!$A:$B,2,FALSE)</f>
        <v>3</v>
      </c>
      <c r="I784" s="63">
        <f t="shared" si="25"/>
        <v>600000</v>
      </c>
      <c r="J784" s="5" t="s">
        <v>2016</v>
      </c>
      <c r="K784" s="5" t="s">
        <v>1596</v>
      </c>
      <c r="L784" s="5" t="s">
        <v>30</v>
      </c>
      <c r="M784" s="5" t="s">
        <v>1773</v>
      </c>
      <c r="N784" s="5">
        <v>2014</v>
      </c>
      <c r="O784" s="5" t="s">
        <v>44</v>
      </c>
    </row>
    <row r="785" spans="1:15">
      <c r="A785" s="5" t="s">
        <v>2532</v>
      </c>
      <c r="B785" s="9">
        <v>42949</v>
      </c>
      <c r="C785" s="5">
        <v>2017</v>
      </c>
      <c r="D785" s="5" t="s">
        <v>511</v>
      </c>
      <c r="E785" s="5" t="str">
        <f>VLOOKUP(D785, 'TechIndex Startups'!$A$1:$E$700,2,FALSE)</f>
        <v>FIRM0442</v>
      </c>
      <c r="F785" s="15" t="s">
        <v>1544</v>
      </c>
      <c r="G785" s="15">
        <f t="shared" si="26"/>
        <v>1800000</v>
      </c>
      <c r="H785" s="59">
        <f>VLOOKUP($A785,Fund_clean_work!$A:$B,2,FALSE)</f>
        <v>5</v>
      </c>
      <c r="I785" s="63">
        <f t="shared" si="25"/>
        <v>360000</v>
      </c>
      <c r="J785" s="5" t="s">
        <v>4</v>
      </c>
      <c r="K785" s="5" t="s">
        <v>1477</v>
      </c>
      <c r="L785" s="5" t="s">
        <v>30</v>
      </c>
      <c r="M785" s="5" t="s">
        <v>1482</v>
      </c>
      <c r="N785" s="5">
        <v>2014</v>
      </c>
      <c r="O785" s="5" t="s">
        <v>33</v>
      </c>
    </row>
    <row r="786" spans="1:15">
      <c r="A786" s="5" t="s">
        <v>2532</v>
      </c>
      <c r="B786" s="9">
        <v>42949</v>
      </c>
      <c r="C786" s="5">
        <v>2017</v>
      </c>
      <c r="D786" s="5" t="s">
        <v>511</v>
      </c>
      <c r="E786" s="5" t="str">
        <f>VLOOKUP(D786, 'TechIndex Startups'!$A$1:$E$700,2,FALSE)</f>
        <v>FIRM0442</v>
      </c>
      <c r="F786" s="15" t="s">
        <v>1544</v>
      </c>
      <c r="G786" s="15">
        <f t="shared" si="26"/>
        <v>1800000</v>
      </c>
      <c r="H786" s="59">
        <f>VLOOKUP($A786,Fund_clean_work!$A:$B,2,FALSE)</f>
        <v>5</v>
      </c>
      <c r="I786" s="63">
        <f t="shared" si="25"/>
        <v>360000</v>
      </c>
      <c r="J786" s="5" t="s">
        <v>1805</v>
      </c>
      <c r="K786" s="5" t="s">
        <v>1477</v>
      </c>
      <c r="L786" s="5" t="s">
        <v>30</v>
      </c>
      <c r="M786" s="5" t="s">
        <v>1482</v>
      </c>
      <c r="N786" s="5">
        <v>2014</v>
      </c>
      <c r="O786" s="5" t="s">
        <v>33</v>
      </c>
    </row>
    <row r="787" spans="1:15">
      <c r="A787" s="5" t="s">
        <v>2532</v>
      </c>
      <c r="B787" s="9">
        <v>42949</v>
      </c>
      <c r="C787" s="5">
        <v>2017</v>
      </c>
      <c r="D787" s="5" t="s">
        <v>511</v>
      </c>
      <c r="E787" s="5" t="str">
        <f>VLOOKUP(D787, 'TechIndex Startups'!$A$1:$E$700,2,FALSE)</f>
        <v>FIRM0442</v>
      </c>
      <c r="F787" s="15" t="s">
        <v>1544</v>
      </c>
      <c r="G787" s="15">
        <f t="shared" si="26"/>
        <v>1800000</v>
      </c>
      <c r="H787" s="59">
        <f>VLOOKUP($A787,Fund_clean_work!$A:$B,2,FALSE)</f>
        <v>5</v>
      </c>
      <c r="I787" s="63">
        <f t="shared" si="25"/>
        <v>360000</v>
      </c>
      <c r="J787" s="5" t="s">
        <v>9</v>
      </c>
      <c r="K787" s="5" t="s">
        <v>1477</v>
      </c>
      <c r="L787" s="5" t="s">
        <v>30</v>
      </c>
      <c r="M787" s="5" t="s">
        <v>1482</v>
      </c>
      <c r="N787" s="5">
        <v>2014</v>
      </c>
      <c r="O787" s="5" t="s">
        <v>33</v>
      </c>
    </row>
    <row r="788" spans="1:15">
      <c r="A788" s="5" t="s">
        <v>2532</v>
      </c>
      <c r="B788" s="9">
        <v>42949</v>
      </c>
      <c r="C788" s="5">
        <v>2017</v>
      </c>
      <c r="D788" s="5" t="s">
        <v>511</v>
      </c>
      <c r="E788" s="5" t="str">
        <f>VLOOKUP(D788, 'TechIndex Startups'!$A$1:$E$700,2,FALSE)</f>
        <v>FIRM0442</v>
      </c>
      <c r="F788" s="15" t="s">
        <v>1544</v>
      </c>
      <c r="G788" s="15">
        <f t="shared" si="26"/>
        <v>1800000</v>
      </c>
      <c r="H788" s="59">
        <f>VLOOKUP($A788,Fund_clean_work!$A:$B,2,FALSE)</f>
        <v>5</v>
      </c>
      <c r="I788" s="63">
        <f t="shared" si="25"/>
        <v>360000</v>
      </c>
      <c r="J788" s="5" t="s">
        <v>1624</v>
      </c>
      <c r="K788" s="5" t="s">
        <v>1477</v>
      </c>
      <c r="L788" s="5" t="s">
        <v>30</v>
      </c>
      <c r="M788" s="5" t="s">
        <v>1482</v>
      </c>
      <c r="N788" s="5">
        <v>2014</v>
      </c>
      <c r="O788" s="5" t="s">
        <v>33</v>
      </c>
    </row>
    <row r="789" spans="1:15">
      <c r="A789" s="5" t="s">
        <v>2532</v>
      </c>
      <c r="B789" s="9">
        <v>42949</v>
      </c>
      <c r="C789" s="5">
        <v>2017</v>
      </c>
      <c r="D789" s="5" t="s">
        <v>511</v>
      </c>
      <c r="E789" s="5" t="str">
        <f>VLOOKUP(D789, 'TechIndex Startups'!$A$1:$E$700,2,FALSE)</f>
        <v>FIRM0442</v>
      </c>
      <c r="F789" s="15">
        <v>8000000</v>
      </c>
      <c r="G789" s="15">
        <f t="shared" si="26"/>
        <v>8000000</v>
      </c>
      <c r="H789" s="59">
        <f>VLOOKUP($A789,Fund_clean_work!$A:$B,2,FALSE)</f>
        <v>5</v>
      </c>
      <c r="I789" s="63">
        <f t="shared" si="25"/>
        <v>1600000</v>
      </c>
      <c r="J789" s="5" t="s">
        <v>1466</v>
      </c>
      <c r="K789" s="5" t="s">
        <v>1477</v>
      </c>
      <c r="L789" s="5" t="s">
        <v>30</v>
      </c>
      <c r="M789" s="5" t="s">
        <v>1482</v>
      </c>
      <c r="N789" s="5">
        <v>2014</v>
      </c>
      <c r="O789" s="5" t="s">
        <v>33</v>
      </c>
    </row>
    <row r="790" spans="1:15">
      <c r="A790" s="5" t="s">
        <v>2533</v>
      </c>
      <c r="B790" s="9">
        <v>42951</v>
      </c>
      <c r="C790" s="5">
        <v>2017</v>
      </c>
      <c r="D790" s="5" t="s">
        <v>722</v>
      </c>
      <c r="E790" s="5" t="str">
        <f>VLOOKUP(D790, 'TechIndex Startups'!$A$1:$E$700,2,FALSE)</f>
        <v>FIRM0647</v>
      </c>
      <c r="F790" s="15">
        <v>543200</v>
      </c>
      <c r="G790" s="15">
        <f t="shared" si="26"/>
        <v>543200</v>
      </c>
      <c r="H790" s="59">
        <f>VLOOKUP($A790,Fund_clean_work!$A:$B,2,FALSE)</f>
        <v>1</v>
      </c>
      <c r="I790" s="63">
        <f t="shared" si="25"/>
        <v>543200</v>
      </c>
      <c r="J790" s="5" t="s">
        <v>1479</v>
      </c>
      <c r="K790" s="5" t="s">
        <v>1469</v>
      </c>
      <c r="L790" s="5" t="s">
        <v>30</v>
      </c>
      <c r="M790" s="5" t="s">
        <v>1845</v>
      </c>
      <c r="N790" s="5">
        <v>2016</v>
      </c>
      <c r="O790" s="5" t="s">
        <v>44</v>
      </c>
    </row>
    <row r="791" spans="1:15">
      <c r="A791" s="5" t="s">
        <v>2534</v>
      </c>
      <c r="B791" s="9">
        <v>43004</v>
      </c>
      <c r="C791" s="5">
        <v>2017</v>
      </c>
      <c r="D791" s="5" t="s">
        <v>701</v>
      </c>
      <c r="E791" s="5" t="str">
        <f>VLOOKUP(D791, 'TechIndex Startups'!$A$1:$E$700,2,FALSE)</f>
        <v>FIRM0628</v>
      </c>
      <c r="F791" s="15">
        <v>75000</v>
      </c>
      <c r="G791" s="15">
        <f t="shared" si="26"/>
        <v>75000</v>
      </c>
      <c r="H791" s="59">
        <f>VLOOKUP($A791,Fund_clean_work!$A:$B,2,FALSE)</f>
        <v>1</v>
      </c>
      <c r="I791" s="63">
        <f t="shared" si="25"/>
        <v>75000</v>
      </c>
      <c r="J791" s="5" t="s">
        <v>2017</v>
      </c>
      <c r="K791" s="5" t="s">
        <v>1481</v>
      </c>
      <c r="L791" s="5" t="s">
        <v>702</v>
      </c>
      <c r="M791" s="5" t="s">
        <v>1964</v>
      </c>
      <c r="N791" s="5">
        <v>2016</v>
      </c>
      <c r="O791" s="5" t="s">
        <v>47</v>
      </c>
    </row>
    <row r="792" spans="1:15">
      <c r="A792" s="5" t="s">
        <v>2535</v>
      </c>
      <c r="B792" s="9">
        <v>43006</v>
      </c>
      <c r="C792" s="5">
        <v>2017</v>
      </c>
      <c r="D792" s="5" t="s">
        <v>703</v>
      </c>
      <c r="E792" s="5" t="str">
        <f>VLOOKUP(D792, 'TechIndex Startups'!$A$1:$E$700,2,FALSE)</f>
        <v>FIRM0629</v>
      </c>
      <c r="F792" s="15" t="s">
        <v>1544</v>
      </c>
      <c r="G792" s="15">
        <f t="shared" si="26"/>
        <v>75000</v>
      </c>
      <c r="H792" s="59">
        <f>VLOOKUP($A792,Fund_clean_work!$A:$B,2,FALSE)</f>
        <v>4</v>
      </c>
      <c r="I792" s="63">
        <f t="shared" si="25"/>
        <v>18750</v>
      </c>
      <c r="J792" s="5" t="s">
        <v>2018</v>
      </c>
      <c r="K792" s="5" t="s">
        <v>1481</v>
      </c>
      <c r="L792" s="5" t="s">
        <v>50</v>
      </c>
      <c r="M792" s="5" t="s">
        <v>1478</v>
      </c>
      <c r="N792" s="5">
        <v>2012</v>
      </c>
      <c r="O792" s="5" t="s">
        <v>544</v>
      </c>
    </row>
    <row r="793" spans="1:15">
      <c r="A793" s="5" t="s">
        <v>2535</v>
      </c>
      <c r="B793" s="9">
        <v>43006</v>
      </c>
      <c r="C793" s="5">
        <v>2017</v>
      </c>
      <c r="D793" s="5" t="s">
        <v>703</v>
      </c>
      <c r="E793" s="5" t="str">
        <f>VLOOKUP(D793, 'TechIndex Startups'!$A$1:$E$700,2,FALSE)</f>
        <v>FIRM0629</v>
      </c>
      <c r="F793" s="15">
        <v>1000000</v>
      </c>
      <c r="G793" s="15">
        <f t="shared" si="26"/>
        <v>1000000</v>
      </c>
      <c r="H793" s="59">
        <f>VLOOKUP($A793,Fund_clean_work!$A:$B,2,FALSE)</f>
        <v>4</v>
      </c>
      <c r="I793" s="63">
        <f t="shared" si="25"/>
        <v>250000</v>
      </c>
      <c r="J793" s="5" t="s">
        <v>2019</v>
      </c>
      <c r="K793" s="5" t="s">
        <v>1481</v>
      </c>
      <c r="L793" s="5" t="s">
        <v>50</v>
      </c>
      <c r="M793" s="5" t="s">
        <v>1478</v>
      </c>
      <c r="N793" s="5">
        <v>2016</v>
      </c>
      <c r="O793" s="5" t="s">
        <v>544</v>
      </c>
    </row>
    <row r="794" spans="1:15">
      <c r="A794" s="5" t="s">
        <v>2535</v>
      </c>
      <c r="B794" s="9">
        <v>43006</v>
      </c>
      <c r="C794" s="5">
        <v>2017</v>
      </c>
      <c r="D794" s="5" t="s">
        <v>703</v>
      </c>
      <c r="E794" s="5" t="str">
        <f>VLOOKUP(D794, 'TechIndex Startups'!$A$1:$E$700,2,FALSE)</f>
        <v>FIRM0629</v>
      </c>
      <c r="F794" s="15" t="s">
        <v>1544</v>
      </c>
      <c r="G794" s="15">
        <f t="shared" si="26"/>
        <v>1000000</v>
      </c>
      <c r="H794" s="59">
        <f>VLOOKUP($A794,Fund_clean_work!$A:$B,2,FALSE)</f>
        <v>4</v>
      </c>
      <c r="I794" s="63">
        <f t="shared" si="25"/>
        <v>250000</v>
      </c>
      <c r="J794" s="5" t="s">
        <v>1904</v>
      </c>
      <c r="K794" s="5" t="s">
        <v>1481</v>
      </c>
      <c r="L794" s="5" t="s">
        <v>50</v>
      </c>
      <c r="M794" s="5" t="s">
        <v>1478</v>
      </c>
      <c r="N794" s="5">
        <v>2016</v>
      </c>
      <c r="O794" s="5" t="s">
        <v>544</v>
      </c>
    </row>
    <row r="795" spans="1:15">
      <c r="A795" s="5" t="s">
        <v>2535</v>
      </c>
      <c r="B795" s="9">
        <v>43006</v>
      </c>
      <c r="C795" s="5">
        <v>2017</v>
      </c>
      <c r="D795" s="5" t="s">
        <v>703</v>
      </c>
      <c r="E795" s="5" t="str">
        <f>VLOOKUP(D795, 'TechIndex Startups'!$A$1:$E$700,2,FALSE)</f>
        <v>FIRM0629</v>
      </c>
      <c r="F795" s="15" t="s">
        <v>1544</v>
      </c>
      <c r="G795" s="15">
        <f t="shared" si="26"/>
        <v>1000000</v>
      </c>
      <c r="H795" s="59">
        <f>VLOOKUP($A795,Fund_clean_work!$A:$B,2,FALSE)</f>
        <v>4</v>
      </c>
      <c r="I795" s="63">
        <f t="shared" si="25"/>
        <v>250000</v>
      </c>
      <c r="J795" s="5" t="s">
        <v>1674</v>
      </c>
      <c r="K795" s="5" t="s">
        <v>1481</v>
      </c>
      <c r="L795" s="5" t="s">
        <v>50</v>
      </c>
      <c r="M795" s="5" t="s">
        <v>1478</v>
      </c>
      <c r="N795" s="5">
        <v>2016</v>
      </c>
      <c r="O795" s="5" t="s">
        <v>544</v>
      </c>
    </row>
    <row r="796" spans="1:15">
      <c r="A796" s="5" t="s">
        <v>2536</v>
      </c>
      <c r="B796" s="9">
        <v>43011</v>
      </c>
      <c r="C796" s="5">
        <v>2017</v>
      </c>
      <c r="D796" s="5" t="s">
        <v>343</v>
      </c>
      <c r="E796" s="5" t="str">
        <f>VLOOKUP(D796, 'TechIndex Startups'!$A$1:$E$700,2,FALSE)</f>
        <v>FIRM0285</v>
      </c>
      <c r="F796" s="15">
        <f>2000000*1.25</f>
        <v>2500000</v>
      </c>
      <c r="G796" s="15">
        <f t="shared" si="26"/>
        <v>2500000</v>
      </c>
      <c r="H796" s="59">
        <f>VLOOKUP($A796,Fund_clean_work!$A:$B,2,FALSE)</f>
        <v>4</v>
      </c>
      <c r="I796" s="63">
        <f t="shared" si="25"/>
        <v>625000</v>
      </c>
      <c r="J796" s="5" t="s">
        <v>2020</v>
      </c>
      <c r="K796" s="5" t="s">
        <v>1513</v>
      </c>
      <c r="L796" s="5" t="s">
        <v>30</v>
      </c>
      <c r="M796" s="5" t="s">
        <v>1470</v>
      </c>
      <c r="N796" s="5">
        <v>2016</v>
      </c>
      <c r="O796" s="5" t="s">
        <v>33</v>
      </c>
    </row>
    <row r="797" spans="1:15">
      <c r="A797" s="5" t="s">
        <v>2536</v>
      </c>
      <c r="B797" s="9">
        <v>43011</v>
      </c>
      <c r="C797" s="5">
        <v>2017</v>
      </c>
      <c r="D797" s="5" t="s">
        <v>343</v>
      </c>
      <c r="E797" s="5" t="str">
        <f>VLOOKUP(D797, 'TechIndex Startups'!$A$1:$E$700,2,FALSE)</f>
        <v>FIRM0285</v>
      </c>
      <c r="F797" s="15" t="s">
        <v>1544</v>
      </c>
      <c r="G797" s="15">
        <f t="shared" si="26"/>
        <v>2500000</v>
      </c>
      <c r="H797" s="59">
        <f>VLOOKUP($A797,Fund_clean_work!$A:$B,2,FALSE)</f>
        <v>4</v>
      </c>
      <c r="I797" s="63">
        <f t="shared" si="25"/>
        <v>625000</v>
      </c>
      <c r="J797" s="5" t="s">
        <v>1746</v>
      </c>
      <c r="K797" s="5" t="s">
        <v>1494</v>
      </c>
      <c r="L797" s="5" t="s">
        <v>30</v>
      </c>
      <c r="M797" s="5" t="s">
        <v>1470</v>
      </c>
      <c r="N797" s="5">
        <v>2012</v>
      </c>
      <c r="O797" s="5" t="s">
        <v>33</v>
      </c>
    </row>
    <row r="798" spans="1:15">
      <c r="A798" s="5" t="s">
        <v>2536</v>
      </c>
      <c r="B798" s="9">
        <v>43011</v>
      </c>
      <c r="C798" s="5">
        <v>2017</v>
      </c>
      <c r="D798" s="5" t="s">
        <v>343</v>
      </c>
      <c r="E798" s="5" t="str">
        <f>VLOOKUP(D798, 'TechIndex Startups'!$A$1:$E$700,2,FALSE)</f>
        <v>FIRM0285</v>
      </c>
      <c r="F798" s="15">
        <f>3000000*1.25</f>
        <v>3750000</v>
      </c>
      <c r="G798" s="15">
        <f t="shared" si="26"/>
        <v>3750000</v>
      </c>
      <c r="H798" s="59">
        <f>VLOOKUP($A798,Fund_clean_work!$A:$B,2,FALSE)</f>
        <v>4</v>
      </c>
      <c r="I798" s="63">
        <f t="shared" si="25"/>
        <v>937500</v>
      </c>
      <c r="J798" s="5" t="s">
        <v>2021</v>
      </c>
      <c r="K798" s="5" t="s">
        <v>1494</v>
      </c>
      <c r="L798" s="5" t="s">
        <v>30</v>
      </c>
      <c r="M798" s="5" t="s">
        <v>1470</v>
      </c>
      <c r="N798" s="5">
        <v>2012</v>
      </c>
      <c r="O798" s="5" t="s">
        <v>33</v>
      </c>
    </row>
    <row r="799" spans="1:15">
      <c r="A799" s="5" t="s">
        <v>2536</v>
      </c>
      <c r="B799" s="9">
        <v>43011</v>
      </c>
      <c r="C799" s="5">
        <v>2017</v>
      </c>
      <c r="D799" s="5" t="s">
        <v>343</v>
      </c>
      <c r="E799" s="5" t="str">
        <f>VLOOKUP(D799, 'TechIndex Startups'!$A$1:$E$700,2,FALSE)</f>
        <v>FIRM0285</v>
      </c>
      <c r="F799" s="15" t="s">
        <v>1544</v>
      </c>
      <c r="G799" s="15">
        <f t="shared" si="26"/>
        <v>3750000</v>
      </c>
      <c r="H799" s="59">
        <f>VLOOKUP($A799,Fund_clean_work!$A:$B,2,FALSE)</f>
        <v>4</v>
      </c>
      <c r="I799" s="63">
        <f t="shared" si="25"/>
        <v>937500</v>
      </c>
      <c r="J799" s="5" t="s">
        <v>2022</v>
      </c>
      <c r="K799" s="5" t="s">
        <v>1494</v>
      </c>
      <c r="L799" s="5" t="s">
        <v>30</v>
      </c>
      <c r="M799" s="5" t="s">
        <v>1470</v>
      </c>
      <c r="N799" s="5">
        <v>2012</v>
      </c>
      <c r="O799" s="5" t="s">
        <v>33</v>
      </c>
    </row>
    <row r="800" spans="1:15">
      <c r="A800" s="5" t="s">
        <v>2537</v>
      </c>
      <c r="B800" s="9">
        <v>43012</v>
      </c>
      <c r="C800" s="5">
        <v>2017</v>
      </c>
      <c r="D800" s="5" t="s">
        <v>747</v>
      </c>
      <c r="E800" s="5" t="str">
        <f>VLOOKUP(D800, 'TechIndex Startups'!$A$1:$E$700,2,FALSE)</f>
        <v>FIRM0672</v>
      </c>
      <c r="F800" s="15" t="s">
        <v>1544</v>
      </c>
      <c r="G800" s="15">
        <f t="shared" si="26"/>
        <v>3750000</v>
      </c>
      <c r="H800" s="59">
        <f>VLOOKUP($A800,Fund_clean_work!$A:$B,2,FALSE)</f>
        <v>8</v>
      </c>
      <c r="I800" s="63">
        <f t="shared" si="25"/>
        <v>468750</v>
      </c>
      <c r="J800" s="5" t="s">
        <v>1735</v>
      </c>
      <c r="K800" s="5" t="s">
        <v>1481</v>
      </c>
      <c r="L800" s="5" t="s">
        <v>30</v>
      </c>
      <c r="M800" s="5" t="s">
        <v>1482</v>
      </c>
      <c r="N800" s="5">
        <v>2016</v>
      </c>
      <c r="O800" s="5" t="s">
        <v>47</v>
      </c>
    </row>
    <row r="801" spans="1:15">
      <c r="A801" s="5" t="s">
        <v>2537</v>
      </c>
      <c r="B801" s="9">
        <v>43012</v>
      </c>
      <c r="C801" s="5">
        <v>2017</v>
      </c>
      <c r="D801" s="5" t="s">
        <v>747</v>
      </c>
      <c r="E801" s="5" t="str">
        <f>VLOOKUP(D801, 'TechIndex Startups'!$A$1:$E$700,2,FALSE)</f>
        <v>FIRM0672</v>
      </c>
      <c r="F801" s="15" t="s">
        <v>1544</v>
      </c>
      <c r="G801" s="15">
        <f t="shared" si="26"/>
        <v>3750000</v>
      </c>
      <c r="H801" s="59">
        <f>VLOOKUP($A801,Fund_clean_work!$A:$B,2,FALSE)</f>
        <v>8</v>
      </c>
      <c r="I801" s="63">
        <f t="shared" si="25"/>
        <v>468750</v>
      </c>
      <c r="J801" s="5" t="s">
        <v>2023</v>
      </c>
      <c r="K801" s="5" t="s">
        <v>1481</v>
      </c>
      <c r="L801" s="5" t="s">
        <v>30</v>
      </c>
      <c r="M801" s="5" t="s">
        <v>1482</v>
      </c>
      <c r="N801" s="5">
        <v>2016</v>
      </c>
      <c r="O801" s="5" t="s">
        <v>47</v>
      </c>
    </row>
    <row r="802" spans="1:15">
      <c r="A802" s="5" t="s">
        <v>2537</v>
      </c>
      <c r="B802" s="9">
        <v>43012</v>
      </c>
      <c r="C802" s="5">
        <v>2017</v>
      </c>
      <c r="D802" s="5" t="s">
        <v>747</v>
      </c>
      <c r="E802" s="5" t="str">
        <f>VLOOKUP(D802, 'TechIndex Startups'!$A$1:$E$700,2,FALSE)</f>
        <v>FIRM0672</v>
      </c>
      <c r="F802" s="15" t="s">
        <v>1544</v>
      </c>
      <c r="G802" s="15">
        <f t="shared" si="26"/>
        <v>3750000</v>
      </c>
      <c r="H802" s="59">
        <f>VLOOKUP($A802,Fund_clean_work!$A:$B,2,FALSE)</f>
        <v>8</v>
      </c>
      <c r="I802" s="63">
        <f t="shared" si="25"/>
        <v>468750</v>
      </c>
      <c r="J802" s="5" t="s">
        <v>2024</v>
      </c>
      <c r="K802" s="5" t="s">
        <v>1481</v>
      </c>
      <c r="L802" s="5" t="s">
        <v>30</v>
      </c>
      <c r="M802" s="5" t="s">
        <v>1482</v>
      </c>
      <c r="N802" s="5">
        <v>2016</v>
      </c>
      <c r="O802" s="5" t="s">
        <v>47</v>
      </c>
    </row>
    <row r="803" spans="1:15">
      <c r="A803" s="5" t="s">
        <v>2537</v>
      </c>
      <c r="B803" s="9">
        <v>43012</v>
      </c>
      <c r="C803" s="5">
        <v>2017</v>
      </c>
      <c r="D803" s="5" t="s">
        <v>747</v>
      </c>
      <c r="E803" s="5" t="str">
        <f>VLOOKUP(D803, 'TechIndex Startups'!$A$1:$E$700,2,FALSE)</f>
        <v>FIRM0672</v>
      </c>
      <c r="F803" s="15">
        <v>1000000</v>
      </c>
      <c r="G803" s="15">
        <f t="shared" si="26"/>
        <v>1000000</v>
      </c>
      <c r="H803" s="59">
        <f>VLOOKUP($A803,Fund_clean_work!$A:$B,2,FALSE)</f>
        <v>8</v>
      </c>
      <c r="I803" s="63">
        <f t="shared" si="25"/>
        <v>125000</v>
      </c>
      <c r="J803" s="5" t="s">
        <v>2025</v>
      </c>
      <c r="K803" s="5" t="s">
        <v>1481</v>
      </c>
      <c r="L803" s="5" t="s">
        <v>30</v>
      </c>
      <c r="M803" s="5" t="s">
        <v>1482</v>
      </c>
      <c r="N803" s="5">
        <v>2016</v>
      </c>
      <c r="O803" s="5" t="s">
        <v>47</v>
      </c>
    </row>
    <row r="804" spans="1:15">
      <c r="A804" s="5" t="s">
        <v>2537</v>
      </c>
      <c r="B804" s="9">
        <v>43012</v>
      </c>
      <c r="C804" s="5">
        <v>2017</v>
      </c>
      <c r="D804" s="5" t="s">
        <v>747</v>
      </c>
      <c r="E804" s="5" t="str">
        <f>VLOOKUP(D804, 'TechIndex Startups'!$A$1:$E$700,2,FALSE)</f>
        <v>FIRM0672</v>
      </c>
      <c r="F804" s="15" t="s">
        <v>1544</v>
      </c>
      <c r="G804" s="15">
        <f t="shared" si="26"/>
        <v>1000000</v>
      </c>
      <c r="H804" s="59">
        <f>VLOOKUP($A804,Fund_clean_work!$A:$B,2,FALSE)</f>
        <v>8</v>
      </c>
      <c r="I804" s="63">
        <f t="shared" si="25"/>
        <v>125000</v>
      </c>
      <c r="J804" s="5" t="s">
        <v>2026</v>
      </c>
      <c r="K804" s="5" t="s">
        <v>1481</v>
      </c>
      <c r="L804" s="5" t="s">
        <v>30</v>
      </c>
      <c r="M804" s="5" t="s">
        <v>1482</v>
      </c>
      <c r="N804" s="5">
        <v>2014</v>
      </c>
      <c r="O804" s="5" t="s">
        <v>47</v>
      </c>
    </row>
    <row r="805" spans="1:15">
      <c r="A805" s="5" t="s">
        <v>2537</v>
      </c>
      <c r="B805" s="9">
        <v>43012</v>
      </c>
      <c r="C805" s="5">
        <v>2017</v>
      </c>
      <c r="D805" s="5" t="s">
        <v>747</v>
      </c>
      <c r="E805" s="5" t="str">
        <f>VLOOKUP(D805, 'TechIndex Startups'!$A$1:$E$700,2,FALSE)</f>
        <v>FIRM0672</v>
      </c>
      <c r="F805" s="15" t="s">
        <v>1544</v>
      </c>
      <c r="G805" s="15">
        <f t="shared" si="26"/>
        <v>1000000</v>
      </c>
      <c r="H805" s="59">
        <f>VLOOKUP($A805,Fund_clean_work!$A:$B,2,FALSE)</f>
        <v>8</v>
      </c>
      <c r="I805" s="63">
        <f t="shared" si="25"/>
        <v>125000</v>
      </c>
      <c r="J805" s="5" t="s">
        <v>1479</v>
      </c>
      <c r="K805" s="5" t="s">
        <v>1481</v>
      </c>
      <c r="L805" s="5" t="s">
        <v>30</v>
      </c>
      <c r="M805" s="5" t="s">
        <v>1482</v>
      </c>
      <c r="N805" s="5">
        <v>2016</v>
      </c>
      <c r="O805" s="5" t="s">
        <v>47</v>
      </c>
    </row>
    <row r="806" spans="1:15">
      <c r="A806" s="5" t="s">
        <v>2537</v>
      </c>
      <c r="B806" s="9">
        <v>43012</v>
      </c>
      <c r="C806" s="5">
        <v>2017</v>
      </c>
      <c r="D806" s="5" t="s">
        <v>747</v>
      </c>
      <c r="E806" s="5" t="str">
        <f>VLOOKUP(D806, 'TechIndex Startups'!$A$1:$E$700,2,FALSE)</f>
        <v>FIRM0672</v>
      </c>
      <c r="F806" s="15" t="s">
        <v>1544</v>
      </c>
      <c r="G806" s="15">
        <f t="shared" si="26"/>
        <v>1000000</v>
      </c>
      <c r="H806" s="59">
        <f>VLOOKUP($A806,Fund_clean_work!$A:$B,2,FALSE)</f>
        <v>8</v>
      </c>
      <c r="I806" s="63">
        <f t="shared" si="25"/>
        <v>125000</v>
      </c>
      <c r="J806" s="5" t="s">
        <v>1762</v>
      </c>
      <c r="K806" s="5" t="s">
        <v>1481</v>
      </c>
      <c r="L806" s="5" t="s">
        <v>30</v>
      </c>
      <c r="M806" s="5" t="s">
        <v>1482</v>
      </c>
      <c r="N806" s="5">
        <v>2016</v>
      </c>
      <c r="O806" s="5" t="s">
        <v>47</v>
      </c>
    </row>
    <row r="807" spans="1:15">
      <c r="A807" s="5" t="s">
        <v>2537</v>
      </c>
      <c r="B807" s="9">
        <v>43012</v>
      </c>
      <c r="C807" s="5">
        <v>2017</v>
      </c>
      <c r="D807" s="5" t="s">
        <v>747</v>
      </c>
      <c r="E807" s="5" t="str">
        <f>VLOOKUP(D807, 'TechIndex Startups'!$A$1:$E$700,2,FALSE)</f>
        <v>FIRM0672</v>
      </c>
      <c r="F807" s="15" t="s">
        <v>1544</v>
      </c>
      <c r="G807" s="15">
        <f t="shared" si="26"/>
        <v>1000000</v>
      </c>
      <c r="H807" s="59">
        <f>VLOOKUP($A807,Fund_clean_work!$A:$B,2,FALSE)</f>
        <v>8</v>
      </c>
      <c r="I807" s="63">
        <f t="shared" si="25"/>
        <v>125000</v>
      </c>
      <c r="J807" s="5" t="s">
        <v>2027</v>
      </c>
      <c r="K807" s="5" t="s">
        <v>1481</v>
      </c>
      <c r="L807" s="5" t="s">
        <v>30</v>
      </c>
      <c r="M807" s="5" t="s">
        <v>1482</v>
      </c>
      <c r="N807" s="5">
        <v>2016</v>
      </c>
      <c r="O807" s="5" t="s">
        <v>47</v>
      </c>
    </row>
    <row r="808" spans="1:15">
      <c r="A808" s="5" t="s">
        <v>2538</v>
      </c>
      <c r="B808" s="9">
        <v>43019</v>
      </c>
      <c r="C808" s="5">
        <v>2017</v>
      </c>
      <c r="D808" s="5" t="s">
        <v>277</v>
      </c>
      <c r="E808" s="5" t="str">
        <f>VLOOKUP(D808, 'TechIndex Startups'!$A$1:$E$700,2,FALSE)</f>
        <v>FIRM0223</v>
      </c>
      <c r="F808" s="15" t="s">
        <v>1544</v>
      </c>
      <c r="G808" s="15">
        <f t="shared" si="26"/>
        <v>1000000</v>
      </c>
      <c r="H808" s="59">
        <f>VLOOKUP($A808,Fund_clean_work!$A:$B,2,FALSE)</f>
        <v>6</v>
      </c>
      <c r="I808" s="63">
        <f t="shared" si="25"/>
        <v>166666.66666666666</v>
      </c>
      <c r="J808" s="5" t="s">
        <v>1610</v>
      </c>
      <c r="K808" s="5" t="s">
        <v>1546</v>
      </c>
      <c r="L808" s="5" t="s">
        <v>30</v>
      </c>
      <c r="M808" s="5" t="s">
        <v>1489</v>
      </c>
      <c r="N808" s="5">
        <v>2012</v>
      </c>
      <c r="O808" s="5" t="s">
        <v>33</v>
      </c>
    </row>
    <row r="809" spans="1:15">
      <c r="A809" s="5" t="s">
        <v>2538</v>
      </c>
      <c r="B809" s="9">
        <v>43019</v>
      </c>
      <c r="C809" s="5">
        <v>2017</v>
      </c>
      <c r="D809" s="5" t="s">
        <v>277</v>
      </c>
      <c r="E809" s="5" t="str">
        <f>VLOOKUP(D809, 'TechIndex Startups'!$A$1:$E$700,2,FALSE)</f>
        <v>FIRM0223</v>
      </c>
      <c r="F809" s="15">
        <v>42000000</v>
      </c>
      <c r="G809" s="15">
        <f t="shared" si="26"/>
        <v>42000000</v>
      </c>
      <c r="H809" s="59">
        <f>VLOOKUP($A809,Fund_clean_work!$A:$B,2,FALSE)</f>
        <v>6</v>
      </c>
      <c r="I809" s="63">
        <f t="shared" si="25"/>
        <v>7000000</v>
      </c>
      <c r="J809" s="5" t="s">
        <v>1851</v>
      </c>
      <c r="K809" s="5" t="s">
        <v>1546</v>
      </c>
      <c r="L809" s="5" t="s">
        <v>30</v>
      </c>
      <c r="M809" s="5" t="s">
        <v>1489</v>
      </c>
      <c r="N809" s="5">
        <v>2012</v>
      </c>
      <c r="O809" s="5" t="s">
        <v>33</v>
      </c>
    </row>
    <row r="810" spans="1:15">
      <c r="A810" s="5" t="s">
        <v>2538</v>
      </c>
      <c r="B810" s="9">
        <v>43019</v>
      </c>
      <c r="C810" s="5">
        <v>2017</v>
      </c>
      <c r="D810" s="5" t="s">
        <v>277</v>
      </c>
      <c r="E810" s="5" t="str">
        <f>VLOOKUP(D810, 'TechIndex Startups'!$A$1:$E$700,2,FALSE)</f>
        <v>FIRM0223</v>
      </c>
      <c r="F810" s="15" t="s">
        <v>1544</v>
      </c>
      <c r="G810" s="15">
        <f t="shared" si="26"/>
        <v>42000000</v>
      </c>
      <c r="H810" s="59">
        <f>VLOOKUP($A810,Fund_clean_work!$A:$B,2,FALSE)</f>
        <v>6</v>
      </c>
      <c r="I810" s="63">
        <f t="shared" si="25"/>
        <v>7000000</v>
      </c>
      <c r="J810" s="5" t="s">
        <v>17</v>
      </c>
      <c r="K810" s="5" t="s">
        <v>1546</v>
      </c>
      <c r="L810" s="5" t="s">
        <v>30</v>
      </c>
      <c r="M810" s="5" t="s">
        <v>1489</v>
      </c>
      <c r="N810" s="5">
        <v>2012</v>
      </c>
      <c r="O810" s="5" t="s">
        <v>33</v>
      </c>
    </row>
    <row r="811" spans="1:15">
      <c r="A811" s="5" t="s">
        <v>2538</v>
      </c>
      <c r="B811" s="9">
        <v>43019</v>
      </c>
      <c r="C811" s="5">
        <v>2017</v>
      </c>
      <c r="D811" s="5" t="s">
        <v>277</v>
      </c>
      <c r="E811" s="5" t="str">
        <f>VLOOKUP(D811, 'TechIndex Startups'!$A$1:$E$700,2,FALSE)</f>
        <v>FIRM0223</v>
      </c>
      <c r="F811" s="15" t="s">
        <v>1544</v>
      </c>
      <c r="G811" s="15">
        <f t="shared" si="26"/>
        <v>42000000</v>
      </c>
      <c r="H811" s="59">
        <f>VLOOKUP($A811,Fund_clean_work!$A:$B,2,FALSE)</f>
        <v>6</v>
      </c>
      <c r="I811" s="63">
        <f t="shared" si="25"/>
        <v>7000000</v>
      </c>
      <c r="J811" s="5" t="s">
        <v>18</v>
      </c>
      <c r="K811" s="5" t="s">
        <v>1546</v>
      </c>
      <c r="L811" s="5" t="s">
        <v>30</v>
      </c>
      <c r="M811" s="5" t="s">
        <v>1489</v>
      </c>
      <c r="N811" s="5">
        <v>2012</v>
      </c>
      <c r="O811" s="5" t="s">
        <v>33</v>
      </c>
    </row>
    <row r="812" spans="1:15">
      <c r="A812" s="5" t="s">
        <v>2538</v>
      </c>
      <c r="B812" s="9">
        <v>43019</v>
      </c>
      <c r="C812" s="5">
        <v>2017</v>
      </c>
      <c r="D812" s="5" t="s">
        <v>277</v>
      </c>
      <c r="E812" s="5" t="str">
        <f>VLOOKUP(D812, 'TechIndex Startups'!$A$1:$E$700,2,FALSE)</f>
        <v>FIRM0223</v>
      </c>
      <c r="F812" s="15" t="s">
        <v>1544</v>
      </c>
      <c r="G812" s="15">
        <f t="shared" si="26"/>
        <v>42000000</v>
      </c>
      <c r="H812" s="59">
        <f>VLOOKUP($A812,Fund_clean_work!$A:$B,2,FALSE)</f>
        <v>6</v>
      </c>
      <c r="I812" s="63">
        <f t="shared" si="25"/>
        <v>7000000</v>
      </c>
      <c r="J812" s="5" t="s">
        <v>1624</v>
      </c>
      <c r="K812" s="5" t="s">
        <v>1546</v>
      </c>
      <c r="L812" s="5" t="s">
        <v>30</v>
      </c>
      <c r="M812" s="5" t="s">
        <v>1489</v>
      </c>
      <c r="N812" s="5">
        <v>2012</v>
      </c>
      <c r="O812" s="5" t="s">
        <v>33</v>
      </c>
    </row>
    <row r="813" spans="1:15">
      <c r="A813" s="5" t="s">
        <v>2538</v>
      </c>
      <c r="B813" s="9">
        <v>43019</v>
      </c>
      <c r="C813" s="5">
        <v>2017</v>
      </c>
      <c r="D813" s="5" t="s">
        <v>277</v>
      </c>
      <c r="E813" s="5" t="str">
        <f>VLOOKUP(D813, 'TechIndex Startups'!$A$1:$E$700,2,FALSE)</f>
        <v>FIRM0223</v>
      </c>
      <c r="F813" s="15" t="s">
        <v>1544</v>
      </c>
      <c r="G813" s="15">
        <f t="shared" si="26"/>
        <v>42000000</v>
      </c>
      <c r="H813" s="59">
        <f>VLOOKUP($A813,Fund_clean_work!$A:$B,2,FALSE)</f>
        <v>6</v>
      </c>
      <c r="I813" s="63">
        <f t="shared" si="25"/>
        <v>7000000</v>
      </c>
      <c r="J813" s="5" t="s">
        <v>21</v>
      </c>
      <c r="K813" s="5" t="s">
        <v>1546</v>
      </c>
      <c r="L813" s="5" t="s">
        <v>30</v>
      </c>
      <c r="M813" s="5" t="s">
        <v>1489</v>
      </c>
      <c r="N813" s="5">
        <v>2012</v>
      </c>
      <c r="O813" s="5" t="s">
        <v>33</v>
      </c>
    </row>
    <row r="814" spans="1:15">
      <c r="A814" s="5" t="s">
        <v>2539</v>
      </c>
      <c r="B814" s="9">
        <v>43019</v>
      </c>
      <c r="C814" s="5">
        <v>2017</v>
      </c>
      <c r="D814" s="5" t="s">
        <v>558</v>
      </c>
      <c r="E814" s="5" t="str">
        <f>VLOOKUP(D814, 'TechIndex Startups'!$A$1:$E$700,2,FALSE)</f>
        <v>FIRM0487</v>
      </c>
      <c r="F814" s="15" t="s">
        <v>1544</v>
      </c>
      <c r="G814" s="15">
        <f t="shared" si="26"/>
        <v>42000000</v>
      </c>
      <c r="H814" s="59">
        <f>VLOOKUP($A814,Fund_clean_work!$A:$B,2,FALSE)</f>
        <v>8</v>
      </c>
      <c r="I814" s="63">
        <f t="shared" si="25"/>
        <v>5250000</v>
      </c>
      <c r="J814" s="5" t="s">
        <v>2028</v>
      </c>
      <c r="K814" s="5" t="s">
        <v>1477</v>
      </c>
      <c r="L814" s="5" t="s">
        <v>30</v>
      </c>
      <c r="M814" s="5" t="s">
        <v>1482</v>
      </c>
      <c r="N814" s="5">
        <v>2014</v>
      </c>
      <c r="O814" s="5" t="s">
        <v>29</v>
      </c>
    </row>
    <row r="815" spans="1:15">
      <c r="A815" s="5" t="s">
        <v>2539</v>
      </c>
      <c r="B815" s="9">
        <v>43019</v>
      </c>
      <c r="C815" s="5">
        <v>2017</v>
      </c>
      <c r="D815" s="5" t="s">
        <v>558</v>
      </c>
      <c r="E815" s="5" t="str">
        <f>VLOOKUP(D815, 'TechIndex Startups'!$A$1:$E$700,2,FALSE)</f>
        <v>FIRM0487</v>
      </c>
      <c r="F815" s="15" t="s">
        <v>1544</v>
      </c>
      <c r="G815" s="15">
        <f t="shared" si="26"/>
        <v>42000000</v>
      </c>
      <c r="H815" s="59">
        <f>VLOOKUP($A815,Fund_clean_work!$A:$B,2,FALSE)</f>
        <v>8</v>
      </c>
      <c r="I815" s="63">
        <f t="shared" si="25"/>
        <v>5250000</v>
      </c>
      <c r="J815" s="5" t="s">
        <v>1601</v>
      </c>
      <c r="K815" s="5" t="s">
        <v>1477</v>
      </c>
      <c r="L815" s="5" t="s">
        <v>30</v>
      </c>
      <c r="M815" s="5" t="s">
        <v>1482</v>
      </c>
      <c r="N815" s="5">
        <v>2014</v>
      </c>
      <c r="O815" s="5" t="s">
        <v>29</v>
      </c>
    </row>
    <row r="816" spans="1:15">
      <c r="A816" s="5" t="s">
        <v>2539</v>
      </c>
      <c r="B816" s="9">
        <v>43019</v>
      </c>
      <c r="C816" s="5">
        <v>2017</v>
      </c>
      <c r="D816" s="5" t="s">
        <v>558</v>
      </c>
      <c r="E816" s="5" t="str">
        <f>VLOOKUP(D816, 'TechIndex Startups'!$A$1:$E$700,2,FALSE)</f>
        <v>FIRM0487</v>
      </c>
      <c r="F816" s="15" t="s">
        <v>1544</v>
      </c>
      <c r="G816" s="15">
        <f t="shared" si="26"/>
        <v>42000000</v>
      </c>
      <c r="H816" s="59">
        <f>VLOOKUP($A816,Fund_clean_work!$A:$B,2,FALSE)</f>
        <v>8</v>
      </c>
      <c r="I816" s="63">
        <f t="shared" si="25"/>
        <v>5250000</v>
      </c>
      <c r="J816" s="5" t="s">
        <v>2029</v>
      </c>
      <c r="K816" s="5" t="s">
        <v>1477</v>
      </c>
      <c r="L816" s="5" t="s">
        <v>30</v>
      </c>
      <c r="M816" s="5" t="s">
        <v>1482</v>
      </c>
      <c r="N816" s="5">
        <v>2014</v>
      </c>
      <c r="O816" s="5" t="s">
        <v>29</v>
      </c>
    </row>
    <row r="817" spans="1:15">
      <c r="A817" s="5" t="s">
        <v>2539</v>
      </c>
      <c r="B817" s="9">
        <v>43019</v>
      </c>
      <c r="C817" s="5">
        <v>2017</v>
      </c>
      <c r="D817" s="5" t="s">
        <v>558</v>
      </c>
      <c r="E817" s="5" t="str">
        <f>VLOOKUP(D817, 'TechIndex Startups'!$A$1:$E$700,2,FALSE)</f>
        <v>FIRM0487</v>
      </c>
      <c r="F817" s="15" t="s">
        <v>1544</v>
      </c>
      <c r="G817" s="15">
        <f t="shared" si="26"/>
        <v>42000000</v>
      </c>
      <c r="H817" s="59">
        <f>VLOOKUP($A817,Fund_clean_work!$A:$B,2,FALSE)</f>
        <v>8</v>
      </c>
      <c r="I817" s="63">
        <f t="shared" si="25"/>
        <v>5250000</v>
      </c>
      <c r="J817" s="5" t="s">
        <v>1890</v>
      </c>
      <c r="K817" s="5" t="s">
        <v>1477</v>
      </c>
      <c r="L817" s="5" t="s">
        <v>30</v>
      </c>
      <c r="M817" s="5" t="s">
        <v>1482</v>
      </c>
      <c r="N817" s="5">
        <v>2014</v>
      </c>
      <c r="O817" s="5" t="s">
        <v>29</v>
      </c>
    </row>
    <row r="818" spans="1:15">
      <c r="A818" s="5" t="s">
        <v>2539</v>
      </c>
      <c r="B818" s="9">
        <v>43019</v>
      </c>
      <c r="C818" s="5">
        <v>2017</v>
      </c>
      <c r="D818" s="5" t="s">
        <v>558</v>
      </c>
      <c r="E818" s="5" t="str">
        <f>VLOOKUP(D818, 'TechIndex Startups'!$A$1:$E$700,2,FALSE)</f>
        <v>FIRM0487</v>
      </c>
      <c r="F818" s="15" t="s">
        <v>1544</v>
      </c>
      <c r="G818" s="15">
        <f t="shared" si="26"/>
        <v>42000000</v>
      </c>
      <c r="H818" s="59">
        <f>VLOOKUP($A818,Fund_clean_work!$A:$B,2,FALSE)</f>
        <v>8</v>
      </c>
      <c r="I818" s="63">
        <f t="shared" si="25"/>
        <v>5250000</v>
      </c>
      <c r="J818" s="5" t="s">
        <v>1809</v>
      </c>
      <c r="K818" s="5" t="s">
        <v>1477</v>
      </c>
      <c r="L818" s="5" t="s">
        <v>30</v>
      </c>
      <c r="M818" s="5" t="s">
        <v>1482</v>
      </c>
      <c r="N818" s="5">
        <v>2014</v>
      </c>
      <c r="O818" s="5" t="s">
        <v>29</v>
      </c>
    </row>
    <row r="819" spans="1:15">
      <c r="A819" s="5" t="s">
        <v>2539</v>
      </c>
      <c r="B819" s="9">
        <v>43019</v>
      </c>
      <c r="C819" s="5">
        <v>2017</v>
      </c>
      <c r="D819" s="5" t="s">
        <v>558</v>
      </c>
      <c r="E819" s="5" t="str">
        <f>VLOOKUP(D819, 'TechIndex Startups'!$A$1:$E$700,2,FALSE)</f>
        <v>FIRM0487</v>
      </c>
      <c r="F819" s="15" t="s">
        <v>1544</v>
      </c>
      <c r="G819" s="15">
        <f t="shared" si="26"/>
        <v>42000000</v>
      </c>
      <c r="H819" s="59">
        <f>VLOOKUP($A819,Fund_clean_work!$A:$B,2,FALSE)</f>
        <v>8</v>
      </c>
      <c r="I819" s="63">
        <f t="shared" si="25"/>
        <v>5250000</v>
      </c>
      <c r="J819" s="5" t="s">
        <v>1904</v>
      </c>
      <c r="K819" s="5" t="s">
        <v>1477</v>
      </c>
      <c r="L819" s="5" t="s">
        <v>30</v>
      </c>
      <c r="M819" s="5" t="s">
        <v>1482</v>
      </c>
      <c r="N819" s="5">
        <v>2014</v>
      </c>
      <c r="O819" s="5" t="s">
        <v>29</v>
      </c>
    </row>
    <row r="820" spans="1:15">
      <c r="A820" s="5" t="s">
        <v>2539</v>
      </c>
      <c r="B820" s="9">
        <v>43019</v>
      </c>
      <c r="C820" s="5">
        <v>2017</v>
      </c>
      <c r="D820" s="5" t="s">
        <v>558</v>
      </c>
      <c r="E820" s="5" t="str">
        <f>VLOOKUP(D820, 'TechIndex Startups'!$A$1:$E$700,2,FALSE)</f>
        <v>FIRM0487</v>
      </c>
      <c r="F820" s="15" t="s">
        <v>1544</v>
      </c>
      <c r="G820" s="15">
        <f t="shared" si="26"/>
        <v>42000000</v>
      </c>
      <c r="H820" s="59">
        <f>VLOOKUP($A820,Fund_clean_work!$A:$B,2,FALSE)</f>
        <v>8</v>
      </c>
      <c r="I820" s="63">
        <f t="shared" si="25"/>
        <v>5250000</v>
      </c>
      <c r="J820" s="5" t="s">
        <v>2030</v>
      </c>
      <c r="K820" s="5" t="s">
        <v>1477</v>
      </c>
      <c r="L820" s="5" t="s">
        <v>30</v>
      </c>
      <c r="M820" s="5" t="s">
        <v>1482</v>
      </c>
      <c r="N820" s="5">
        <v>2014</v>
      </c>
      <c r="O820" s="5" t="s">
        <v>29</v>
      </c>
    </row>
    <row r="821" spans="1:15">
      <c r="A821" s="5" t="s">
        <v>2539</v>
      </c>
      <c r="B821" s="9">
        <v>43019</v>
      </c>
      <c r="C821" s="5">
        <v>2017</v>
      </c>
      <c r="D821" s="5" t="s">
        <v>558</v>
      </c>
      <c r="E821" s="5" t="str">
        <f>VLOOKUP(D821, 'TechIndex Startups'!$A$1:$E$700,2,FALSE)</f>
        <v>FIRM0487</v>
      </c>
      <c r="F821" s="15">
        <v>8700000</v>
      </c>
      <c r="G821" s="15">
        <f t="shared" si="26"/>
        <v>8700000</v>
      </c>
      <c r="H821" s="59">
        <f>VLOOKUP($A821,Fund_clean_work!$A:$B,2,FALSE)</f>
        <v>8</v>
      </c>
      <c r="I821" s="63">
        <f t="shared" si="25"/>
        <v>1087500</v>
      </c>
      <c r="J821" s="5" t="s">
        <v>1466</v>
      </c>
      <c r="K821" s="5" t="s">
        <v>1477</v>
      </c>
      <c r="L821" s="5" t="s">
        <v>30</v>
      </c>
      <c r="M821" s="5" t="s">
        <v>1482</v>
      </c>
      <c r="N821" s="5">
        <v>2014</v>
      </c>
      <c r="O821" s="5" t="s">
        <v>29</v>
      </c>
    </row>
    <row r="822" spans="1:15">
      <c r="A822" s="5" t="s">
        <v>2540</v>
      </c>
      <c r="B822" s="9">
        <v>43026</v>
      </c>
      <c r="C822" s="5">
        <v>2017</v>
      </c>
      <c r="D822" s="5" t="s">
        <v>693</v>
      </c>
      <c r="E822" s="5" t="str">
        <f>VLOOKUP(D822, 'TechIndex Startups'!$A$1:$E$700,2,FALSE)</f>
        <v>FIRM0620</v>
      </c>
      <c r="F822" s="15">
        <f>1000000*1.25</f>
        <v>1250000</v>
      </c>
      <c r="G822" s="15">
        <f t="shared" si="26"/>
        <v>1250000</v>
      </c>
      <c r="H822" s="59">
        <f>VLOOKUP($A822,Fund_clean_work!$A:$B,2,FALSE)</f>
        <v>1</v>
      </c>
      <c r="I822" s="63">
        <f t="shared" si="25"/>
        <v>1250000</v>
      </c>
      <c r="J822" s="5" t="s">
        <v>1936</v>
      </c>
      <c r="K822" s="5" t="s">
        <v>1481</v>
      </c>
      <c r="L822" s="5" t="s">
        <v>73</v>
      </c>
      <c r="M822" s="5" t="s">
        <v>1642</v>
      </c>
      <c r="N822" s="5">
        <v>2015</v>
      </c>
      <c r="O822" s="5" t="s">
        <v>44</v>
      </c>
    </row>
    <row r="823" spans="1:15">
      <c r="A823" s="5" t="s">
        <v>2542</v>
      </c>
      <c r="B823" s="9">
        <v>43039</v>
      </c>
      <c r="C823" s="5">
        <v>2017</v>
      </c>
      <c r="D823" s="5" t="s">
        <v>230</v>
      </c>
      <c r="E823" s="5" t="str">
        <f>VLOOKUP(D823, 'TechIndex Startups'!$A$1:$E$700,2,FALSE)</f>
        <v>FIRM0178</v>
      </c>
      <c r="F823" s="15">
        <v>403000</v>
      </c>
      <c r="G823" s="15">
        <f t="shared" si="26"/>
        <v>403000</v>
      </c>
      <c r="H823" s="59">
        <f>VLOOKUP($A823,Fund_clean_work!$A:$B,2,FALSE)</f>
        <v>1</v>
      </c>
      <c r="I823" s="63">
        <f t="shared" si="25"/>
        <v>403000</v>
      </c>
      <c r="J823" s="5" t="s">
        <v>2032</v>
      </c>
      <c r="K823" s="5" t="s">
        <v>2033</v>
      </c>
      <c r="L823" s="5" t="s">
        <v>50</v>
      </c>
      <c r="M823" s="5" t="s">
        <v>1478</v>
      </c>
      <c r="N823" s="5">
        <v>2003</v>
      </c>
      <c r="O823" s="5" t="s">
        <v>58</v>
      </c>
    </row>
    <row r="824" spans="1:15">
      <c r="A824" s="5" t="s">
        <v>2543</v>
      </c>
      <c r="B824" s="9">
        <v>43046</v>
      </c>
      <c r="C824" s="5">
        <v>2017</v>
      </c>
      <c r="D824" s="5" t="s">
        <v>687</v>
      </c>
      <c r="E824" s="5" t="str">
        <f>VLOOKUP(D824, 'TechIndex Startups'!$A$1:$E$700,2,FALSE)</f>
        <v>FIRM0614</v>
      </c>
      <c r="F824" s="15">
        <v>3000000</v>
      </c>
      <c r="G824" s="15">
        <f t="shared" si="26"/>
        <v>3000000</v>
      </c>
      <c r="H824" s="59">
        <f>VLOOKUP($A824,Fund_clean_work!$A:$B,2,FALSE)</f>
        <v>1</v>
      </c>
      <c r="I824" s="63">
        <f t="shared" si="25"/>
        <v>3000000</v>
      </c>
      <c r="J824" s="5" t="s">
        <v>2034</v>
      </c>
      <c r="K824" s="5" t="s">
        <v>1477</v>
      </c>
      <c r="L824" s="5" t="s">
        <v>30</v>
      </c>
      <c r="M824" s="5" t="s">
        <v>1770</v>
      </c>
      <c r="N824" s="5">
        <v>2015</v>
      </c>
      <c r="O824" s="5" t="s">
        <v>69</v>
      </c>
    </row>
    <row r="825" spans="1:15">
      <c r="A825" s="5" t="s">
        <v>2544</v>
      </c>
      <c r="B825" s="9">
        <v>43047</v>
      </c>
      <c r="C825" s="5">
        <v>2017</v>
      </c>
      <c r="D825" s="5" t="s">
        <v>320</v>
      </c>
      <c r="E825" s="5" t="str">
        <f>VLOOKUP(D825, 'TechIndex Startups'!$A$1:$E$700,2,FALSE)</f>
        <v>FIRM0262</v>
      </c>
      <c r="F825" s="15">
        <f>24700*1.4</f>
        <v>34580</v>
      </c>
      <c r="G825" s="15">
        <f t="shared" si="26"/>
        <v>34580</v>
      </c>
      <c r="H825" s="59">
        <f>VLOOKUP($A825,Fund_clean_work!$A:$B,2,FALSE)</f>
        <v>1</v>
      </c>
      <c r="I825" s="63">
        <f t="shared" si="25"/>
        <v>34580</v>
      </c>
      <c r="J825" s="5" t="s">
        <v>1479</v>
      </c>
      <c r="K825" s="5" t="s">
        <v>2035</v>
      </c>
      <c r="L825" s="5" t="s">
        <v>50</v>
      </c>
      <c r="M825" s="5" t="s">
        <v>1478</v>
      </c>
      <c r="N825" s="5">
        <v>2012</v>
      </c>
      <c r="O825" s="5" t="s">
        <v>29</v>
      </c>
    </row>
    <row r="826" spans="1:15">
      <c r="A826" s="5" t="s">
        <v>2545</v>
      </c>
      <c r="B826" s="9">
        <v>43052</v>
      </c>
      <c r="C826" s="5">
        <v>2017</v>
      </c>
      <c r="D826" s="5" t="s">
        <v>444</v>
      </c>
      <c r="E826" s="5" t="str">
        <f>VLOOKUP(D826, 'TechIndex Startups'!$A$1:$E$700,2,FALSE)</f>
        <v>FIRM0380</v>
      </c>
      <c r="F826" s="15">
        <v>10000000</v>
      </c>
      <c r="G826" s="15">
        <f t="shared" si="26"/>
        <v>10000000</v>
      </c>
      <c r="H826" s="59">
        <f>VLOOKUP($A826,Fund_clean_work!$A:$B,2,FALSE)</f>
        <v>1</v>
      </c>
      <c r="I826" s="63">
        <f t="shared" si="25"/>
        <v>10000000</v>
      </c>
      <c r="J826" s="5" t="s">
        <v>1652</v>
      </c>
      <c r="K826" s="5" t="s">
        <v>1469</v>
      </c>
      <c r="L826" s="5" t="s">
        <v>30</v>
      </c>
      <c r="M826" s="5" t="s">
        <v>1483</v>
      </c>
      <c r="N826" s="5">
        <v>2013</v>
      </c>
      <c r="O826" s="5" t="s">
        <v>33</v>
      </c>
    </row>
    <row r="827" spans="1:15">
      <c r="A827" s="5" t="s">
        <v>2546</v>
      </c>
      <c r="B827" s="9">
        <v>43053</v>
      </c>
      <c r="C827" s="5">
        <v>2017</v>
      </c>
      <c r="D827" s="5" t="s">
        <v>671</v>
      </c>
      <c r="E827" s="5" t="str">
        <f>VLOOKUP(D827, 'TechIndex Startups'!$A$1:$E$700,2,FALSE)</f>
        <v>FIRM0599</v>
      </c>
      <c r="F827" s="15" t="s">
        <v>1544</v>
      </c>
      <c r="G827" s="15">
        <f t="shared" si="26"/>
        <v>10000000</v>
      </c>
      <c r="H827" s="59">
        <f>VLOOKUP($A827,Fund_clean_work!$A:$B,2,FALSE)</f>
        <v>2</v>
      </c>
      <c r="I827" s="63">
        <f t="shared" si="25"/>
        <v>5000000</v>
      </c>
      <c r="J827" s="5" t="s">
        <v>2036</v>
      </c>
      <c r="K827" s="5" t="s">
        <v>1596</v>
      </c>
      <c r="L827" s="5" t="s">
        <v>30</v>
      </c>
      <c r="M827" s="5" t="s">
        <v>1831</v>
      </c>
      <c r="N827" s="5">
        <v>2015</v>
      </c>
      <c r="O827" s="5" t="s">
        <v>33</v>
      </c>
    </row>
    <row r="828" spans="1:15">
      <c r="A828" s="5" t="s">
        <v>2546</v>
      </c>
      <c r="B828" s="9">
        <v>43053</v>
      </c>
      <c r="C828" s="5">
        <v>2017</v>
      </c>
      <c r="D828" s="5" t="s">
        <v>671</v>
      </c>
      <c r="E828" s="5" t="str">
        <f>VLOOKUP(D828, 'TechIndex Startups'!$A$1:$E$700,2,FALSE)</f>
        <v>FIRM0599</v>
      </c>
      <c r="F828" s="15">
        <v>1400000</v>
      </c>
      <c r="G828" s="15">
        <f t="shared" si="26"/>
        <v>1400000</v>
      </c>
      <c r="H828" s="59">
        <f>VLOOKUP($A828,Fund_clean_work!$A:$B,2,FALSE)</f>
        <v>2</v>
      </c>
      <c r="I828" s="63">
        <f t="shared" si="25"/>
        <v>700000</v>
      </c>
      <c r="J828" s="5" t="s">
        <v>2037</v>
      </c>
      <c r="K828" s="5" t="s">
        <v>1596</v>
      </c>
      <c r="L828" s="5" t="s">
        <v>30</v>
      </c>
      <c r="M828" s="5" t="s">
        <v>1831</v>
      </c>
      <c r="N828" s="5">
        <v>2015</v>
      </c>
      <c r="O828" s="5" t="s">
        <v>33</v>
      </c>
    </row>
    <row r="829" spans="1:15">
      <c r="A829" s="5" t="s">
        <v>2547</v>
      </c>
      <c r="B829" s="9">
        <v>43068</v>
      </c>
      <c r="C829" s="5">
        <v>2017</v>
      </c>
      <c r="D829" s="5" t="s">
        <v>704</v>
      </c>
      <c r="E829" s="5" t="str">
        <f>VLOOKUP(D829, 'TechIndex Startups'!$A$1:$E$700,2,FALSE)</f>
        <v>FIRM0630</v>
      </c>
      <c r="F829" s="15">
        <v>10000000</v>
      </c>
      <c r="G829" s="15">
        <f t="shared" si="26"/>
        <v>10000000</v>
      </c>
      <c r="H829" s="59">
        <f>VLOOKUP($A829,Fund_clean_work!$A:$B,2,FALSE)</f>
        <v>1</v>
      </c>
      <c r="I829" s="63">
        <f t="shared" si="25"/>
        <v>10000000</v>
      </c>
      <c r="J829" s="5" t="s">
        <v>1960</v>
      </c>
      <c r="K829" s="5" t="s">
        <v>1477</v>
      </c>
      <c r="L829" s="5" t="s">
        <v>50</v>
      </c>
      <c r="M829" s="5" t="s">
        <v>1478</v>
      </c>
      <c r="N829" s="5">
        <v>2013</v>
      </c>
      <c r="O829" s="5" t="s">
        <v>29</v>
      </c>
    </row>
    <row r="830" spans="1:15">
      <c r="A830" s="5" t="s">
        <v>2548</v>
      </c>
      <c r="B830" s="9">
        <v>43070</v>
      </c>
      <c r="C830" s="5">
        <v>2017</v>
      </c>
      <c r="D830" s="5" t="s">
        <v>418</v>
      </c>
      <c r="E830" s="5" t="str">
        <f>VLOOKUP(D830, 'TechIndex Startups'!$A$1:$E$700,2,FALSE)</f>
        <v>FIRM0354</v>
      </c>
      <c r="F830" s="15">
        <v>1900000</v>
      </c>
      <c r="G830" s="15">
        <f t="shared" si="26"/>
        <v>1900000</v>
      </c>
      <c r="H830" s="59">
        <f>VLOOKUP($A830,Fund_clean_work!$A:$B,2,FALSE)</f>
        <v>1</v>
      </c>
      <c r="I830" s="63">
        <f t="shared" si="25"/>
        <v>1900000</v>
      </c>
      <c r="J830" s="5" t="s">
        <v>2038</v>
      </c>
      <c r="K830" s="5" t="s">
        <v>1469</v>
      </c>
      <c r="L830" s="5" t="s">
        <v>30</v>
      </c>
      <c r="M830" s="5" t="s">
        <v>1902</v>
      </c>
      <c r="N830" s="5">
        <v>2013</v>
      </c>
      <c r="O830" s="5" t="s">
        <v>69</v>
      </c>
    </row>
    <row r="831" spans="1:15">
      <c r="A831" s="5" t="s">
        <v>2549</v>
      </c>
      <c r="B831" s="9">
        <v>43074</v>
      </c>
      <c r="C831" s="5">
        <v>2017</v>
      </c>
      <c r="D831" s="5" t="s">
        <v>359</v>
      </c>
      <c r="E831" s="5" t="str">
        <f>VLOOKUP(D831, 'TechIndex Startups'!$A$1:$E$700,2,FALSE)</f>
        <v>FIRM0300</v>
      </c>
      <c r="F831" s="15">
        <f>4000000*1.25</f>
        <v>5000000</v>
      </c>
      <c r="G831" s="15">
        <f t="shared" si="26"/>
        <v>5000000</v>
      </c>
      <c r="H831" s="59">
        <f>VLOOKUP($A831,Fund_clean_work!$A:$B,2,FALSE)</f>
        <v>2</v>
      </c>
      <c r="I831" s="63">
        <f t="shared" si="25"/>
        <v>2500000</v>
      </c>
      <c r="J831" s="5" t="s">
        <v>2039</v>
      </c>
      <c r="K831" s="5" t="s">
        <v>1477</v>
      </c>
      <c r="L831" s="5" t="s">
        <v>167</v>
      </c>
      <c r="M831" s="5" t="s">
        <v>1751</v>
      </c>
      <c r="N831" s="5">
        <v>2013</v>
      </c>
      <c r="O831" s="5" t="s">
        <v>33</v>
      </c>
    </row>
    <row r="832" spans="1:15">
      <c r="A832" s="5" t="s">
        <v>2549</v>
      </c>
      <c r="B832" s="9">
        <v>43074</v>
      </c>
      <c r="C832" s="5">
        <v>2017</v>
      </c>
      <c r="D832" s="5" t="s">
        <v>359</v>
      </c>
      <c r="E832" s="5" t="str">
        <f>VLOOKUP(D832, 'TechIndex Startups'!$A$1:$E$700,2,FALSE)</f>
        <v>FIRM0300</v>
      </c>
      <c r="F832" s="15" t="s">
        <v>1544</v>
      </c>
      <c r="G832" s="15">
        <f t="shared" si="26"/>
        <v>5000000</v>
      </c>
      <c r="H832" s="59">
        <f>VLOOKUP($A832,Fund_clean_work!$A:$B,2,FALSE)</f>
        <v>2</v>
      </c>
      <c r="I832" s="63">
        <f t="shared" si="25"/>
        <v>2500000</v>
      </c>
      <c r="J832" s="5" t="s">
        <v>2040</v>
      </c>
      <c r="K832" s="5" t="s">
        <v>1477</v>
      </c>
      <c r="L832" s="5" t="s">
        <v>167</v>
      </c>
      <c r="M832" s="5" t="s">
        <v>1751</v>
      </c>
      <c r="N832" s="5">
        <v>2015</v>
      </c>
      <c r="O832" s="5" t="s">
        <v>33</v>
      </c>
    </row>
    <row r="833" spans="1:15">
      <c r="A833" s="5" t="s">
        <v>2550</v>
      </c>
      <c r="B833" s="9">
        <v>43105</v>
      </c>
      <c r="C833" s="5">
        <v>2018</v>
      </c>
      <c r="D833" s="5" t="s">
        <v>700</v>
      </c>
      <c r="E833" s="5" t="str">
        <f>VLOOKUP(D833, 'TechIndex Startups'!$A$1:$E$700,2,FALSE)</f>
        <v>FIRM0627</v>
      </c>
      <c r="F833" s="15">
        <v>10000000</v>
      </c>
      <c r="G833" s="15">
        <f t="shared" si="26"/>
        <v>10000000</v>
      </c>
      <c r="H833" s="59">
        <f>VLOOKUP($A833,Fund_clean_work!$A:$B,2,FALSE)</f>
        <v>2</v>
      </c>
      <c r="I833" s="63">
        <f t="shared" si="25"/>
        <v>5000000</v>
      </c>
      <c r="J833" s="5" t="s">
        <v>1870</v>
      </c>
      <c r="K833" s="5" t="s">
        <v>1477</v>
      </c>
      <c r="L833" s="5" t="s">
        <v>30</v>
      </c>
      <c r="M833" s="5" t="s">
        <v>1482</v>
      </c>
      <c r="N833" s="5">
        <v>2015</v>
      </c>
      <c r="O833" s="5" t="s">
        <v>33</v>
      </c>
    </row>
    <row r="834" spans="1:15">
      <c r="A834" s="5" t="s">
        <v>2550</v>
      </c>
      <c r="B834" s="9">
        <v>43105</v>
      </c>
      <c r="C834" s="5">
        <v>2018</v>
      </c>
      <c r="D834" s="5" t="s">
        <v>700</v>
      </c>
      <c r="E834" s="5" t="str">
        <f>VLOOKUP(D834, 'TechIndex Startups'!$A$1:$E$700,2,FALSE)</f>
        <v>FIRM0627</v>
      </c>
      <c r="F834" s="15" t="s">
        <v>1544</v>
      </c>
      <c r="G834" s="15">
        <f t="shared" si="26"/>
        <v>10000000</v>
      </c>
      <c r="H834" s="59">
        <f>VLOOKUP($A834,Fund_clean_work!$A:$B,2,FALSE)</f>
        <v>2</v>
      </c>
      <c r="I834" s="63">
        <f t="shared" si="25"/>
        <v>5000000</v>
      </c>
      <c r="J834" s="5" t="s">
        <v>15</v>
      </c>
      <c r="K834" s="5" t="s">
        <v>1477</v>
      </c>
      <c r="L834" s="5" t="s">
        <v>30</v>
      </c>
      <c r="M834" s="5" t="s">
        <v>1482</v>
      </c>
      <c r="N834" s="5">
        <v>2015</v>
      </c>
      <c r="O834" s="5" t="s">
        <v>33</v>
      </c>
    </row>
    <row r="835" spans="1:15">
      <c r="A835" s="5" t="s">
        <v>2552</v>
      </c>
      <c r="B835" s="9">
        <v>43123</v>
      </c>
      <c r="C835" s="5">
        <v>2018</v>
      </c>
      <c r="D835" s="5" t="s">
        <v>706</v>
      </c>
      <c r="E835" s="5" t="str">
        <f>VLOOKUP(D835, 'TechIndex Startups'!$A$1:$E$700,2,FALSE)</f>
        <v>FIRM0632</v>
      </c>
      <c r="F835" s="15">
        <v>5000000</v>
      </c>
      <c r="G835" s="15">
        <f t="shared" si="26"/>
        <v>5000000</v>
      </c>
      <c r="H835" s="59">
        <f>VLOOKUP($A835,Fund_clean_work!$A:$B,2,FALSE)</f>
        <v>1</v>
      </c>
      <c r="I835" s="63">
        <f t="shared" ref="I835:I898" si="27">G835/H835</f>
        <v>5000000</v>
      </c>
      <c r="J835" s="5" t="s">
        <v>2042</v>
      </c>
      <c r="K835" s="5" t="s">
        <v>1469</v>
      </c>
      <c r="L835" s="5" t="s">
        <v>62</v>
      </c>
      <c r="M835" s="5" t="s">
        <v>1581</v>
      </c>
      <c r="N835" s="5">
        <v>2012</v>
      </c>
      <c r="O835" s="5" t="s">
        <v>44</v>
      </c>
    </row>
    <row r="836" spans="1:15">
      <c r="A836" s="5" t="s">
        <v>2553</v>
      </c>
      <c r="B836" s="9">
        <v>43129</v>
      </c>
      <c r="C836" s="5">
        <v>2018</v>
      </c>
      <c r="D836" s="5" t="s">
        <v>104</v>
      </c>
      <c r="E836" s="5" t="str">
        <f>VLOOKUP(D836, 'TechIndex Startups'!$A$1:$E$700,2,FALSE)</f>
        <v>FIRM0057</v>
      </c>
      <c r="F836" s="16" t="s">
        <v>1471</v>
      </c>
      <c r="G836" s="15">
        <f t="shared" si="26"/>
        <v>5000000</v>
      </c>
      <c r="H836" s="59">
        <f>VLOOKUP($A836,Fund_clean_work!$A:$B,2,FALSE)</f>
        <v>3</v>
      </c>
      <c r="I836" s="63">
        <f t="shared" si="27"/>
        <v>1666666.6666666667</v>
      </c>
      <c r="J836" s="5" t="s">
        <v>2</v>
      </c>
      <c r="K836" s="5" t="s">
        <v>1494</v>
      </c>
      <c r="L836" s="5" t="s">
        <v>30</v>
      </c>
      <c r="M836" s="5" t="s">
        <v>1482</v>
      </c>
      <c r="N836" s="5">
        <v>2004</v>
      </c>
      <c r="O836" s="5" t="s">
        <v>44</v>
      </c>
    </row>
    <row r="837" spans="1:15">
      <c r="A837" s="5" t="s">
        <v>2553</v>
      </c>
      <c r="B837" s="9">
        <v>43129</v>
      </c>
      <c r="C837" s="5">
        <v>2018</v>
      </c>
      <c r="D837" s="5" t="s">
        <v>104</v>
      </c>
      <c r="E837" s="5" t="str">
        <f>VLOOKUP(D837, 'TechIndex Startups'!$A$1:$E$700,2,FALSE)</f>
        <v>FIRM0057</v>
      </c>
      <c r="F837" s="15">
        <v>25000000</v>
      </c>
      <c r="G837" s="15">
        <f t="shared" si="26"/>
        <v>25000000</v>
      </c>
      <c r="H837" s="59">
        <f>VLOOKUP($A837,Fund_clean_work!$A:$B,2,FALSE)</f>
        <v>3</v>
      </c>
      <c r="I837" s="63">
        <f t="shared" si="27"/>
        <v>8333333.333333333</v>
      </c>
      <c r="J837" s="5" t="s">
        <v>1935</v>
      </c>
      <c r="K837" s="5" t="s">
        <v>1494</v>
      </c>
      <c r="L837" s="5" t="s">
        <v>30</v>
      </c>
      <c r="M837" s="5" t="s">
        <v>1482</v>
      </c>
      <c r="N837" s="5">
        <v>2004</v>
      </c>
      <c r="O837" s="5" t="s">
        <v>44</v>
      </c>
    </row>
    <row r="838" spans="1:15">
      <c r="A838" s="5" t="s">
        <v>2553</v>
      </c>
      <c r="B838" s="9">
        <v>43129</v>
      </c>
      <c r="C838" s="5">
        <v>2018</v>
      </c>
      <c r="D838" s="5" t="s">
        <v>104</v>
      </c>
      <c r="E838" s="5" t="str">
        <f>VLOOKUP(D838, 'TechIndex Startups'!$A$1:$E$700,2,FALSE)</f>
        <v>FIRM0057</v>
      </c>
      <c r="F838" s="16" t="s">
        <v>1471</v>
      </c>
      <c r="G838" s="15">
        <f t="shared" si="26"/>
        <v>25000000</v>
      </c>
      <c r="H838" s="59">
        <f>VLOOKUP($A838,Fund_clean_work!$A:$B,2,FALSE)</f>
        <v>3</v>
      </c>
      <c r="I838" s="63">
        <f t="shared" si="27"/>
        <v>8333333.333333333</v>
      </c>
      <c r="J838" s="5" t="s">
        <v>1488</v>
      </c>
      <c r="K838" s="5" t="s">
        <v>1494</v>
      </c>
      <c r="L838" s="5" t="s">
        <v>30</v>
      </c>
      <c r="M838" s="5" t="s">
        <v>1482</v>
      </c>
      <c r="N838" s="5">
        <v>2004</v>
      </c>
      <c r="O838" s="5" t="s">
        <v>44</v>
      </c>
    </row>
    <row r="839" spans="1:15">
      <c r="A839" s="5" t="s">
        <v>2554</v>
      </c>
      <c r="B839" s="9">
        <v>43130</v>
      </c>
      <c r="C839" s="5">
        <v>2018</v>
      </c>
      <c r="D839" s="5" t="s">
        <v>271</v>
      </c>
      <c r="E839" s="5" t="str">
        <f>VLOOKUP(D839, 'TechIndex Startups'!$A$1:$E$700,2,FALSE)</f>
        <v>FIRM0217</v>
      </c>
      <c r="F839" s="15">
        <v>20000000</v>
      </c>
      <c r="G839" s="15">
        <f t="shared" si="26"/>
        <v>20000000</v>
      </c>
      <c r="H839" s="59">
        <f>VLOOKUP($A839,Fund_clean_work!$A:$B,2,FALSE)</f>
        <v>3</v>
      </c>
      <c r="I839" s="63">
        <f t="shared" si="27"/>
        <v>6666666.666666667</v>
      </c>
      <c r="J839" s="5" t="s">
        <v>12</v>
      </c>
      <c r="K839" s="5" t="s">
        <v>1522</v>
      </c>
      <c r="L839" s="5" t="s">
        <v>30</v>
      </c>
      <c r="M839" s="5" t="s">
        <v>1714</v>
      </c>
      <c r="N839" s="5">
        <v>2012</v>
      </c>
      <c r="O839" s="5" t="s">
        <v>44</v>
      </c>
    </row>
    <row r="840" spans="1:15">
      <c r="A840" s="5" t="s">
        <v>2554</v>
      </c>
      <c r="B840" s="9">
        <v>43130</v>
      </c>
      <c r="C840" s="5">
        <v>2018</v>
      </c>
      <c r="D840" s="5" t="s">
        <v>271</v>
      </c>
      <c r="E840" s="5" t="str">
        <f>VLOOKUP(D840, 'TechIndex Startups'!$A$1:$E$700,2,FALSE)</f>
        <v>FIRM0217</v>
      </c>
      <c r="F840" s="15" t="s">
        <v>1544</v>
      </c>
      <c r="G840" s="15">
        <f t="shared" si="26"/>
        <v>20000000</v>
      </c>
      <c r="H840" s="59">
        <f>VLOOKUP($A840,Fund_clean_work!$A:$B,2,FALSE)</f>
        <v>3</v>
      </c>
      <c r="I840" s="63">
        <f t="shared" si="27"/>
        <v>6666666.666666667</v>
      </c>
      <c r="J840" s="5" t="s">
        <v>1713</v>
      </c>
      <c r="K840" s="5" t="s">
        <v>1522</v>
      </c>
      <c r="L840" s="5" t="s">
        <v>30</v>
      </c>
      <c r="M840" s="5" t="s">
        <v>1714</v>
      </c>
      <c r="N840" s="5">
        <v>2012</v>
      </c>
      <c r="O840" s="5" t="s">
        <v>44</v>
      </c>
    </row>
    <row r="841" spans="1:15">
      <c r="A841" s="5" t="s">
        <v>2554</v>
      </c>
      <c r="B841" s="9">
        <v>43130</v>
      </c>
      <c r="C841" s="5">
        <v>2018</v>
      </c>
      <c r="D841" s="5" t="s">
        <v>271</v>
      </c>
      <c r="E841" s="5" t="str">
        <f>VLOOKUP(D841, 'TechIndex Startups'!$A$1:$E$700,2,FALSE)</f>
        <v>FIRM0217</v>
      </c>
      <c r="F841" s="15" t="s">
        <v>1544</v>
      </c>
      <c r="G841" s="15">
        <f t="shared" si="26"/>
        <v>20000000</v>
      </c>
      <c r="H841" s="59">
        <f>VLOOKUP($A841,Fund_clean_work!$A:$B,2,FALSE)</f>
        <v>3</v>
      </c>
      <c r="I841" s="63">
        <f t="shared" si="27"/>
        <v>6666666.666666667</v>
      </c>
      <c r="J841" s="5" t="s">
        <v>1924</v>
      </c>
      <c r="K841" s="5" t="s">
        <v>1522</v>
      </c>
      <c r="L841" s="5" t="s">
        <v>30</v>
      </c>
      <c r="M841" s="5" t="s">
        <v>1714</v>
      </c>
      <c r="N841" s="5">
        <v>2012</v>
      </c>
      <c r="O841" s="5" t="s">
        <v>44</v>
      </c>
    </row>
    <row r="842" spans="1:15">
      <c r="A842" s="5" t="s">
        <v>2555</v>
      </c>
      <c r="B842" s="9">
        <v>43145</v>
      </c>
      <c r="C842" s="5">
        <v>2018</v>
      </c>
      <c r="D842" s="5" t="s">
        <v>145</v>
      </c>
      <c r="E842" s="5" t="str">
        <f>VLOOKUP(D842, 'TechIndex Startups'!$A$1:$E$700,2,FALSE)</f>
        <v>FIRM0097</v>
      </c>
      <c r="F842" s="16" t="s">
        <v>1544</v>
      </c>
      <c r="G842" s="15">
        <f t="shared" si="26"/>
        <v>20000000</v>
      </c>
      <c r="H842" s="59">
        <f>VLOOKUP($A842,Fund_clean_work!$A:$B,2,FALSE)</f>
        <v>2</v>
      </c>
      <c r="I842" s="63">
        <f t="shared" si="27"/>
        <v>10000000</v>
      </c>
      <c r="J842" s="5" t="s">
        <v>105</v>
      </c>
      <c r="K842" s="5" t="s">
        <v>1469</v>
      </c>
      <c r="L842" s="5" t="s">
        <v>30</v>
      </c>
      <c r="M842" s="5" t="s">
        <v>1491</v>
      </c>
      <c r="N842" s="5">
        <v>2008</v>
      </c>
      <c r="O842" s="5" t="s">
        <v>44</v>
      </c>
    </row>
    <row r="843" spans="1:15">
      <c r="A843" s="5" t="s">
        <v>2555</v>
      </c>
      <c r="B843" s="9">
        <v>43145</v>
      </c>
      <c r="C843" s="5">
        <v>2018</v>
      </c>
      <c r="D843" s="5" t="s">
        <v>145</v>
      </c>
      <c r="E843" s="5" t="str">
        <f>VLOOKUP(D843, 'TechIndex Startups'!$A$1:$E$700,2,FALSE)</f>
        <v>FIRM0097</v>
      </c>
      <c r="F843" s="15">
        <v>3250000</v>
      </c>
      <c r="G843" s="15">
        <f t="shared" si="26"/>
        <v>3250000</v>
      </c>
      <c r="H843" s="59">
        <f>VLOOKUP($A843,Fund_clean_work!$A:$B,2,FALSE)</f>
        <v>2</v>
      </c>
      <c r="I843" s="63">
        <f t="shared" si="27"/>
        <v>1625000</v>
      </c>
      <c r="J843" s="5" t="s">
        <v>1855</v>
      </c>
      <c r="K843" s="5" t="s">
        <v>1469</v>
      </c>
      <c r="L843" s="5" t="s">
        <v>30</v>
      </c>
      <c r="M843" s="5" t="s">
        <v>1491</v>
      </c>
      <c r="N843" s="5">
        <v>2008</v>
      </c>
      <c r="O843" s="5" t="s">
        <v>44</v>
      </c>
    </row>
    <row r="844" spans="1:15">
      <c r="A844" s="25" t="s">
        <v>2680</v>
      </c>
      <c r="B844" s="26">
        <v>43271</v>
      </c>
      <c r="C844" s="25">
        <v>2018</v>
      </c>
      <c r="D844" s="25" t="s">
        <v>193</v>
      </c>
      <c r="E844" s="25" t="str">
        <f>VLOOKUP(D844, 'TechIndex Startups'!$A$1:$E$700,2,FALSE)</f>
        <v>FIRM0144</v>
      </c>
      <c r="F844" s="27">
        <v>30000000</v>
      </c>
      <c r="G844" s="27">
        <f t="shared" si="26"/>
        <v>30000000</v>
      </c>
      <c r="H844" s="60">
        <f>VLOOKUP($A844,Fund_clean_work!$A:$B,2,FALSE)</f>
        <v>1</v>
      </c>
      <c r="I844" s="64">
        <f t="shared" si="27"/>
        <v>30000000</v>
      </c>
      <c r="J844" s="25" t="s">
        <v>1758</v>
      </c>
      <c r="K844" s="25" t="s">
        <v>1469</v>
      </c>
      <c r="L844" s="25" t="s">
        <v>30</v>
      </c>
      <c r="M844" s="25" t="s">
        <v>1498</v>
      </c>
      <c r="N844" s="25">
        <v>2010</v>
      </c>
      <c r="O844" s="25" t="s">
        <v>44</v>
      </c>
    </row>
    <row r="845" spans="1:15">
      <c r="A845" s="25" t="s">
        <v>2718</v>
      </c>
      <c r="B845" s="26">
        <v>43213</v>
      </c>
      <c r="C845" s="25">
        <v>2018</v>
      </c>
      <c r="D845" s="25" t="s">
        <v>262</v>
      </c>
      <c r="E845" s="25" t="str">
        <f>VLOOKUP(D845, 'TechIndex Startups'!$A$1:$E$700,2,FALSE)</f>
        <v>FIRM0209</v>
      </c>
      <c r="F845" s="27">
        <v>5000000</v>
      </c>
      <c r="G845" s="27">
        <f t="shared" si="26"/>
        <v>5000000</v>
      </c>
      <c r="H845" s="60">
        <f>VLOOKUP($A845,Fund_clean_work!$A:$B,2,FALSE)</f>
        <v>3</v>
      </c>
      <c r="I845" s="64">
        <f t="shared" si="27"/>
        <v>1666666.6666666667</v>
      </c>
      <c r="J845" s="25" t="s">
        <v>6</v>
      </c>
      <c r="K845" s="25" t="s">
        <v>1477</v>
      </c>
      <c r="L845" s="25" t="s">
        <v>50</v>
      </c>
      <c r="M845" s="25" t="s">
        <v>1478</v>
      </c>
      <c r="N845" s="25">
        <v>2012</v>
      </c>
      <c r="O845" s="30" t="s">
        <v>33</v>
      </c>
    </row>
    <row r="846" spans="1:15">
      <c r="A846" s="25" t="s">
        <v>2718</v>
      </c>
      <c r="B846" s="26">
        <v>43213</v>
      </c>
      <c r="C846" s="25">
        <v>2018</v>
      </c>
      <c r="D846" s="25" t="s">
        <v>262</v>
      </c>
      <c r="E846" s="25" t="str">
        <f>VLOOKUP(D846, 'TechIndex Startups'!$A$1:$E$700,2,FALSE)</f>
        <v>FIRM0209</v>
      </c>
      <c r="F846" s="31" t="s">
        <v>1544</v>
      </c>
      <c r="G846" s="27">
        <f t="shared" ref="G846:G909" si="28">IF(F846="above",G845,F846)</f>
        <v>5000000</v>
      </c>
      <c r="H846" s="60">
        <f>VLOOKUP($A846,Fund_clean_work!$A:$B,2,FALSE)</f>
        <v>3</v>
      </c>
      <c r="I846" s="64">
        <f t="shared" si="27"/>
        <v>1666666.6666666667</v>
      </c>
      <c r="J846" s="25" t="s">
        <v>2003</v>
      </c>
      <c r="K846" s="25" t="s">
        <v>1477</v>
      </c>
      <c r="L846" s="25" t="s">
        <v>50</v>
      </c>
      <c r="M846" s="25" t="s">
        <v>1478</v>
      </c>
      <c r="N846" s="25">
        <v>2012</v>
      </c>
      <c r="O846" s="30" t="s">
        <v>33</v>
      </c>
    </row>
    <row r="847" spans="1:15">
      <c r="A847" s="25" t="s">
        <v>2718</v>
      </c>
      <c r="B847" s="26">
        <v>43213</v>
      </c>
      <c r="C847" s="25">
        <v>2018</v>
      </c>
      <c r="D847" s="25" t="s">
        <v>262</v>
      </c>
      <c r="E847" s="25" t="str">
        <f>VLOOKUP(D847, 'TechIndex Startups'!$A$1:$E$700,2,FALSE)</f>
        <v>FIRM0209</v>
      </c>
      <c r="F847" s="31" t="s">
        <v>1544</v>
      </c>
      <c r="G847" s="27">
        <f t="shared" si="28"/>
        <v>5000000</v>
      </c>
      <c r="H847" s="60">
        <f>VLOOKUP($A847,Fund_clean_work!$A:$B,2,FALSE)</f>
        <v>3</v>
      </c>
      <c r="I847" s="64">
        <f t="shared" si="27"/>
        <v>1666666.6666666667</v>
      </c>
      <c r="J847" s="25" t="s">
        <v>1960</v>
      </c>
      <c r="K847" s="25" t="s">
        <v>1477</v>
      </c>
      <c r="L847" s="25" t="s">
        <v>50</v>
      </c>
      <c r="M847" s="25" t="s">
        <v>1478</v>
      </c>
      <c r="N847" s="25">
        <v>2012</v>
      </c>
      <c r="O847" s="30" t="s">
        <v>33</v>
      </c>
    </row>
    <row r="848" spans="1:15">
      <c r="A848" s="25" t="s">
        <v>2736</v>
      </c>
      <c r="B848" s="26">
        <v>43179</v>
      </c>
      <c r="C848" s="25">
        <v>2018</v>
      </c>
      <c r="D848" s="25" t="s">
        <v>311</v>
      </c>
      <c r="E848" s="25" t="str">
        <f>VLOOKUP(D848, 'TechIndex Startups'!$A$1:$E$700,2,FALSE)</f>
        <v>FIRM0253</v>
      </c>
      <c r="F848" s="27">
        <v>38000000</v>
      </c>
      <c r="G848" s="27">
        <f t="shared" si="28"/>
        <v>38000000</v>
      </c>
      <c r="H848" s="60">
        <f>VLOOKUP($A848,Fund_clean_work!$A:$B,2,FALSE)</f>
        <v>7</v>
      </c>
      <c r="I848" s="64">
        <f t="shared" si="27"/>
        <v>5428571.4285714282</v>
      </c>
      <c r="J848" s="25" t="s">
        <v>1659</v>
      </c>
      <c r="K848" s="25" t="s">
        <v>1546</v>
      </c>
      <c r="L848" s="25" t="s">
        <v>30</v>
      </c>
      <c r="M848" s="25" t="s">
        <v>1470</v>
      </c>
      <c r="N848" s="25">
        <v>2012</v>
      </c>
      <c r="O848" s="30" t="s">
        <v>58</v>
      </c>
    </row>
    <row r="849" spans="1:15">
      <c r="A849" s="25" t="s">
        <v>2736</v>
      </c>
      <c r="B849" s="26">
        <v>43179</v>
      </c>
      <c r="C849" s="25">
        <v>2018</v>
      </c>
      <c r="D849" s="25" t="s">
        <v>311</v>
      </c>
      <c r="E849" s="25" t="str">
        <f>VLOOKUP(D849, 'TechIndex Startups'!$A$1:$E$700,2,FALSE)</f>
        <v>FIRM0253</v>
      </c>
      <c r="F849" s="31" t="s">
        <v>1544</v>
      </c>
      <c r="G849" s="27">
        <f t="shared" si="28"/>
        <v>38000000</v>
      </c>
      <c r="H849" s="60">
        <f>VLOOKUP($A849,Fund_clean_work!$A:$B,2,FALSE)</f>
        <v>7</v>
      </c>
      <c r="I849" s="64">
        <f t="shared" si="27"/>
        <v>5428571.4285714282</v>
      </c>
      <c r="J849" s="25" t="s">
        <v>2737</v>
      </c>
      <c r="K849" s="25" t="s">
        <v>1546</v>
      </c>
      <c r="L849" s="25" t="s">
        <v>30</v>
      </c>
      <c r="M849" s="25" t="s">
        <v>1470</v>
      </c>
      <c r="N849" s="25">
        <v>2012</v>
      </c>
      <c r="O849" s="30" t="s">
        <v>58</v>
      </c>
    </row>
    <row r="850" spans="1:15">
      <c r="A850" s="25" t="s">
        <v>2736</v>
      </c>
      <c r="B850" s="26">
        <v>43179</v>
      </c>
      <c r="C850" s="25">
        <v>2018</v>
      </c>
      <c r="D850" s="25" t="s">
        <v>311</v>
      </c>
      <c r="E850" s="25" t="str">
        <f>VLOOKUP(D850, 'TechIndex Startups'!$A$1:$E$700,2,FALSE)</f>
        <v>FIRM0253</v>
      </c>
      <c r="F850" s="31" t="s">
        <v>1544</v>
      </c>
      <c r="G850" s="27">
        <f t="shared" si="28"/>
        <v>38000000</v>
      </c>
      <c r="H850" s="60">
        <f>VLOOKUP($A850,Fund_clean_work!$A:$B,2,FALSE)</f>
        <v>7</v>
      </c>
      <c r="I850" s="64">
        <f t="shared" si="27"/>
        <v>5428571.4285714282</v>
      </c>
      <c r="J850" s="25" t="s">
        <v>18</v>
      </c>
      <c r="K850" s="25" t="s">
        <v>1546</v>
      </c>
      <c r="L850" s="25" t="s">
        <v>30</v>
      </c>
      <c r="M850" s="25" t="s">
        <v>1470</v>
      </c>
      <c r="N850" s="25">
        <v>2012</v>
      </c>
      <c r="O850" s="30" t="s">
        <v>58</v>
      </c>
    </row>
    <row r="851" spans="1:15">
      <c r="A851" s="25" t="s">
        <v>2736</v>
      </c>
      <c r="B851" s="26">
        <v>43179</v>
      </c>
      <c r="C851" s="25">
        <v>2018</v>
      </c>
      <c r="D851" s="25" t="s">
        <v>311</v>
      </c>
      <c r="E851" s="25" t="str">
        <f>VLOOKUP(D851, 'TechIndex Startups'!$A$1:$E$700,2,FALSE)</f>
        <v>FIRM0253</v>
      </c>
      <c r="F851" s="31" t="s">
        <v>1544</v>
      </c>
      <c r="G851" s="27">
        <f t="shared" si="28"/>
        <v>38000000</v>
      </c>
      <c r="H851" s="60">
        <f>VLOOKUP($A851,Fund_clean_work!$A:$B,2,FALSE)</f>
        <v>7</v>
      </c>
      <c r="I851" s="64">
        <f t="shared" si="27"/>
        <v>5428571.4285714282</v>
      </c>
      <c r="J851" s="25" t="s">
        <v>1909</v>
      </c>
      <c r="K851" s="25" t="s">
        <v>1546</v>
      </c>
      <c r="L851" s="25" t="s">
        <v>30</v>
      </c>
      <c r="M851" s="25" t="s">
        <v>1470</v>
      </c>
      <c r="N851" s="25">
        <v>2012</v>
      </c>
      <c r="O851" s="30" t="s">
        <v>58</v>
      </c>
    </row>
    <row r="852" spans="1:15">
      <c r="A852" s="25" t="s">
        <v>2736</v>
      </c>
      <c r="B852" s="26">
        <v>43179</v>
      </c>
      <c r="C852" s="25">
        <v>2018</v>
      </c>
      <c r="D852" s="25" t="s">
        <v>311</v>
      </c>
      <c r="E852" s="25" t="str">
        <f>VLOOKUP(D852, 'TechIndex Startups'!$A$1:$E$700,2,FALSE)</f>
        <v>FIRM0253</v>
      </c>
      <c r="F852" s="31" t="s">
        <v>1544</v>
      </c>
      <c r="G852" s="27">
        <f t="shared" si="28"/>
        <v>38000000</v>
      </c>
      <c r="H852" s="60">
        <f>VLOOKUP($A852,Fund_clean_work!$A:$B,2,FALSE)</f>
        <v>7</v>
      </c>
      <c r="I852" s="64">
        <f t="shared" si="27"/>
        <v>5428571.4285714282</v>
      </c>
      <c r="J852" s="25" t="s">
        <v>1908</v>
      </c>
      <c r="K852" s="25" t="s">
        <v>1546</v>
      </c>
      <c r="L852" s="25" t="s">
        <v>30</v>
      </c>
      <c r="M852" s="25" t="s">
        <v>1470</v>
      </c>
      <c r="N852" s="25">
        <v>2012</v>
      </c>
      <c r="O852" s="30" t="s">
        <v>58</v>
      </c>
    </row>
    <row r="853" spans="1:15">
      <c r="A853" s="25" t="s">
        <v>2736</v>
      </c>
      <c r="B853" s="26">
        <v>43179</v>
      </c>
      <c r="C853" s="25">
        <v>2018</v>
      </c>
      <c r="D853" s="25" t="s">
        <v>311</v>
      </c>
      <c r="E853" s="25" t="str">
        <f>VLOOKUP(D853, 'TechIndex Startups'!$A$1:$E$700,2,FALSE)</f>
        <v>FIRM0253</v>
      </c>
      <c r="F853" s="31" t="s">
        <v>1544</v>
      </c>
      <c r="G853" s="27">
        <f t="shared" si="28"/>
        <v>38000000</v>
      </c>
      <c r="H853" s="60">
        <f>VLOOKUP($A853,Fund_clean_work!$A:$B,2,FALSE)</f>
        <v>7</v>
      </c>
      <c r="I853" s="64">
        <f t="shared" si="27"/>
        <v>5428571.4285714282</v>
      </c>
      <c r="J853" s="25" t="s">
        <v>1907</v>
      </c>
      <c r="K853" s="25" t="s">
        <v>1546</v>
      </c>
      <c r="L853" s="25" t="s">
        <v>30</v>
      </c>
      <c r="M853" s="25" t="s">
        <v>1470</v>
      </c>
      <c r="N853" s="25">
        <v>2012</v>
      </c>
      <c r="O853" s="30" t="s">
        <v>58</v>
      </c>
    </row>
    <row r="854" spans="1:15">
      <c r="A854" s="25" t="s">
        <v>2736</v>
      </c>
      <c r="B854" s="26">
        <v>43179</v>
      </c>
      <c r="C854" s="25">
        <v>2018</v>
      </c>
      <c r="D854" s="25" t="s">
        <v>311</v>
      </c>
      <c r="E854" s="25" t="str">
        <f>VLOOKUP(D854, 'TechIndex Startups'!$A$1:$E$700,2,FALSE)</f>
        <v>FIRM0253</v>
      </c>
      <c r="F854" s="31" t="s">
        <v>1544</v>
      </c>
      <c r="G854" s="27">
        <f t="shared" si="28"/>
        <v>38000000</v>
      </c>
      <c r="H854" s="60">
        <f>VLOOKUP($A854,Fund_clean_work!$A:$B,2,FALSE)</f>
        <v>7</v>
      </c>
      <c r="I854" s="64">
        <f t="shared" si="27"/>
        <v>5428571.4285714282</v>
      </c>
      <c r="J854" s="25" t="s">
        <v>2738</v>
      </c>
      <c r="K854" s="25" t="s">
        <v>1546</v>
      </c>
      <c r="L854" s="25" t="s">
        <v>30</v>
      </c>
      <c r="M854" s="25" t="s">
        <v>1470</v>
      </c>
      <c r="N854" s="25">
        <v>2012</v>
      </c>
      <c r="O854" s="30" t="s">
        <v>58</v>
      </c>
    </row>
    <row r="855" spans="1:15">
      <c r="A855" s="25" t="s">
        <v>2757</v>
      </c>
      <c r="B855" s="26">
        <v>43195</v>
      </c>
      <c r="C855" s="25">
        <v>2018</v>
      </c>
      <c r="D855" s="25" t="s">
        <v>1643</v>
      </c>
      <c r="E855" s="25" t="str">
        <f>VLOOKUP(D855, 'TechIndex Startups'!$A$1:$E$700,2,FALSE)</f>
        <v>FIRM0276</v>
      </c>
      <c r="F855" s="27">
        <v>12000000</v>
      </c>
      <c r="G855" s="27">
        <f t="shared" si="28"/>
        <v>12000000</v>
      </c>
      <c r="H855" s="60">
        <f>VLOOKUP($A855,Fund_clean_work!$A:$B,2,FALSE)</f>
        <v>1</v>
      </c>
      <c r="I855" s="64">
        <f t="shared" si="27"/>
        <v>12000000</v>
      </c>
      <c r="J855" s="25" t="s">
        <v>1479</v>
      </c>
      <c r="K855" s="25" t="s">
        <v>1494</v>
      </c>
      <c r="L855" s="30" t="s">
        <v>30</v>
      </c>
      <c r="M855" s="30" t="s">
        <v>1482</v>
      </c>
      <c r="N855" s="25">
        <v>2012</v>
      </c>
      <c r="O855" s="25" t="s">
        <v>47</v>
      </c>
    </row>
    <row r="856" spans="1:15">
      <c r="A856" s="25" t="s">
        <v>2806</v>
      </c>
      <c r="B856" s="26">
        <v>43290</v>
      </c>
      <c r="C856" s="25">
        <v>2018</v>
      </c>
      <c r="D856" s="25" t="s">
        <v>460</v>
      </c>
      <c r="E856" s="25" t="str">
        <f>VLOOKUP(D856, 'TechIndex Startups'!$A$1:$E$700,2,FALSE)</f>
        <v>FIRM0396</v>
      </c>
      <c r="F856" s="27">
        <v>1800000</v>
      </c>
      <c r="G856" s="27">
        <f t="shared" si="28"/>
        <v>1800000</v>
      </c>
      <c r="H856" s="60">
        <f>VLOOKUP($A856,Fund_clean_work!$A:$B,2,FALSE)</f>
        <v>1</v>
      </c>
      <c r="I856" s="64">
        <f t="shared" si="27"/>
        <v>1800000</v>
      </c>
      <c r="J856" s="25" t="s">
        <v>65</v>
      </c>
      <c r="K856" s="25" t="s">
        <v>1469</v>
      </c>
      <c r="L856" s="25" t="s">
        <v>71</v>
      </c>
      <c r="M856" s="25" t="s">
        <v>1750</v>
      </c>
      <c r="N856" s="25">
        <v>2013</v>
      </c>
      <c r="O856" s="25" t="s">
        <v>33</v>
      </c>
    </row>
    <row r="857" spans="1:15">
      <c r="A857" s="25" t="s">
        <v>2808</v>
      </c>
      <c r="B857" s="26">
        <v>43292</v>
      </c>
      <c r="C857" s="25">
        <v>2018</v>
      </c>
      <c r="D857" s="25" t="s">
        <v>461</v>
      </c>
      <c r="E857" s="25" t="str">
        <f>VLOOKUP(D857, 'TechIndex Startups'!$A$1:$E$700,2,FALSE)</f>
        <v>FIRM0397</v>
      </c>
      <c r="F857" s="27">
        <v>5500000</v>
      </c>
      <c r="G857" s="27">
        <f t="shared" si="28"/>
        <v>5500000</v>
      </c>
      <c r="H857" s="60">
        <f>VLOOKUP($A857,Fund_clean_work!$A:$B,2,FALSE)</f>
        <v>4</v>
      </c>
      <c r="I857" s="64">
        <f t="shared" si="27"/>
        <v>1375000</v>
      </c>
      <c r="J857" s="25" t="s">
        <v>2809</v>
      </c>
      <c r="K857" s="25" t="s">
        <v>1477</v>
      </c>
      <c r="L857" s="25" t="s">
        <v>30</v>
      </c>
      <c r="M857" s="25" t="s">
        <v>1845</v>
      </c>
      <c r="N857" s="25">
        <v>2013</v>
      </c>
      <c r="O857" s="25" t="s">
        <v>33</v>
      </c>
    </row>
    <row r="858" spans="1:15">
      <c r="A858" s="25" t="s">
        <v>2808</v>
      </c>
      <c r="B858" s="26">
        <v>43292</v>
      </c>
      <c r="C858" s="25">
        <v>2018</v>
      </c>
      <c r="D858" s="25" t="s">
        <v>461</v>
      </c>
      <c r="E858" s="25" t="str">
        <f>VLOOKUP(D858, 'TechIndex Startups'!$A$1:$E$700,2,FALSE)</f>
        <v>FIRM0397</v>
      </c>
      <c r="F858" s="31" t="s">
        <v>1544</v>
      </c>
      <c r="G858" s="27">
        <f t="shared" si="28"/>
        <v>5500000</v>
      </c>
      <c r="H858" s="60">
        <f>VLOOKUP($A858,Fund_clean_work!$A:$B,2,FALSE)</f>
        <v>4</v>
      </c>
      <c r="I858" s="64">
        <f t="shared" si="27"/>
        <v>1375000</v>
      </c>
      <c r="J858" s="25" t="s">
        <v>2810</v>
      </c>
      <c r="K858" s="25" t="s">
        <v>1477</v>
      </c>
      <c r="L858" s="25" t="s">
        <v>30</v>
      </c>
      <c r="M858" s="25" t="s">
        <v>1845</v>
      </c>
      <c r="N858" s="25">
        <v>2013</v>
      </c>
      <c r="O858" s="25" t="s">
        <v>33</v>
      </c>
    </row>
    <row r="859" spans="1:15">
      <c r="A859" s="25" t="s">
        <v>2808</v>
      </c>
      <c r="B859" s="26">
        <v>43292</v>
      </c>
      <c r="C859" s="25">
        <v>2018</v>
      </c>
      <c r="D859" s="25" t="s">
        <v>461</v>
      </c>
      <c r="E859" s="25" t="str">
        <f>VLOOKUP(D859, 'TechIndex Startups'!$A$1:$E$700,2,FALSE)</f>
        <v>FIRM0397</v>
      </c>
      <c r="F859" s="31" t="s">
        <v>1544</v>
      </c>
      <c r="G859" s="27">
        <f t="shared" si="28"/>
        <v>5500000</v>
      </c>
      <c r="H859" s="60">
        <f>VLOOKUP($A859,Fund_clean_work!$A:$B,2,FALSE)</f>
        <v>4</v>
      </c>
      <c r="I859" s="64">
        <f t="shared" si="27"/>
        <v>1375000</v>
      </c>
      <c r="J859" s="25" t="s">
        <v>2811</v>
      </c>
      <c r="K859" s="25" t="s">
        <v>1477</v>
      </c>
      <c r="L859" s="25" t="s">
        <v>30</v>
      </c>
      <c r="M859" s="25" t="s">
        <v>1845</v>
      </c>
      <c r="N859" s="25">
        <v>2013</v>
      </c>
      <c r="O859" s="25" t="s">
        <v>33</v>
      </c>
    </row>
    <row r="860" spans="1:15">
      <c r="A860" s="25" t="s">
        <v>2808</v>
      </c>
      <c r="B860" s="26">
        <v>43292</v>
      </c>
      <c r="C860" s="25">
        <v>2018</v>
      </c>
      <c r="D860" s="25" t="s">
        <v>461</v>
      </c>
      <c r="E860" s="25" t="str">
        <f>VLOOKUP(D860, 'TechIndex Startups'!$A$1:$E$700,2,FALSE)</f>
        <v>FIRM0397</v>
      </c>
      <c r="F860" s="31" t="s">
        <v>1544</v>
      </c>
      <c r="G860" s="27">
        <f t="shared" si="28"/>
        <v>5500000</v>
      </c>
      <c r="H860" s="60">
        <f>VLOOKUP($A860,Fund_clean_work!$A:$B,2,FALSE)</f>
        <v>4</v>
      </c>
      <c r="I860" s="64">
        <f t="shared" si="27"/>
        <v>1375000</v>
      </c>
      <c r="J860" s="25" t="s">
        <v>1846</v>
      </c>
      <c r="K860" s="25" t="s">
        <v>1477</v>
      </c>
      <c r="L860" s="25" t="s">
        <v>30</v>
      </c>
      <c r="M860" s="25" t="s">
        <v>1845</v>
      </c>
      <c r="N860" s="25">
        <v>2013</v>
      </c>
      <c r="O860" s="25" t="s">
        <v>33</v>
      </c>
    </row>
    <row r="861" spans="1:15">
      <c r="A861" s="25" t="s">
        <v>2814</v>
      </c>
      <c r="B861" s="26">
        <v>43256</v>
      </c>
      <c r="C861" s="25">
        <v>2018</v>
      </c>
      <c r="D861" s="25" t="s">
        <v>464</v>
      </c>
      <c r="E861" s="25" t="str">
        <f>VLOOKUP(D861, 'TechIndex Startups'!$A$1:$E$700,2,FALSE)</f>
        <v>FIRM0400</v>
      </c>
      <c r="F861" s="27">
        <f>4500000*1.25</f>
        <v>5625000</v>
      </c>
      <c r="G861" s="27">
        <f t="shared" si="28"/>
        <v>5625000</v>
      </c>
      <c r="H861" s="60">
        <f>VLOOKUP($A861,Fund_clean_work!$A:$B,2,FALSE)</f>
        <v>1</v>
      </c>
      <c r="I861" s="64">
        <f t="shared" si="27"/>
        <v>5625000</v>
      </c>
      <c r="J861" s="25" t="s">
        <v>2813</v>
      </c>
      <c r="K861" s="25" t="s">
        <v>1477</v>
      </c>
      <c r="L861" s="25" t="s">
        <v>73</v>
      </c>
      <c r="M861" s="25" t="s">
        <v>1741</v>
      </c>
      <c r="N861" s="25">
        <v>2014</v>
      </c>
      <c r="O861" s="25" t="s">
        <v>47</v>
      </c>
    </row>
    <row r="862" spans="1:15">
      <c r="A862" s="25" t="s">
        <v>2821</v>
      </c>
      <c r="B862" s="26">
        <v>43202</v>
      </c>
      <c r="C862" s="25">
        <v>2018</v>
      </c>
      <c r="D862" s="25" t="s">
        <v>477</v>
      </c>
      <c r="E862" s="25" t="str">
        <f>VLOOKUP(D862, 'TechIndex Startups'!$A$1:$E$700,2,FALSE)</f>
        <v>FIRM0411</v>
      </c>
      <c r="F862" s="27">
        <v>100000000</v>
      </c>
      <c r="G862" s="27">
        <f t="shared" si="28"/>
        <v>100000000</v>
      </c>
      <c r="H862" s="60">
        <f>VLOOKUP($A862,Fund_clean_work!$A:$B,2,FALSE)</f>
        <v>3</v>
      </c>
      <c r="I862" s="64">
        <f t="shared" si="27"/>
        <v>33333333.333333332</v>
      </c>
      <c r="J862" s="25" t="s">
        <v>1466</v>
      </c>
      <c r="K862" s="25" t="s">
        <v>1546</v>
      </c>
      <c r="L862" s="25" t="s">
        <v>30</v>
      </c>
      <c r="M862" s="25" t="s">
        <v>1482</v>
      </c>
      <c r="N862" s="25">
        <v>2011</v>
      </c>
      <c r="O862" s="25" t="s">
        <v>33</v>
      </c>
    </row>
    <row r="863" spans="1:15">
      <c r="A863" s="25" t="s">
        <v>2821</v>
      </c>
      <c r="B863" s="26">
        <v>43202</v>
      </c>
      <c r="C863" s="25">
        <v>2018</v>
      </c>
      <c r="D863" s="25" t="s">
        <v>477</v>
      </c>
      <c r="E863" s="25" t="str">
        <f>VLOOKUP(D863, 'TechIndex Startups'!$A$1:$E$700,2,FALSE)</f>
        <v>FIRM0411</v>
      </c>
      <c r="F863" s="31" t="s">
        <v>1544</v>
      </c>
      <c r="G863" s="27">
        <f t="shared" si="28"/>
        <v>100000000</v>
      </c>
      <c r="H863" s="60">
        <f>VLOOKUP($A863,Fund_clean_work!$A:$B,2,FALSE)</f>
        <v>3</v>
      </c>
      <c r="I863" s="64">
        <f t="shared" si="27"/>
        <v>33333333.333333332</v>
      </c>
      <c r="J863" s="25" t="s">
        <v>2820</v>
      </c>
      <c r="K863" s="25" t="s">
        <v>1546</v>
      </c>
      <c r="L863" s="25" t="s">
        <v>30</v>
      </c>
      <c r="M863" s="25" t="s">
        <v>1482</v>
      </c>
      <c r="N863" s="25">
        <v>2011</v>
      </c>
      <c r="O863" s="25" t="s">
        <v>33</v>
      </c>
    </row>
    <row r="864" spans="1:15">
      <c r="A864" s="25" t="s">
        <v>2821</v>
      </c>
      <c r="B864" s="26">
        <v>43202</v>
      </c>
      <c r="C864" s="25">
        <v>2018</v>
      </c>
      <c r="D864" s="25" t="s">
        <v>477</v>
      </c>
      <c r="E864" s="25" t="str">
        <f>VLOOKUP(D864, 'TechIndex Startups'!$A$1:$E$700,2,FALSE)</f>
        <v>FIRM0411</v>
      </c>
      <c r="F864" s="31" t="s">
        <v>1544</v>
      </c>
      <c r="G864" s="27">
        <f t="shared" si="28"/>
        <v>100000000</v>
      </c>
      <c r="H864" s="60">
        <f>VLOOKUP($A864,Fund_clean_work!$A:$B,2,FALSE)</f>
        <v>3</v>
      </c>
      <c r="I864" s="64">
        <f t="shared" si="27"/>
        <v>33333333.333333332</v>
      </c>
      <c r="J864" s="25" t="s">
        <v>4</v>
      </c>
      <c r="K864" s="25" t="s">
        <v>1546</v>
      </c>
      <c r="L864" s="25" t="s">
        <v>30</v>
      </c>
      <c r="M864" s="25" t="s">
        <v>1482</v>
      </c>
      <c r="N864" s="25">
        <v>2011</v>
      </c>
      <c r="O864" s="25" t="s">
        <v>33</v>
      </c>
    </row>
    <row r="865" spans="1:15">
      <c r="A865" s="25" t="s">
        <v>2832</v>
      </c>
      <c r="B865" s="26">
        <v>43270</v>
      </c>
      <c r="C865" s="25">
        <v>2018</v>
      </c>
      <c r="D865" s="25" t="s">
        <v>507</v>
      </c>
      <c r="E865" s="25" t="str">
        <f>VLOOKUP(D865, 'TechIndex Startups'!$A$1:$E$700,2,FALSE)</f>
        <v>FIRM0439</v>
      </c>
      <c r="F865" s="27">
        <v>20000000</v>
      </c>
      <c r="G865" s="27">
        <f t="shared" si="28"/>
        <v>20000000</v>
      </c>
      <c r="H865" s="60">
        <f>VLOOKUP($A865,Fund_clean_work!$A:$B,2,FALSE)</f>
        <v>5</v>
      </c>
      <c r="I865" s="64">
        <f t="shared" si="27"/>
        <v>4000000</v>
      </c>
      <c r="J865" s="25" t="s">
        <v>1969</v>
      </c>
      <c r="K865" s="25" t="s">
        <v>1494</v>
      </c>
      <c r="L865" s="25" t="s">
        <v>30</v>
      </c>
      <c r="M865" s="25" t="s">
        <v>1840</v>
      </c>
      <c r="N865" s="25">
        <v>2014</v>
      </c>
      <c r="O865" s="25" t="s">
        <v>69</v>
      </c>
    </row>
    <row r="866" spans="1:15">
      <c r="A866" s="25" t="s">
        <v>2832</v>
      </c>
      <c r="B866" s="26">
        <v>43270</v>
      </c>
      <c r="C866" s="25">
        <v>2018</v>
      </c>
      <c r="D866" s="25" t="s">
        <v>507</v>
      </c>
      <c r="E866" s="25" t="str">
        <f>VLOOKUP(D866, 'TechIndex Startups'!$A$1:$E$700,2,FALSE)</f>
        <v>FIRM0439</v>
      </c>
      <c r="F866" s="31" t="s">
        <v>1544</v>
      </c>
      <c r="G866" s="27">
        <f t="shared" si="28"/>
        <v>20000000</v>
      </c>
      <c r="H866" s="60">
        <f>VLOOKUP($A866,Fund_clean_work!$A:$B,2,FALSE)</f>
        <v>5</v>
      </c>
      <c r="I866" s="64">
        <f t="shared" si="27"/>
        <v>4000000</v>
      </c>
      <c r="J866" s="25" t="s">
        <v>1968</v>
      </c>
      <c r="K866" s="25" t="s">
        <v>1494</v>
      </c>
      <c r="L866" s="25" t="s">
        <v>30</v>
      </c>
      <c r="M866" s="25" t="s">
        <v>1840</v>
      </c>
      <c r="N866" s="25">
        <v>2014</v>
      </c>
      <c r="O866" s="25" t="s">
        <v>69</v>
      </c>
    </row>
    <row r="867" spans="1:15">
      <c r="A867" s="25" t="s">
        <v>2832</v>
      </c>
      <c r="B867" s="26">
        <v>43270</v>
      </c>
      <c r="C867" s="25">
        <v>2018</v>
      </c>
      <c r="D867" s="25" t="s">
        <v>507</v>
      </c>
      <c r="E867" s="25" t="str">
        <f>VLOOKUP(D867, 'TechIndex Startups'!$A$1:$E$700,2,FALSE)</f>
        <v>FIRM0439</v>
      </c>
      <c r="F867" s="31" t="s">
        <v>1544</v>
      </c>
      <c r="G867" s="27">
        <f t="shared" si="28"/>
        <v>20000000</v>
      </c>
      <c r="H867" s="60">
        <f>VLOOKUP($A867,Fund_clean_work!$A:$B,2,FALSE)</f>
        <v>5</v>
      </c>
      <c r="I867" s="64">
        <f t="shared" si="27"/>
        <v>4000000</v>
      </c>
      <c r="J867" s="25" t="s">
        <v>1824</v>
      </c>
      <c r="K867" s="25" t="s">
        <v>1494</v>
      </c>
      <c r="L867" s="25" t="s">
        <v>30</v>
      </c>
      <c r="M867" s="25" t="s">
        <v>1840</v>
      </c>
      <c r="N867" s="25">
        <v>2014</v>
      </c>
      <c r="O867" s="25" t="s">
        <v>69</v>
      </c>
    </row>
    <row r="868" spans="1:15">
      <c r="A868" s="25" t="s">
        <v>2832</v>
      </c>
      <c r="B868" s="26">
        <v>43270</v>
      </c>
      <c r="C868" s="25">
        <v>2018</v>
      </c>
      <c r="D868" s="25" t="s">
        <v>507</v>
      </c>
      <c r="E868" s="25" t="str">
        <f>VLOOKUP(D868, 'TechIndex Startups'!$A$1:$E$700,2,FALSE)</f>
        <v>FIRM0439</v>
      </c>
      <c r="F868" s="31" t="s">
        <v>1544</v>
      </c>
      <c r="G868" s="27">
        <f t="shared" si="28"/>
        <v>20000000</v>
      </c>
      <c r="H868" s="60">
        <f>VLOOKUP($A868,Fund_clean_work!$A:$B,2,FALSE)</f>
        <v>5</v>
      </c>
      <c r="I868" s="64">
        <f t="shared" si="27"/>
        <v>4000000</v>
      </c>
      <c r="J868" s="25" t="s">
        <v>2833</v>
      </c>
      <c r="K868" s="25" t="s">
        <v>1494</v>
      </c>
      <c r="L868" s="25" t="s">
        <v>30</v>
      </c>
      <c r="M868" s="25" t="s">
        <v>1840</v>
      </c>
      <c r="N868" s="25">
        <v>2014</v>
      </c>
      <c r="O868" s="25" t="s">
        <v>69</v>
      </c>
    </row>
    <row r="869" spans="1:15">
      <c r="A869" s="25" t="s">
        <v>2832</v>
      </c>
      <c r="B869" s="26">
        <v>43270</v>
      </c>
      <c r="C869" s="25">
        <v>2018</v>
      </c>
      <c r="D869" s="25" t="s">
        <v>507</v>
      </c>
      <c r="E869" s="25" t="str">
        <f>VLOOKUP(D869, 'TechIndex Startups'!$A$1:$E$700,2,FALSE)</f>
        <v>FIRM0439</v>
      </c>
      <c r="F869" s="31" t="s">
        <v>1544</v>
      </c>
      <c r="G869" s="27">
        <f t="shared" si="28"/>
        <v>20000000</v>
      </c>
      <c r="H869" s="60">
        <f>VLOOKUP($A869,Fund_clean_work!$A:$B,2,FALSE)</f>
        <v>5</v>
      </c>
      <c r="I869" s="64">
        <f t="shared" si="27"/>
        <v>4000000</v>
      </c>
      <c r="J869" s="25" t="s">
        <v>2834</v>
      </c>
      <c r="K869" s="25" t="s">
        <v>1494</v>
      </c>
      <c r="L869" s="25" t="s">
        <v>30</v>
      </c>
      <c r="M869" s="25" t="s">
        <v>1840</v>
      </c>
      <c r="N869" s="25">
        <v>2014</v>
      </c>
      <c r="O869" s="25" t="s">
        <v>69</v>
      </c>
    </row>
    <row r="870" spans="1:15">
      <c r="A870" s="25" t="s">
        <v>2844</v>
      </c>
      <c r="B870" s="26">
        <v>43207</v>
      </c>
      <c r="C870" s="25">
        <v>2018</v>
      </c>
      <c r="D870" s="25" t="s">
        <v>527</v>
      </c>
      <c r="E870" s="25" t="str">
        <f>VLOOKUP(D870, 'TechIndex Startups'!$A$1:$E$700,2,FALSE)</f>
        <v>FIRM0458</v>
      </c>
      <c r="F870" s="27">
        <v>12000000</v>
      </c>
      <c r="G870" s="27">
        <f t="shared" si="28"/>
        <v>12000000</v>
      </c>
      <c r="H870" s="60">
        <f>VLOOKUP($A870,Fund_clean_work!$A:$B,2,FALSE)</f>
        <v>2</v>
      </c>
      <c r="I870" s="64">
        <f t="shared" si="27"/>
        <v>6000000</v>
      </c>
      <c r="J870" s="25" t="s">
        <v>2843</v>
      </c>
      <c r="K870" s="25" t="s">
        <v>1494</v>
      </c>
      <c r="L870" s="25" t="s">
        <v>109</v>
      </c>
      <c r="M870" s="25" t="s">
        <v>1500</v>
      </c>
      <c r="N870" s="25">
        <v>2014</v>
      </c>
      <c r="O870" s="25" t="s">
        <v>33</v>
      </c>
    </row>
    <row r="871" spans="1:15">
      <c r="A871" s="25" t="s">
        <v>2844</v>
      </c>
      <c r="B871" s="26">
        <v>43207</v>
      </c>
      <c r="C871" s="25">
        <v>2018</v>
      </c>
      <c r="D871" s="25" t="s">
        <v>527</v>
      </c>
      <c r="E871" s="25" t="str">
        <f>VLOOKUP(D871, 'TechIndex Startups'!$A$1:$E$700,2,FALSE)</f>
        <v>FIRM0458</v>
      </c>
      <c r="F871" s="31" t="s">
        <v>1544</v>
      </c>
      <c r="G871" s="27">
        <f t="shared" si="28"/>
        <v>12000000</v>
      </c>
      <c r="H871" s="60">
        <f>VLOOKUP($A871,Fund_clean_work!$A:$B,2,FALSE)</f>
        <v>2</v>
      </c>
      <c r="I871" s="64">
        <f t="shared" si="27"/>
        <v>6000000</v>
      </c>
      <c r="J871" s="25" t="s">
        <v>1864</v>
      </c>
      <c r="K871" s="25" t="s">
        <v>1494</v>
      </c>
      <c r="L871" s="25" t="s">
        <v>109</v>
      </c>
      <c r="M871" s="25" t="s">
        <v>1500</v>
      </c>
      <c r="N871" s="25">
        <v>2014</v>
      </c>
      <c r="O871" s="25" t="s">
        <v>33</v>
      </c>
    </row>
    <row r="872" spans="1:15">
      <c r="A872" s="25" t="s">
        <v>2876</v>
      </c>
      <c r="B872" s="26">
        <v>43160</v>
      </c>
      <c r="C872" s="25">
        <v>2018</v>
      </c>
      <c r="D872" s="25" t="s">
        <v>588</v>
      </c>
      <c r="E872" s="25" t="str">
        <f>VLOOKUP(D872, 'TechIndex Startups'!$A$1:$E$700,2,FALSE)</f>
        <v>FIRM0517</v>
      </c>
      <c r="F872" s="27">
        <v>6000000</v>
      </c>
      <c r="G872" s="27">
        <f t="shared" si="28"/>
        <v>6000000</v>
      </c>
      <c r="H872" s="60">
        <f>VLOOKUP($A872,Fund_clean_work!$A:$B,2,FALSE)</f>
        <v>3</v>
      </c>
      <c r="I872" s="64">
        <f t="shared" si="27"/>
        <v>2000000</v>
      </c>
      <c r="J872" s="25" t="s">
        <v>2877</v>
      </c>
      <c r="K872" s="25" t="s">
        <v>1477</v>
      </c>
      <c r="L872" s="25" t="s">
        <v>30</v>
      </c>
      <c r="M872" s="25" t="s">
        <v>1543</v>
      </c>
      <c r="N872" s="25">
        <v>2015</v>
      </c>
      <c r="O872" s="25" t="s">
        <v>33</v>
      </c>
    </row>
    <row r="873" spans="1:15">
      <c r="A873" s="25" t="s">
        <v>2876</v>
      </c>
      <c r="B873" s="26">
        <v>43160</v>
      </c>
      <c r="C873" s="25">
        <v>2018</v>
      </c>
      <c r="D873" s="25" t="s">
        <v>588</v>
      </c>
      <c r="E873" s="25" t="str">
        <f>VLOOKUP(D873, 'TechIndex Startups'!$A$1:$E$700,2,FALSE)</f>
        <v>FIRM0517</v>
      </c>
      <c r="F873" s="31" t="s">
        <v>1544</v>
      </c>
      <c r="G873" s="27">
        <f t="shared" si="28"/>
        <v>6000000</v>
      </c>
      <c r="H873" s="60">
        <f>VLOOKUP($A873,Fund_clean_work!$A:$B,2,FALSE)</f>
        <v>3</v>
      </c>
      <c r="I873" s="64">
        <f t="shared" si="27"/>
        <v>2000000</v>
      </c>
      <c r="J873" s="25" t="s">
        <v>2878</v>
      </c>
      <c r="K873" s="25" t="s">
        <v>1477</v>
      </c>
      <c r="L873" s="25" t="s">
        <v>30</v>
      </c>
      <c r="M873" s="25" t="s">
        <v>1543</v>
      </c>
      <c r="N873" s="25">
        <v>2015</v>
      </c>
      <c r="O873" s="25" t="s">
        <v>33</v>
      </c>
    </row>
    <row r="874" spans="1:15">
      <c r="A874" s="25" t="s">
        <v>2876</v>
      </c>
      <c r="B874" s="26">
        <v>43160</v>
      </c>
      <c r="C874" s="25">
        <v>2018</v>
      </c>
      <c r="D874" s="25" t="s">
        <v>588</v>
      </c>
      <c r="E874" s="25" t="str">
        <f>VLOOKUP(D874, 'TechIndex Startups'!$A$1:$E$700,2,FALSE)</f>
        <v>FIRM0517</v>
      </c>
      <c r="F874" s="31" t="s">
        <v>1544</v>
      </c>
      <c r="G874" s="27">
        <f t="shared" si="28"/>
        <v>6000000</v>
      </c>
      <c r="H874" s="60">
        <f>VLOOKUP($A874,Fund_clean_work!$A:$B,2,FALSE)</f>
        <v>3</v>
      </c>
      <c r="I874" s="64">
        <f t="shared" si="27"/>
        <v>2000000</v>
      </c>
      <c r="J874" s="25" t="s">
        <v>2879</v>
      </c>
      <c r="K874" s="25" t="s">
        <v>1477</v>
      </c>
      <c r="L874" s="25" t="s">
        <v>30</v>
      </c>
      <c r="M874" s="25" t="s">
        <v>1543</v>
      </c>
      <c r="N874" s="25">
        <v>2015</v>
      </c>
      <c r="O874" s="25" t="s">
        <v>33</v>
      </c>
    </row>
    <row r="875" spans="1:15">
      <c r="A875" s="25" t="s">
        <v>2905</v>
      </c>
      <c r="B875" s="26">
        <v>43280</v>
      </c>
      <c r="C875" s="25">
        <v>2018</v>
      </c>
      <c r="D875" s="25" t="s">
        <v>719</v>
      </c>
      <c r="E875" s="25" t="str">
        <f>VLOOKUP(D875, 'TechIndex Startups'!$A$1:$E$700,2,FALSE)</f>
        <v>FIRM0644</v>
      </c>
      <c r="F875" s="27">
        <v>11600000</v>
      </c>
      <c r="G875" s="27">
        <f t="shared" si="28"/>
        <v>11600000</v>
      </c>
      <c r="H875" s="60">
        <f>VLOOKUP($A875,Fund_clean_work!$A:$B,2,FALSE)</f>
        <v>1</v>
      </c>
      <c r="I875" s="64">
        <f t="shared" si="27"/>
        <v>11600000</v>
      </c>
      <c r="J875" s="25" t="s">
        <v>1945</v>
      </c>
      <c r="K875" s="25" t="s">
        <v>1477</v>
      </c>
      <c r="L875" s="25" t="s">
        <v>167</v>
      </c>
      <c r="M875" s="25" t="s">
        <v>1751</v>
      </c>
      <c r="N875" s="25">
        <v>2016</v>
      </c>
      <c r="O875" s="25" t="s">
        <v>29</v>
      </c>
    </row>
    <row r="876" spans="1:15">
      <c r="A876" s="25" t="s">
        <v>2912</v>
      </c>
      <c r="B876" s="26">
        <v>43200</v>
      </c>
      <c r="C876" s="25">
        <v>2018</v>
      </c>
      <c r="D876" s="25" t="s">
        <v>750</v>
      </c>
      <c r="E876" s="25" t="str">
        <f>VLOOKUP(D876, 'TechIndex Startups'!$A$1:$E$700,2,FALSE)</f>
        <v>FIRM0675</v>
      </c>
      <c r="F876" s="27">
        <v>2000000</v>
      </c>
      <c r="G876" s="27">
        <f t="shared" si="28"/>
        <v>2000000</v>
      </c>
      <c r="H876" s="60">
        <f>VLOOKUP($A876,Fund_clean_work!$A:$B,2,FALSE)</f>
        <v>2</v>
      </c>
      <c r="I876" s="64">
        <f t="shared" si="27"/>
        <v>1000000</v>
      </c>
      <c r="J876" s="25" t="s">
        <v>1674</v>
      </c>
      <c r="K876" s="25" t="s">
        <v>1596</v>
      </c>
      <c r="L876" s="25" t="s">
        <v>50</v>
      </c>
      <c r="M876" s="25" t="s">
        <v>1478</v>
      </c>
      <c r="N876" s="25">
        <v>2016</v>
      </c>
      <c r="O876" s="25" t="s">
        <v>44</v>
      </c>
    </row>
    <row r="877" spans="1:15">
      <c r="A877" s="25" t="s">
        <v>2912</v>
      </c>
      <c r="B877" s="26">
        <v>43200</v>
      </c>
      <c r="C877" s="25">
        <v>2018</v>
      </c>
      <c r="D877" s="25" t="s">
        <v>750</v>
      </c>
      <c r="E877" s="25" t="str">
        <f>VLOOKUP(D877, 'TechIndex Startups'!$A$1:$E$700,2,FALSE)</f>
        <v>FIRM0675</v>
      </c>
      <c r="F877" s="31" t="s">
        <v>1544</v>
      </c>
      <c r="G877" s="27">
        <f t="shared" si="28"/>
        <v>2000000</v>
      </c>
      <c r="H877" s="60">
        <f>VLOOKUP($A877,Fund_clean_work!$A:$B,2,FALSE)</f>
        <v>2</v>
      </c>
      <c r="I877" s="64">
        <f t="shared" si="27"/>
        <v>1000000</v>
      </c>
      <c r="J877" s="25" t="s">
        <v>1585</v>
      </c>
      <c r="K877" s="25" t="s">
        <v>1596</v>
      </c>
      <c r="L877" s="25" t="s">
        <v>50</v>
      </c>
      <c r="M877" s="25" t="s">
        <v>1478</v>
      </c>
      <c r="N877" s="25">
        <v>2016</v>
      </c>
      <c r="O877" s="25" t="s">
        <v>44</v>
      </c>
    </row>
    <row r="878" spans="1:15">
      <c r="A878" s="25" t="s">
        <v>2973</v>
      </c>
      <c r="B878" s="26">
        <v>42956</v>
      </c>
      <c r="C878" s="25">
        <v>2017</v>
      </c>
      <c r="D878" s="30" t="s">
        <v>2920</v>
      </c>
      <c r="E878" s="25" t="str">
        <f>VLOOKUP(D878, 'TechIndex Startups'!$A$1:$E$797,2,FALSE)</f>
        <v>FIRM0693</v>
      </c>
      <c r="F878" s="27">
        <v>1200000</v>
      </c>
      <c r="G878" s="27">
        <f t="shared" si="28"/>
        <v>1200000</v>
      </c>
      <c r="H878" s="60">
        <f>VLOOKUP($A878,Fund_clean_work!$A:$B,2,FALSE)</f>
        <v>2</v>
      </c>
      <c r="I878" s="64">
        <f t="shared" si="27"/>
        <v>600000</v>
      </c>
      <c r="J878" s="25" t="s">
        <v>1621</v>
      </c>
      <c r="K878" s="25" t="s">
        <v>1596</v>
      </c>
      <c r="L878" s="25" t="s">
        <v>50</v>
      </c>
      <c r="M878" s="25" t="s">
        <v>1478</v>
      </c>
      <c r="N878" s="25">
        <v>2016</v>
      </c>
      <c r="O878" s="25" t="s">
        <v>544</v>
      </c>
    </row>
    <row r="879" spans="1:15">
      <c r="A879" s="25" t="s">
        <v>2973</v>
      </c>
      <c r="B879" s="26">
        <v>42956</v>
      </c>
      <c r="C879" s="25">
        <v>2017</v>
      </c>
      <c r="D879" s="30" t="s">
        <v>2920</v>
      </c>
      <c r="E879" s="25" t="str">
        <f>VLOOKUP(D879, 'TechIndex Startups'!$A$1:$E$797,2,FALSE)</f>
        <v>FIRM0693</v>
      </c>
      <c r="F879" s="31" t="s">
        <v>1544</v>
      </c>
      <c r="G879" s="27">
        <f t="shared" si="28"/>
        <v>1200000</v>
      </c>
      <c r="H879" s="60">
        <f>VLOOKUP($A879,Fund_clean_work!$A:$B,2,FALSE)</f>
        <v>2</v>
      </c>
      <c r="I879" s="64">
        <f t="shared" si="27"/>
        <v>600000</v>
      </c>
      <c r="J879" s="25" t="s">
        <v>3030</v>
      </c>
      <c r="K879" s="25" t="s">
        <v>1596</v>
      </c>
      <c r="L879" s="25" t="s">
        <v>50</v>
      </c>
      <c r="M879" s="25" t="s">
        <v>1478</v>
      </c>
      <c r="N879" s="25">
        <v>2016</v>
      </c>
      <c r="O879" s="25" t="s">
        <v>544</v>
      </c>
    </row>
    <row r="880" spans="1:15">
      <c r="A880" s="25" t="s">
        <v>3031</v>
      </c>
      <c r="B880" s="26">
        <v>43151</v>
      </c>
      <c r="C880" s="25">
        <v>2018</v>
      </c>
      <c r="D880" s="30" t="s">
        <v>2920</v>
      </c>
      <c r="E880" s="25" t="str">
        <f>VLOOKUP(D880, 'TechIndex Startups'!$A$1:$E$797,2,FALSE)</f>
        <v>FIRM0693</v>
      </c>
      <c r="F880" s="27">
        <f>2200000*1.4</f>
        <v>3080000</v>
      </c>
      <c r="G880" s="27">
        <f t="shared" si="28"/>
        <v>3080000</v>
      </c>
      <c r="H880" s="60">
        <f>VLOOKUP($A880,Fund_clean_work!$A:$B,2,FALSE)</f>
        <v>1</v>
      </c>
      <c r="I880" s="64">
        <f t="shared" si="27"/>
        <v>3080000</v>
      </c>
      <c r="J880" s="25" t="s">
        <v>1479</v>
      </c>
      <c r="K880" s="25" t="s">
        <v>1596</v>
      </c>
      <c r="L880" s="25" t="s">
        <v>50</v>
      </c>
      <c r="M880" s="25" t="s">
        <v>1478</v>
      </c>
      <c r="N880" s="25">
        <v>2016</v>
      </c>
      <c r="O880" s="25" t="s">
        <v>544</v>
      </c>
    </row>
    <row r="881" spans="1:15">
      <c r="A881" s="25" t="s">
        <v>3035</v>
      </c>
      <c r="B881" s="26">
        <v>43292</v>
      </c>
      <c r="C881" s="25">
        <v>2018</v>
      </c>
      <c r="D881" s="30" t="s">
        <v>2920</v>
      </c>
      <c r="E881" s="25" t="str">
        <f>VLOOKUP(D881, 'TechIndex Startups'!$A$1:$E$797,2,FALSE)</f>
        <v>FIRM0693</v>
      </c>
      <c r="F881" s="27">
        <f>100000*1.25</f>
        <v>125000</v>
      </c>
      <c r="G881" s="27">
        <f t="shared" si="28"/>
        <v>125000</v>
      </c>
      <c r="H881" s="60">
        <f>VLOOKUP($A881,Fund_clean_work!$A:$B,2,FALSE)</f>
        <v>1</v>
      </c>
      <c r="I881" s="64">
        <f t="shared" si="27"/>
        <v>125000</v>
      </c>
      <c r="J881" s="25" t="s">
        <v>3036</v>
      </c>
      <c r="K881" s="25" t="s">
        <v>1492</v>
      </c>
      <c r="L881" s="25" t="s">
        <v>50</v>
      </c>
      <c r="M881" s="25" t="s">
        <v>1478</v>
      </c>
      <c r="N881" s="25">
        <v>2016</v>
      </c>
      <c r="O881" s="25" t="s">
        <v>544</v>
      </c>
    </row>
    <row r="882" spans="1:15">
      <c r="A882" s="25" t="s">
        <v>3045</v>
      </c>
      <c r="B882" s="26">
        <v>41730</v>
      </c>
      <c r="C882" s="25">
        <v>2014</v>
      </c>
      <c r="D882" s="30" t="s">
        <v>3043</v>
      </c>
      <c r="E882" s="25" t="str">
        <f>VLOOKUP(D882, 'TechIndex Startups'!$A$1:$E$797,2,FALSE)</f>
        <v>FIRM0697</v>
      </c>
      <c r="F882" s="27">
        <f>130000*1.4</f>
        <v>182000</v>
      </c>
      <c r="G882" s="27">
        <f t="shared" si="28"/>
        <v>182000</v>
      </c>
      <c r="H882" s="60">
        <f>VLOOKUP($A882,Fund_clean_work!$A:$B,2,FALSE)</f>
        <v>1</v>
      </c>
      <c r="I882" s="64">
        <f t="shared" si="27"/>
        <v>182000</v>
      </c>
      <c r="J882" s="25" t="s">
        <v>3046</v>
      </c>
      <c r="K882" s="25" t="s">
        <v>1497</v>
      </c>
      <c r="L882" s="25" t="s">
        <v>50</v>
      </c>
      <c r="M882" s="25" t="s">
        <v>1478</v>
      </c>
      <c r="N882" s="25">
        <v>2013</v>
      </c>
      <c r="O882" s="25" t="s">
        <v>544</v>
      </c>
    </row>
    <row r="883" spans="1:15">
      <c r="A883" s="25" t="s">
        <v>3047</v>
      </c>
      <c r="B883" s="26">
        <v>42185</v>
      </c>
      <c r="C883" s="25">
        <v>2015</v>
      </c>
      <c r="D883" s="30" t="s">
        <v>3043</v>
      </c>
      <c r="E883" s="25" t="str">
        <f>VLOOKUP(D883, 'TechIndex Startups'!$A$1:$E$797,2,FALSE)</f>
        <v>FIRM0697</v>
      </c>
      <c r="F883" s="27">
        <f>217000*1.4</f>
        <v>303800</v>
      </c>
      <c r="G883" s="27">
        <f t="shared" si="28"/>
        <v>303800</v>
      </c>
      <c r="H883" s="60">
        <f>VLOOKUP($A883,Fund_clean_work!$A:$B,2,FALSE)</f>
        <v>1</v>
      </c>
      <c r="I883" s="64">
        <f t="shared" si="27"/>
        <v>303800</v>
      </c>
      <c r="J883" s="25" t="s">
        <v>1479</v>
      </c>
      <c r="K883" s="25" t="s">
        <v>1497</v>
      </c>
      <c r="L883" s="25" t="s">
        <v>50</v>
      </c>
      <c r="M883" s="25" t="s">
        <v>1478</v>
      </c>
      <c r="N883" s="25">
        <v>2013</v>
      </c>
      <c r="O883" s="25" t="s">
        <v>544</v>
      </c>
    </row>
    <row r="884" spans="1:15">
      <c r="A884" s="25" t="s">
        <v>3048</v>
      </c>
      <c r="B884" s="26">
        <v>42339</v>
      </c>
      <c r="C884" s="25">
        <v>2015</v>
      </c>
      <c r="D884" s="30" t="s">
        <v>3043</v>
      </c>
      <c r="E884" s="25" t="str">
        <f>VLOOKUP(D884, 'TechIndex Startups'!$A$1:$E$797,2,FALSE)</f>
        <v>FIRM0697</v>
      </c>
      <c r="F884" s="27">
        <f>100000*1.4</f>
        <v>140000</v>
      </c>
      <c r="G884" s="27">
        <f t="shared" si="28"/>
        <v>140000</v>
      </c>
      <c r="H884" s="60">
        <f>VLOOKUP($A884,Fund_clean_work!$A:$B,2,FALSE)</f>
        <v>1</v>
      </c>
      <c r="I884" s="64">
        <f t="shared" si="27"/>
        <v>140000</v>
      </c>
      <c r="J884" s="25" t="s">
        <v>3049</v>
      </c>
      <c r="K884" s="25" t="s">
        <v>1492</v>
      </c>
      <c r="L884" s="25" t="s">
        <v>50</v>
      </c>
      <c r="M884" s="25" t="s">
        <v>1478</v>
      </c>
      <c r="N884" s="25">
        <v>2013</v>
      </c>
      <c r="O884" s="25" t="s">
        <v>544</v>
      </c>
    </row>
    <row r="885" spans="1:15">
      <c r="A885" s="25" t="s">
        <v>3050</v>
      </c>
      <c r="B885" s="26">
        <v>42502</v>
      </c>
      <c r="C885" s="25">
        <v>2016</v>
      </c>
      <c r="D885" s="30" t="s">
        <v>3043</v>
      </c>
      <c r="E885" s="25" t="str">
        <f>VLOOKUP(D885, 'TechIndex Startups'!$A$1:$E$797,2,FALSE)</f>
        <v>FIRM0697</v>
      </c>
      <c r="F885" s="27">
        <f>15000*1.4</f>
        <v>21000</v>
      </c>
      <c r="G885" s="27">
        <f t="shared" si="28"/>
        <v>21000</v>
      </c>
      <c r="H885" s="60">
        <f>VLOOKUP($A885,Fund_clean_work!$A:$B,2,FALSE)</f>
        <v>1</v>
      </c>
      <c r="I885" s="64">
        <f t="shared" si="27"/>
        <v>21000</v>
      </c>
      <c r="J885" s="25" t="s">
        <v>1944</v>
      </c>
      <c r="K885" s="25" t="s">
        <v>1481</v>
      </c>
      <c r="L885" s="25" t="s">
        <v>50</v>
      </c>
      <c r="M885" s="25" t="s">
        <v>1478</v>
      </c>
      <c r="N885" s="25">
        <v>2013</v>
      </c>
      <c r="O885" s="25" t="s">
        <v>544</v>
      </c>
    </row>
    <row r="886" spans="1:15">
      <c r="A886" s="25" t="s">
        <v>3051</v>
      </c>
      <c r="B886" s="26">
        <v>42566</v>
      </c>
      <c r="C886" s="25">
        <v>2016</v>
      </c>
      <c r="D886" s="30" t="s">
        <v>3043</v>
      </c>
      <c r="E886" s="25" t="str">
        <f>VLOOKUP(D886, 'TechIndex Startups'!$A$1:$E$797,2,FALSE)</f>
        <v>FIRM0697</v>
      </c>
      <c r="F886" s="27">
        <f>300000*1.4</f>
        <v>420000</v>
      </c>
      <c r="G886" s="27">
        <f t="shared" si="28"/>
        <v>420000</v>
      </c>
      <c r="H886" s="60">
        <f>VLOOKUP($A886,Fund_clean_work!$A:$B,2,FALSE)</f>
        <v>1</v>
      </c>
      <c r="I886" s="64">
        <f t="shared" si="27"/>
        <v>420000</v>
      </c>
      <c r="J886" s="25" t="s">
        <v>3052</v>
      </c>
      <c r="K886" s="25" t="s">
        <v>1481</v>
      </c>
      <c r="L886" s="25" t="s">
        <v>50</v>
      </c>
      <c r="M886" s="25" t="s">
        <v>1478</v>
      </c>
      <c r="N886" s="25">
        <v>2013</v>
      </c>
      <c r="O886" s="25" t="s">
        <v>544</v>
      </c>
    </row>
    <row r="887" spans="1:15">
      <c r="A887" s="25" t="s">
        <v>3053</v>
      </c>
      <c r="B887" s="26">
        <v>42829</v>
      </c>
      <c r="C887" s="25">
        <v>2017</v>
      </c>
      <c r="D887" s="30" t="s">
        <v>3043</v>
      </c>
      <c r="E887" s="25" t="str">
        <f>VLOOKUP(D887, 'TechIndex Startups'!$A$1:$E$797,2,FALSE)</f>
        <v>FIRM0697</v>
      </c>
      <c r="F887" s="27">
        <v>2700000</v>
      </c>
      <c r="G887" s="27">
        <f t="shared" si="28"/>
        <v>2700000</v>
      </c>
      <c r="H887" s="60">
        <f>VLOOKUP($A887,Fund_clean_work!$A:$B,2,FALSE)</f>
        <v>5</v>
      </c>
      <c r="I887" s="64">
        <f t="shared" si="27"/>
        <v>540000</v>
      </c>
      <c r="J887" s="25" t="s">
        <v>3052</v>
      </c>
      <c r="K887" s="25" t="s">
        <v>1481</v>
      </c>
      <c r="L887" s="25" t="s">
        <v>50</v>
      </c>
      <c r="M887" s="25" t="s">
        <v>1478</v>
      </c>
      <c r="N887" s="25">
        <v>2013</v>
      </c>
      <c r="O887" s="25" t="s">
        <v>544</v>
      </c>
    </row>
    <row r="888" spans="1:15">
      <c r="A888" s="25" t="s">
        <v>3053</v>
      </c>
      <c r="B888" s="26">
        <v>42829</v>
      </c>
      <c r="C888" s="25">
        <v>2017</v>
      </c>
      <c r="D888" s="30" t="s">
        <v>3043</v>
      </c>
      <c r="E888" s="25" t="str">
        <f>VLOOKUP(D888, 'TechIndex Startups'!$A$1:$E$797,2,FALSE)</f>
        <v>FIRM0697</v>
      </c>
      <c r="F888" s="31" t="s">
        <v>1544</v>
      </c>
      <c r="G888" s="27">
        <f t="shared" si="28"/>
        <v>2700000</v>
      </c>
      <c r="H888" s="60">
        <f>VLOOKUP($A888,Fund_clean_work!$A:$B,2,FALSE)</f>
        <v>5</v>
      </c>
      <c r="I888" s="64">
        <f t="shared" si="27"/>
        <v>540000</v>
      </c>
      <c r="J888" s="25" t="s">
        <v>3054</v>
      </c>
      <c r="K888" s="25" t="s">
        <v>1481</v>
      </c>
      <c r="L888" s="25" t="s">
        <v>50</v>
      </c>
      <c r="M888" s="25" t="s">
        <v>1478</v>
      </c>
      <c r="N888" s="25">
        <v>2013</v>
      </c>
      <c r="O888" s="25" t="s">
        <v>544</v>
      </c>
    </row>
    <row r="889" spans="1:15">
      <c r="A889" s="25" t="s">
        <v>3053</v>
      </c>
      <c r="B889" s="26">
        <v>42829</v>
      </c>
      <c r="C889" s="25">
        <v>2017</v>
      </c>
      <c r="D889" s="30" t="s">
        <v>3043</v>
      </c>
      <c r="E889" s="25" t="str">
        <f>VLOOKUP(D889, 'TechIndex Startups'!$A$1:$E$797,2,FALSE)</f>
        <v>FIRM0697</v>
      </c>
      <c r="F889" s="31" t="s">
        <v>1544</v>
      </c>
      <c r="G889" s="27">
        <f t="shared" si="28"/>
        <v>2700000</v>
      </c>
      <c r="H889" s="60">
        <f>VLOOKUP($A889,Fund_clean_work!$A:$B,2,FALSE)</f>
        <v>5</v>
      </c>
      <c r="I889" s="64">
        <f t="shared" si="27"/>
        <v>540000</v>
      </c>
      <c r="J889" s="25" t="s">
        <v>3055</v>
      </c>
      <c r="K889" s="25" t="s">
        <v>1481</v>
      </c>
      <c r="L889" s="25" t="s">
        <v>50</v>
      </c>
      <c r="M889" s="25" t="s">
        <v>1478</v>
      </c>
      <c r="N889" s="25">
        <v>2013</v>
      </c>
      <c r="O889" s="25" t="s">
        <v>544</v>
      </c>
    </row>
    <row r="890" spans="1:15">
      <c r="A890" s="25" t="s">
        <v>3053</v>
      </c>
      <c r="B890" s="26">
        <v>42829</v>
      </c>
      <c r="C890" s="25">
        <v>2017</v>
      </c>
      <c r="D890" s="30" t="s">
        <v>3043</v>
      </c>
      <c r="E890" s="25" t="str">
        <f>VLOOKUP(D890, 'TechIndex Startups'!$A$1:$E$797,2,FALSE)</f>
        <v>FIRM0697</v>
      </c>
      <c r="F890" s="31" t="s">
        <v>1544</v>
      </c>
      <c r="G890" s="27">
        <f t="shared" si="28"/>
        <v>2700000</v>
      </c>
      <c r="H890" s="60">
        <f>VLOOKUP($A890,Fund_clean_work!$A:$B,2,FALSE)</f>
        <v>5</v>
      </c>
      <c r="I890" s="64">
        <f t="shared" si="27"/>
        <v>540000</v>
      </c>
      <c r="J890" s="25" t="s">
        <v>3056</v>
      </c>
      <c r="K890" s="25" t="s">
        <v>1481</v>
      </c>
      <c r="L890" s="25" t="s">
        <v>50</v>
      </c>
      <c r="M890" s="25" t="s">
        <v>1478</v>
      </c>
      <c r="N890" s="25">
        <v>2013</v>
      </c>
      <c r="O890" s="25" t="s">
        <v>544</v>
      </c>
    </row>
    <row r="891" spans="1:15">
      <c r="A891" s="25" t="s">
        <v>3053</v>
      </c>
      <c r="B891" s="26">
        <v>42829</v>
      </c>
      <c r="C891" s="25">
        <v>2017</v>
      </c>
      <c r="D891" s="30" t="s">
        <v>3043</v>
      </c>
      <c r="E891" s="25" t="str">
        <f>VLOOKUP(D891, 'TechIndex Startups'!$A$1:$E$797,2,FALSE)</f>
        <v>FIRM0697</v>
      </c>
      <c r="F891" s="31" t="s">
        <v>1544</v>
      </c>
      <c r="G891" s="27">
        <f t="shared" si="28"/>
        <v>2700000</v>
      </c>
      <c r="H891" s="60">
        <f>VLOOKUP($A891,Fund_clean_work!$A:$B,2,FALSE)</f>
        <v>5</v>
      </c>
      <c r="I891" s="64">
        <f t="shared" si="27"/>
        <v>540000</v>
      </c>
      <c r="J891" s="25" t="s">
        <v>4</v>
      </c>
      <c r="K891" s="25" t="s">
        <v>1481</v>
      </c>
      <c r="L891" s="25" t="s">
        <v>50</v>
      </c>
      <c r="M891" s="25" t="s">
        <v>1478</v>
      </c>
      <c r="N891" s="25">
        <v>2013</v>
      </c>
      <c r="O891" s="25" t="s">
        <v>544</v>
      </c>
    </row>
    <row r="892" spans="1:15">
      <c r="A892" s="25" t="s">
        <v>3057</v>
      </c>
      <c r="B892" s="26">
        <v>43268</v>
      </c>
      <c r="C892" s="25">
        <v>2018</v>
      </c>
      <c r="D892" s="30" t="s">
        <v>3043</v>
      </c>
      <c r="E892" s="25" t="str">
        <f>VLOOKUP(D892, 'TechIndex Startups'!$A$1:$E$797,2,FALSE)</f>
        <v>FIRM0697</v>
      </c>
      <c r="F892" s="27">
        <v>13000000</v>
      </c>
      <c r="G892" s="27">
        <f t="shared" si="28"/>
        <v>13000000</v>
      </c>
      <c r="H892" s="60">
        <f>VLOOKUP($A892,Fund_clean_work!$A:$B,2,FALSE)</f>
        <v>7</v>
      </c>
      <c r="I892" s="64">
        <f t="shared" si="27"/>
        <v>1857142.857142857</v>
      </c>
      <c r="J892" s="25" t="s">
        <v>3052</v>
      </c>
      <c r="K892" s="25" t="s">
        <v>1477</v>
      </c>
      <c r="L892" s="25" t="s">
        <v>50</v>
      </c>
      <c r="M892" s="25" t="s">
        <v>1478</v>
      </c>
      <c r="N892" s="25">
        <v>2013</v>
      </c>
      <c r="O892" s="25" t="s">
        <v>544</v>
      </c>
    </row>
    <row r="893" spans="1:15">
      <c r="A893" s="25" t="s">
        <v>3057</v>
      </c>
      <c r="B893" s="26">
        <v>43268</v>
      </c>
      <c r="C893" s="25">
        <v>2018</v>
      </c>
      <c r="D893" s="30" t="s">
        <v>3043</v>
      </c>
      <c r="E893" s="25" t="str">
        <f>VLOOKUP(D893, 'TechIndex Startups'!$A$1:$E$797,2,FALSE)</f>
        <v>FIRM0697</v>
      </c>
      <c r="F893" s="31" t="s">
        <v>1544</v>
      </c>
      <c r="G893" s="27">
        <f t="shared" si="28"/>
        <v>13000000</v>
      </c>
      <c r="H893" s="60">
        <f>VLOOKUP($A893,Fund_clean_work!$A:$B,2,FALSE)</f>
        <v>7</v>
      </c>
      <c r="I893" s="64">
        <f t="shared" si="27"/>
        <v>1857142.857142857</v>
      </c>
      <c r="J893" s="25" t="s">
        <v>3046</v>
      </c>
      <c r="K893" s="25" t="s">
        <v>1477</v>
      </c>
      <c r="L893" s="25" t="s">
        <v>50</v>
      </c>
      <c r="M893" s="25" t="s">
        <v>1478</v>
      </c>
      <c r="N893" s="25">
        <v>2013</v>
      </c>
      <c r="O893" s="25" t="s">
        <v>544</v>
      </c>
    </row>
    <row r="894" spans="1:15">
      <c r="A894" s="25" t="s">
        <v>3057</v>
      </c>
      <c r="B894" s="26">
        <v>43268</v>
      </c>
      <c r="C894" s="25">
        <v>2018</v>
      </c>
      <c r="D894" s="30" t="s">
        <v>3043</v>
      </c>
      <c r="E894" s="25" t="str">
        <f>VLOOKUP(D894, 'TechIndex Startups'!$A$1:$E$797,2,FALSE)</f>
        <v>FIRM0697</v>
      </c>
      <c r="F894" s="31" t="s">
        <v>1544</v>
      </c>
      <c r="G894" s="27">
        <f t="shared" si="28"/>
        <v>13000000</v>
      </c>
      <c r="H894" s="60">
        <f>VLOOKUP($A894,Fund_clean_work!$A:$B,2,FALSE)</f>
        <v>7</v>
      </c>
      <c r="I894" s="64">
        <f t="shared" si="27"/>
        <v>1857142.857142857</v>
      </c>
      <c r="J894" s="25" t="s">
        <v>3054</v>
      </c>
      <c r="K894" s="25" t="s">
        <v>1477</v>
      </c>
      <c r="L894" s="25" t="s">
        <v>50</v>
      </c>
      <c r="M894" s="25" t="s">
        <v>1478</v>
      </c>
      <c r="N894" s="25">
        <v>2013</v>
      </c>
      <c r="O894" s="25" t="s">
        <v>544</v>
      </c>
    </row>
    <row r="895" spans="1:15">
      <c r="A895" s="25" t="s">
        <v>3057</v>
      </c>
      <c r="B895" s="26">
        <v>43268</v>
      </c>
      <c r="C895" s="25">
        <v>2018</v>
      </c>
      <c r="D895" s="30" t="s">
        <v>3043</v>
      </c>
      <c r="E895" s="25" t="str">
        <f>VLOOKUP(D895, 'TechIndex Startups'!$A$1:$E$797,2,FALSE)</f>
        <v>FIRM0697</v>
      </c>
      <c r="F895" s="31" t="s">
        <v>1544</v>
      </c>
      <c r="G895" s="27">
        <f t="shared" si="28"/>
        <v>13000000</v>
      </c>
      <c r="H895" s="60">
        <f>VLOOKUP($A895,Fund_clean_work!$A:$B,2,FALSE)</f>
        <v>7</v>
      </c>
      <c r="I895" s="64">
        <f t="shared" si="27"/>
        <v>1857142.857142857</v>
      </c>
      <c r="J895" s="25" t="s">
        <v>3055</v>
      </c>
      <c r="K895" s="25" t="s">
        <v>1477</v>
      </c>
      <c r="L895" s="25" t="s">
        <v>50</v>
      </c>
      <c r="M895" s="25" t="s">
        <v>1478</v>
      </c>
      <c r="N895" s="25">
        <v>2013</v>
      </c>
      <c r="O895" s="25" t="s">
        <v>544</v>
      </c>
    </row>
    <row r="896" spans="1:15">
      <c r="A896" s="25" t="s">
        <v>3057</v>
      </c>
      <c r="B896" s="26">
        <v>43268</v>
      </c>
      <c r="C896" s="25">
        <v>2018</v>
      </c>
      <c r="D896" s="30" t="s">
        <v>3043</v>
      </c>
      <c r="E896" s="25" t="str">
        <f>VLOOKUP(D896, 'TechIndex Startups'!$A$1:$E$797,2,FALSE)</f>
        <v>FIRM0697</v>
      </c>
      <c r="F896" s="31" t="s">
        <v>1544</v>
      </c>
      <c r="G896" s="27">
        <f t="shared" si="28"/>
        <v>13000000</v>
      </c>
      <c r="H896" s="60">
        <f>VLOOKUP($A896,Fund_clean_work!$A:$B,2,FALSE)</f>
        <v>7</v>
      </c>
      <c r="I896" s="64">
        <f t="shared" si="27"/>
        <v>1857142.857142857</v>
      </c>
      <c r="J896" s="25" t="s">
        <v>1746</v>
      </c>
      <c r="K896" s="25" t="s">
        <v>1477</v>
      </c>
      <c r="L896" s="25" t="s">
        <v>50</v>
      </c>
      <c r="M896" s="25" t="s">
        <v>1478</v>
      </c>
      <c r="N896" s="25">
        <v>2013</v>
      </c>
      <c r="O896" s="25" t="s">
        <v>544</v>
      </c>
    </row>
    <row r="897" spans="1:15">
      <c r="A897" s="25" t="s">
        <v>3057</v>
      </c>
      <c r="B897" s="26">
        <v>43268</v>
      </c>
      <c r="C897" s="25">
        <v>2018</v>
      </c>
      <c r="D897" s="30" t="s">
        <v>3043</v>
      </c>
      <c r="E897" s="25" t="str">
        <f>VLOOKUP(D897, 'TechIndex Startups'!$A$1:$E$797,2,FALSE)</f>
        <v>FIRM0697</v>
      </c>
      <c r="F897" s="31" t="s">
        <v>1544</v>
      </c>
      <c r="G897" s="27">
        <f t="shared" si="28"/>
        <v>13000000</v>
      </c>
      <c r="H897" s="60">
        <f>VLOOKUP($A897,Fund_clean_work!$A:$B,2,FALSE)</f>
        <v>7</v>
      </c>
      <c r="I897" s="64">
        <f t="shared" si="27"/>
        <v>1857142.857142857</v>
      </c>
      <c r="J897" s="25" t="s">
        <v>3056</v>
      </c>
      <c r="K897" s="25" t="s">
        <v>1477</v>
      </c>
      <c r="L897" s="25" t="s">
        <v>50</v>
      </c>
      <c r="M897" s="25" t="s">
        <v>1478</v>
      </c>
      <c r="N897" s="25">
        <v>2013</v>
      </c>
      <c r="O897" s="25" t="s">
        <v>544</v>
      </c>
    </row>
    <row r="898" spans="1:15">
      <c r="A898" s="25" t="s">
        <v>3057</v>
      </c>
      <c r="B898" s="26">
        <v>43268</v>
      </c>
      <c r="C898" s="25">
        <v>2018</v>
      </c>
      <c r="D898" s="30" t="s">
        <v>3043</v>
      </c>
      <c r="E898" s="25" t="str">
        <f>VLOOKUP(D898, 'TechIndex Startups'!$A$1:$E$797,2,FALSE)</f>
        <v>FIRM0697</v>
      </c>
      <c r="F898" s="31" t="s">
        <v>1544</v>
      </c>
      <c r="G898" s="27">
        <f t="shared" si="28"/>
        <v>13000000</v>
      </c>
      <c r="H898" s="60">
        <f>VLOOKUP($A898,Fund_clean_work!$A:$B,2,FALSE)</f>
        <v>7</v>
      </c>
      <c r="I898" s="64">
        <f t="shared" si="27"/>
        <v>1857142.857142857</v>
      </c>
      <c r="J898" s="25" t="s">
        <v>4</v>
      </c>
      <c r="K898" s="25" t="s">
        <v>1477</v>
      </c>
      <c r="L898" s="25" t="s">
        <v>50</v>
      </c>
      <c r="M898" s="25" t="s">
        <v>1478</v>
      </c>
      <c r="N898" s="25">
        <v>2013</v>
      </c>
      <c r="O898" s="25" t="s">
        <v>544</v>
      </c>
    </row>
    <row r="899" spans="1:15">
      <c r="A899" s="25" t="s">
        <v>3259</v>
      </c>
      <c r="B899" s="26">
        <v>42313</v>
      </c>
      <c r="C899" s="25">
        <v>2015</v>
      </c>
      <c r="D899" s="25" t="s">
        <v>3261</v>
      </c>
      <c r="E899" s="25" t="str">
        <f>VLOOKUP(D899, 'TechIndex Startups'!$A$1:$E$797,2,FALSE)</f>
        <v>FIRM0698</v>
      </c>
      <c r="F899" s="27">
        <f>625000*1.4</f>
        <v>875000</v>
      </c>
      <c r="G899" s="27">
        <f t="shared" si="28"/>
        <v>875000</v>
      </c>
      <c r="H899" s="60">
        <f>VLOOKUP($A899,Fund_clean_work!$A:$B,2,FALSE)</f>
        <v>1</v>
      </c>
      <c r="I899" s="64">
        <f t="shared" ref="I899:I962" si="29">G899/H899</f>
        <v>875000</v>
      </c>
      <c r="J899" s="25" t="s">
        <v>3262</v>
      </c>
      <c r="K899" s="25" t="s">
        <v>1481</v>
      </c>
      <c r="L899" s="25" t="s">
        <v>50</v>
      </c>
      <c r="M899" s="25" t="s">
        <v>1478</v>
      </c>
      <c r="N899" s="25">
        <v>2015</v>
      </c>
      <c r="O899" s="25" t="s">
        <v>544</v>
      </c>
    </row>
    <row r="900" spans="1:15">
      <c r="A900" s="25" t="s">
        <v>3260</v>
      </c>
      <c r="B900" s="26">
        <v>42887</v>
      </c>
      <c r="C900" s="25">
        <v>2017</v>
      </c>
      <c r="D900" s="25" t="s">
        <v>3261</v>
      </c>
      <c r="E900" s="25" t="str">
        <f>VLOOKUP(D900, 'TechIndex Startups'!$A$1:$E$797,2,FALSE)</f>
        <v>FIRM0698</v>
      </c>
      <c r="F900" s="27">
        <f>725000*1.4</f>
        <v>1014999.9999999999</v>
      </c>
      <c r="G900" s="27">
        <f t="shared" si="28"/>
        <v>1014999.9999999999</v>
      </c>
      <c r="H900" s="60">
        <f>VLOOKUP($A900,Fund_clean_work!$A:$B,2,FALSE)</f>
        <v>1</v>
      </c>
      <c r="I900" s="64">
        <f t="shared" si="29"/>
        <v>1014999.9999999999</v>
      </c>
      <c r="J900" s="25" t="s">
        <v>1479</v>
      </c>
      <c r="K900" s="25" t="s">
        <v>1481</v>
      </c>
      <c r="L900" s="25" t="s">
        <v>50</v>
      </c>
      <c r="M900" s="25" t="s">
        <v>1478</v>
      </c>
      <c r="N900" s="25">
        <v>2015</v>
      </c>
      <c r="O900" s="25" t="s">
        <v>544</v>
      </c>
    </row>
    <row r="901" spans="1:15">
      <c r="A901" s="25" t="s">
        <v>3269</v>
      </c>
      <c r="B901" s="26">
        <v>41836</v>
      </c>
      <c r="C901" s="25">
        <v>2014</v>
      </c>
      <c r="D901" s="25" t="s">
        <v>2925</v>
      </c>
      <c r="E901" s="25" t="str">
        <f>VLOOKUP(D901, 'TechIndex Startups'!$A$1:$E$797,2,FALSE)</f>
        <v>FIRM0701</v>
      </c>
      <c r="F901" s="27">
        <v>2000000</v>
      </c>
      <c r="G901" s="27">
        <f t="shared" si="28"/>
        <v>2000000</v>
      </c>
      <c r="H901" s="60">
        <f>VLOOKUP($A901,Fund_clean_work!$A:$B,2,FALSE)</f>
        <v>1</v>
      </c>
      <c r="I901" s="64">
        <f t="shared" si="29"/>
        <v>2000000</v>
      </c>
      <c r="J901" s="25" t="s">
        <v>3270</v>
      </c>
      <c r="K901" s="25" t="s">
        <v>1481</v>
      </c>
      <c r="L901" s="25" t="s">
        <v>50</v>
      </c>
      <c r="M901" s="25" t="s">
        <v>1478</v>
      </c>
      <c r="N901" s="25">
        <v>2013</v>
      </c>
      <c r="O901" s="25" t="s">
        <v>544</v>
      </c>
    </row>
    <row r="902" spans="1:15">
      <c r="A902" s="25" t="s">
        <v>3271</v>
      </c>
      <c r="B902" s="26">
        <v>42449</v>
      </c>
      <c r="C902" s="25">
        <v>2016</v>
      </c>
      <c r="D902" s="25" t="s">
        <v>2925</v>
      </c>
      <c r="E902" s="25" t="str">
        <f>VLOOKUP(D902, 'TechIndex Startups'!$A$1:$E$797,2,FALSE)</f>
        <v>FIRM0701</v>
      </c>
      <c r="F902" s="27">
        <v>5000000</v>
      </c>
      <c r="G902" s="27">
        <f t="shared" si="28"/>
        <v>5000000</v>
      </c>
      <c r="H902" s="60">
        <f>VLOOKUP($A902,Fund_clean_work!$A:$B,2,FALSE)</f>
        <v>5</v>
      </c>
      <c r="I902" s="64">
        <f t="shared" si="29"/>
        <v>1000000</v>
      </c>
      <c r="J902" s="25" t="s">
        <v>3272</v>
      </c>
      <c r="K902" s="25" t="s">
        <v>1477</v>
      </c>
      <c r="L902" s="25" t="s">
        <v>50</v>
      </c>
      <c r="M902" s="25" t="s">
        <v>1478</v>
      </c>
      <c r="N902" s="25">
        <v>2013</v>
      </c>
      <c r="O902" s="25" t="s">
        <v>544</v>
      </c>
    </row>
    <row r="903" spans="1:15">
      <c r="A903" s="25" t="s">
        <v>3271</v>
      </c>
      <c r="B903" s="26">
        <v>42449</v>
      </c>
      <c r="C903" s="25">
        <v>2016</v>
      </c>
      <c r="D903" s="25" t="s">
        <v>2925</v>
      </c>
      <c r="E903" s="25" t="str">
        <f>VLOOKUP(D903, 'TechIndex Startups'!$A$1:$E$797,2,FALSE)</f>
        <v>FIRM0701</v>
      </c>
      <c r="F903" s="31" t="s">
        <v>1544</v>
      </c>
      <c r="G903" s="27">
        <f t="shared" si="28"/>
        <v>5000000</v>
      </c>
      <c r="H903" s="60">
        <f>VLOOKUP($A903,Fund_clean_work!$A:$B,2,FALSE)</f>
        <v>5</v>
      </c>
      <c r="I903" s="64">
        <f t="shared" si="29"/>
        <v>1000000</v>
      </c>
      <c r="J903" s="25" t="s">
        <v>3273</v>
      </c>
      <c r="K903" s="25" t="s">
        <v>1477</v>
      </c>
      <c r="L903" s="25" t="s">
        <v>50</v>
      </c>
      <c r="M903" s="25" t="s">
        <v>1478</v>
      </c>
      <c r="N903" s="25">
        <v>2013</v>
      </c>
      <c r="O903" s="25" t="s">
        <v>544</v>
      </c>
    </row>
    <row r="904" spans="1:15">
      <c r="A904" s="25" t="s">
        <v>3271</v>
      </c>
      <c r="B904" s="26">
        <v>42449</v>
      </c>
      <c r="C904" s="25">
        <v>2016</v>
      </c>
      <c r="D904" s="25" t="s">
        <v>2925</v>
      </c>
      <c r="E904" s="25" t="str">
        <f>VLOOKUP(D904, 'TechIndex Startups'!$A$1:$E$797,2,FALSE)</f>
        <v>FIRM0701</v>
      </c>
      <c r="F904" s="31" t="s">
        <v>1544</v>
      </c>
      <c r="G904" s="27">
        <f t="shared" si="28"/>
        <v>5000000</v>
      </c>
      <c r="H904" s="60">
        <f>VLOOKUP($A904,Fund_clean_work!$A:$B,2,FALSE)</f>
        <v>5</v>
      </c>
      <c r="I904" s="64">
        <f t="shared" si="29"/>
        <v>1000000</v>
      </c>
      <c r="J904" s="25" t="s">
        <v>3270</v>
      </c>
      <c r="K904" s="25" t="s">
        <v>1477</v>
      </c>
      <c r="L904" s="25" t="s">
        <v>50</v>
      </c>
      <c r="M904" s="25" t="s">
        <v>1478</v>
      </c>
      <c r="N904" s="25">
        <v>2013</v>
      </c>
      <c r="O904" s="25" t="s">
        <v>544</v>
      </c>
    </row>
    <row r="905" spans="1:15">
      <c r="A905" s="25" t="s">
        <v>3271</v>
      </c>
      <c r="B905" s="26">
        <v>42449</v>
      </c>
      <c r="C905" s="25">
        <v>2016</v>
      </c>
      <c r="D905" s="25" t="s">
        <v>2925</v>
      </c>
      <c r="E905" s="25" t="str">
        <f>VLOOKUP(D905, 'TechIndex Startups'!$A$1:$E$797,2,FALSE)</f>
        <v>FIRM0701</v>
      </c>
      <c r="F905" s="31" t="s">
        <v>1544</v>
      </c>
      <c r="G905" s="27">
        <f t="shared" si="28"/>
        <v>5000000</v>
      </c>
      <c r="H905" s="60">
        <f>VLOOKUP($A905,Fund_clean_work!$A:$B,2,FALSE)</f>
        <v>5</v>
      </c>
      <c r="I905" s="64">
        <f t="shared" si="29"/>
        <v>1000000</v>
      </c>
      <c r="J905" s="25" t="s">
        <v>3274</v>
      </c>
      <c r="K905" s="25" t="s">
        <v>1477</v>
      </c>
      <c r="L905" s="25" t="s">
        <v>50</v>
      </c>
      <c r="M905" s="25" t="s">
        <v>1478</v>
      </c>
      <c r="N905" s="25">
        <v>2013</v>
      </c>
      <c r="O905" s="25" t="s">
        <v>544</v>
      </c>
    </row>
    <row r="906" spans="1:15">
      <c r="A906" s="25" t="s">
        <v>3271</v>
      </c>
      <c r="B906" s="26">
        <v>42449</v>
      </c>
      <c r="C906" s="25">
        <v>2016</v>
      </c>
      <c r="D906" s="25" t="s">
        <v>2925</v>
      </c>
      <c r="E906" s="25" t="str">
        <f>VLOOKUP(D906, 'TechIndex Startups'!$A$1:$E$797,2,FALSE)</f>
        <v>FIRM0701</v>
      </c>
      <c r="F906" s="31" t="s">
        <v>1544</v>
      </c>
      <c r="G906" s="27">
        <f t="shared" si="28"/>
        <v>5000000</v>
      </c>
      <c r="H906" s="60">
        <f>VLOOKUP($A906,Fund_clean_work!$A:$B,2,FALSE)</f>
        <v>5</v>
      </c>
      <c r="I906" s="64">
        <f t="shared" si="29"/>
        <v>1000000</v>
      </c>
      <c r="J906" s="25" t="s">
        <v>3275</v>
      </c>
      <c r="K906" s="25" t="s">
        <v>1477</v>
      </c>
      <c r="L906" s="25" t="s">
        <v>50</v>
      </c>
      <c r="M906" s="25" t="s">
        <v>1478</v>
      </c>
      <c r="N906" s="25">
        <v>2013</v>
      </c>
      <c r="O906" s="25" t="s">
        <v>544</v>
      </c>
    </row>
    <row r="907" spans="1:15">
      <c r="A907" s="25" t="s">
        <v>3277</v>
      </c>
      <c r="B907" s="26">
        <v>42656</v>
      </c>
      <c r="C907" s="25">
        <v>2016</v>
      </c>
      <c r="D907" s="25" t="s">
        <v>2926</v>
      </c>
      <c r="E907" s="25" t="str">
        <f>VLOOKUP(D907, 'TechIndex Startups'!$A$1:$E$797,2,FALSE)</f>
        <v>FIRM0702</v>
      </c>
      <c r="F907" s="27">
        <v>8200000</v>
      </c>
      <c r="G907" s="27">
        <f t="shared" si="28"/>
        <v>8200000</v>
      </c>
      <c r="H907" s="60">
        <f>VLOOKUP($A907,Fund_clean_work!$A:$B,2,FALSE)</f>
        <v>1</v>
      </c>
      <c r="I907" s="64">
        <f t="shared" si="29"/>
        <v>8200000</v>
      </c>
      <c r="J907" s="25" t="s">
        <v>1746</v>
      </c>
      <c r="K907" s="25" t="s">
        <v>1477</v>
      </c>
      <c r="L907" s="25" t="s">
        <v>30</v>
      </c>
      <c r="M907" s="25" t="s">
        <v>1470</v>
      </c>
      <c r="N907" s="25">
        <v>2014</v>
      </c>
      <c r="O907" s="25" t="s">
        <v>544</v>
      </c>
    </row>
    <row r="908" spans="1:15">
      <c r="A908" s="25" t="s">
        <v>3279</v>
      </c>
      <c r="B908" s="26">
        <v>42880</v>
      </c>
      <c r="C908" s="25">
        <v>2017</v>
      </c>
      <c r="D908" s="25" t="s">
        <v>3278</v>
      </c>
      <c r="E908" s="25" t="str">
        <f>VLOOKUP(D908, 'TechIndex Startups'!$A$1:$E$797,2,FALSE)</f>
        <v>FIRM0703</v>
      </c>
      <c r="F908" s="27">
        <v>900000</v>
      </c>
      <c r="G908" s="27">
        <f t="shared" si="28"/>
        <v>900000</v>
      </c>
      <c r="H908" s="60">
        <f>VLOOKUP($A908,Fund_clean_work!$A:$B,2,FALSE)</f>
        <v>1</v>
      </c>
      <c r="I908" s="64">
        <f t="shared" si="29"/>
        <v>900000</v>
      </c>
      <c r="J908" s="25" t="s">
        <v>1479</v>
      </c>
      <c r="K908" s="25" t="s">
        <v>1481</v>
      </c>
      <c r="L908" s="25" t="s">
        <v>50</v>
      </c>
      <c r="M908" s="25" t="s">
        <v>1478</v>
      </c>
      <c r="N908" s="25">
        <v>2016</v>
      </c>
      <c r="O908" s="25" t="s">
        <v>544</v>
      </c>
    </row>
    <row r="909" spans="1:15">
      <c r="A909" s="25" t="s">
        <v>3284</v>
      </c>
      <c r="B909" s="26">
        <v>40848</v>
      </c>
      <c r="C909" s="25">
        <v>2011</v>
      </c>
      <c r="D909" s="25" t="s">
        <v>3281</v>
      </c>
      <c r="E909" s="25" t="str">
        <f>VLOOKUP(D909, 'TechIndex Startups'!$A$1:$E$797,2,FALSE)</f>
        <v>FIRM0706</v>
      </c>
      <c r="F909" s="27">
        <f>89700*1.4</f>
        <v>125579.99999999999</v>
      </c>
      <c r="G909" s="27">
        <f t="shared" si="28"/>
        <v>125579.99999999999</v>
      </c>
      <c r="H909" s="60">
        <f>VLOOKUP($A909,Fund_clean_work!$A:$B,2,FALSE)</f>
        <v>1</v>
      </c>
      <c r="I909" s="64">
        <f t="shared" si="29"/>
        <v>125579.99999999999</v>
      </c>
      <c r="J909" s="25" t="s">
        <v>1479</v>
      </c>
      <c r="K909" s="25" t="s">
        <v>1481</v>
      </c>
      <c r="L909" s="25" t="s">
        <v>50</v>
      </c>
      <c r="M909" s="25" t="s">
        <v>3282</v>
      </c>
      <c r="N909" s="25">
        <v>2011</v>
      </c>
      <c r="O909" s="25" t="s">
        <v>544</v>
      </c>
    </row>
    <row r="910" spans="1:15">
      <c r="A910" s="25" t="s">
        <v>3285</v>
      </c>
      <c r="B910" s="26">
        <v>40941</v>
      </c>
      <c r="C910" s="25">
        <v>2012</v>
      </c>
      <c r="D910" s="25" t="s">
        <v>3281</v>
      </c>
      <c r="E910" s="25" t="str">
        <f>VLOOKUP(D910, 'TechIndex Startups'!$A$1:$E$797,2,FALSE)</f>
        <v>FIRM0706</v>
      </c>
      <c r="F910" s="27">
        <f>398200*1.4</f>
        <v>557480</v>
      </c>
      <c r="G910" s="27">
        <f t="shared" ref="G910:G973" si="30">IF(F910="above",G909,F910)</f>
        <v>557480</v>
      </c>
      <c r="H910" s="60">
        <f>VLOOKUP($A910,Fund_clean_work!$A:$B,2,FALSE)</f>
        <v>1</v>
      </c>
      <c r="I910" s="64">
        <f t="shared" si="29"/>
        <v>557480</v>
      </c>
      <c r="J910" s="46" t="s">
        <v>3286</v>
      </c>
      <c r="K910" s="25" t="s">
        <v>1481</v>
      </c>
      <c r="L910" s="25" t="s">
        <v>50</v>
      </c>
      <c r="M910" s="25" t="s">
        <v>3282</v>
      </c>
      <c r="N910" s="25">
        <v>2011</v>
      </c>
      <c r="O910" s="25" t="s">
        <v>544</v>
      </c>
    </row>
    <row r="911" spans="1:15">
      <c r="A911" s="25" t="s">
        <v>3287</v>
      </c>
      <c r="B911" s="26">
        <v>41578</v>
      </c>
      <c r="C911" s="25">
        <v>2013</v>
      </c>
      <c r="D911" s="25" t="s">
        <v>3281</v>
      </c>
      <c r="E911" s="25" t="str">
        <f>VLOOKUP(D911, 'TechIndex Startups'!$A$1:$E$797,2,FALSE)</f>
        <v>FIRM0706</v>
      </c>
      <c r="F911" s="27">
        <f>899700*1.4</f>
        <v>1259580</v>
      </c>
      <c r="G911" s="27">
        <f t="shared" si="30"/>
        <v>1259580</v>
      </c>
      <c r="H911" s="60">
        <f>VLOOKUP($A911,Fund_clean_work!$A:$B,2,FALSE)</f>
        <v>3</v>
      </c>
      <c r="I911" s="64">
        <f t="shared" si="29"/>
        <v>419860</v>
      </c>
      <c r="J911" s="46" t="s">
        <v>3288</v>
      </c>
      <c r="K911" s="25" t="s">
        <v>1497</v>
      </c>
      <c r="L911" s="25" t="s">
        <v>50</v>
      </c>
      <c r="M911" s="25" t="s">
        <v>3282</v>
      </c>
      <c r="N911" s="25">
        <v>2011</v>
      </c>
      <c r="O911" s="25" t="s">
        <v>544</v>
      </c>
    </row>
    <row r="912" spans="1:15">
      <c r="A912" s="25" t="s">
        <v>3287</v>
      </c>
      <c r="B912" s="26">
        <v>41578</v>
      </c>
      <c r="C912" s="25">
        <v>2013</v>
      </c>
      <c r="D912" s="25" t="s">
        <v>3281</v>
      </c>
      <c r="E912" s="25" t="str">
        <f>VLOOKUP(D912, 'TechIndex Startups'!$A$1:$E$797,2,FALSE)</f>
        <v>FIRM0706</v>
      </c>
      <c r="F912" s="31" t="s">
        <v>1544</v>
      </c>
      <c r="G912" s="27">
        <f t="shared" si="30"/>
        <v>1259580</v>
      </c>
      <c r="H912" s="60">
        <f>VLOOKUP($A912,Fund_clean_work!$A:$B,2,FALSE)</f>
        <v>3</v>
      </c>
      <c r="I912" s="64">
        <f t="shared" si="29"/>
        <v>419860</v>
      </c>
      <c r="J912" s="25" t="s">
        <v>3289</v>
      </c>
      <c r="K912" s="25" t="s">
        <v>1497</v>
      </c>
      <c r="L912" s="25" t="s">
        <v>50</v>
      </c>
      <c r="M912" s="25" t="s">
        <v>3282</v>
      </c>
      <c r="N912" s="25">
        <v>2011</v>
      </c>
      <c r="O912" s="25" t="s">
        <v>544</v>
      </c>
    </row>
    <row r="913" spans="1:15">
      <c r="A913" s="25" t="s">
        <v>3287</v>
      </c>
      <c r="B913" s="26">
        <v>41578</v>
      </c>
      <c r="C913" s="25">
        <v>2013</v>
      </c>
      <c r="D913" s="25" t="s">
        <v>3281</v>
      </c>
      <c r="E913" s="25" t="str">
        <f>VLOOKUP(D913, 'TechIndex Startups'!$A$1:$E$797,2,FALSE)</f>
        <v>FIRM0706</v>
      </c>
      <c r="F913" s="31" t="s">
        <v>1544</v>
      </c>
      <c r="G913" s="27">
        <f t="shared" si="30"/>
        <v>1259580</v>
      </c>
      <c r="H913" s="60">
        <f>VLOOKUP($A913,Fund_clean_work!$A:$B,2,FALSE)</f>
        <v>3</v>
      </c>
      <c r="I913" s="64">
        <f t="shared" si="29"/>
        <v>419860</v>
      </c>
      <c r="J913" s="25" t="s">
        <v>3290</v>
      </c>
      <c r="K913" s="25" t="s">
        <v>1497</v>
      </c>
      <c r="L913" s="25" t="s">
        <v>50</v>
      </c>
      <c r="M913" s="25" t="s">
        <v>3282</v>
      </c>
      <c r="N913" s="25">
        <v>2011</v>
      </c>
      <c r="O913" s="25" t="s">
        <v>544</v>
      </c>
    </row>
    <row r="914" spans="1:15">
      <c r="A914" s="25" t="s">
        <v>3291</v>
      </c>
      <c r="B914" s="26">
        <v>41990</v>
      </c>
      <c r="C914" s="25">
        <v>2014</v>
      </c>
      <c r="D914" s="25" t="s">
        <v>3281</v>
      </c>
      <c r="E914" s="25" t="str">
        <f>VLOOKUP(D914, 'TechIndex Startups'!$A$1:$E$797,2,FALSE)</f>
        <v>FIRM0706</v>
      </c>
      <c r="F914" s="27">
        <f>457000*1.4</f>
        <v>639800</v>
      </c>
      <c r="G914" s="27">
        <f t="shared" si="30"/>
        <v>639800</v>
      </c>
      <c r="H914" s="60">
        <f>VLOOKUP($A914,Fund_clean_work!$A:$B,2,FALSE)</f>
        <v>2</v>
      </c>
      <c r="I914" s="64">
        <f t="shared" si="29"/>
        <v>319900</v>
      </c>
      <c r="J914" s="25" t="s">
        <v>3288</v>
      </c>
      <c r="K914" s="25" t="s">
        <v>1497</v>
      </c>
      <c r="L914" s="25" t="s">
        <v>50</v>
      </c>
      <c r="M914" s="25" t="s">
        <v>3282</v>
      </c>
      <c r="N914" s="25">
        <v>2011</v>
      </c>
      <c r="O914" s="25" t="s">
        <v>544</v>
      </c>
    </row>
    <row r="915" spans="1:15">
      <c r="A915" s="25" t="s">
        <v>3291</v>
      </c>
      <c r="B915" s="26">
        <v>41990</v>
      </c>
      <c r="C915" s="25">
        <v>2014</v>
      </c>
      <c r="D915" s="25" t="s">
        <v>3281</v>
      </c>
      <c r="E915" s="25" t="str">
        <f>VLOOKUP(D915, 'TechIndex Startups'!$A$1:$E$797,2,FALSE)</f>
        <v>FIRM0706</v>
      </c>
      <c r="F915" s="31" t="s">
        <v>1544</v>
      </c>
      <c r="G915" s="27">
        <f t="shared" si="30"/>
        <v>639800</v>
      </c>
      <c r="H915" s="60">
        <f>VLOOKUP($A915,Fund_clean_work!$A:$B,2,FALSE)</f>
        <v>2</v>
      </c>
      <c r="I915" s="64">
        <f t="shared" si="29"/>
        <v>319900</v>
      </c>
      <c r="J915" s="25" t="s">
        <v>3290</v>
      </c>
      <c r="K915" s="25" t="s">
        <v>1497</v>
      </c>
      <c r="L915" s="25" t="s">
        <v>50</v>
      </c>
      <c r="M915" s="25" t="s">
        <v>3282</v>
      </c>
      <c r="N915" s="25">
        <v>2011</v>
      </c>
      <c r="O915" s="25" t="s">
        <v>544</v>
      </c>
    </row>
    <row r="916" spans="1:15">
      <c r="A916" s="25" t="s">
        <v>3292</v>
      </c>
      <c r="B916" s="26">
        <v>42934</v>
      </c>
      <c r="C916" s="25">
        <v>2017</v>
      </c>
      <c r="D916" s="25" t="s">
        <v>3281</v>
      </c>
      <c r="E916" s="25" t="str">
        <f>VLOOKUP(D916, 'TechIndex Startups'!$A$1:$E$797,2,FALSE)</f>
        <v>FIRM0706</v>
      </c>
      <c r="F916" s="27">
        <f>3500000*1.4</f>
        <v>4900000</v>
      </c>
      <c r="G916" s="27">
        <f t="shared" si="30"/>
        <v>4900000</v>
      </c>
      <c r="H916" s="60">
        <f>VLOOKUP($A916,Fund_clean_work!$A:$B,2,FALSE)</f>
        <v>2</v>
      </c>
      <c r="I916" s="64">
        <f t="shared" si="29"/>
        <v>2450000</v>
      </c>
      <c r="J916" s="25" t="s">
        <v>3293</v>
      </c>
      <c r="K916" s="25" t="s">
        <v>1477</v>
      </c>
      <c r="L916" s="25" t="s">
        <v>50</v>
      </c>
      <c r="M916" s="25" t="s">
        <v>3282</v>
      </c>
      <c r="N916" s="25">
        <v>2011</v>
      </c>
      <c r="O916" s="25" t="s">
        <v>544</v>
      </c>
    </row>
    <row r="917" spans="1:15">
      <c r="A917" s="25" t="s">
        <v>3292</v>
      </c>
      <c r="B917" s="26">
        <v>42934</v>
      </c>
      <c r="C917" s="25">
        <v>2017</v>
      </c>
      <c r="D917" s="25" t="s">
        <v>3281</v>
      </c>
      <c r="E917" s="25" t="str">
        <f>VLOOKUP(D917, 'TechIndex Startups'!$A$1:$E$797,2,FALSE)</f>
        <v>FIRM0706</v>
      </c>
      <c r="F917" s="31" t="s">
        <v>1544</v>
      </c>
      <c r="G917" s="27">
        <f t="shared" si="30"/>
        <v>4900000</v>
      </c>
      <c r="H917" s="60">
        <f>VLOOKUP($A917,Fund_clean_work!$A:$B,2,FALSE)</f>
        <v>2</v>
      </c>
      <c r="I917" s="64">
        <f t="shared" si="29"/>
        <v>2450000</v>
      </c>
      <c r="J917" s="25" t="s">
        <v>3294</v>
      </c>
      <c r="K917" s="25" t="s">
        <v>1477</v>
      </c>
      <c r="L917" s="25" t="s">
        <v>50</v>
      </c>
      <c r="M917" s="25" t="s">
        <v>3282</v>
      </c>
      <c r="N917" s="25">
        <v>2011</v>
      </c>
      <c r="O917" s="25" t="s">
        <v>544</v>
      </c>
    </row>
    <row r="918" spans="1:15">
      <c r="A918" s="25" t="s">
        <v>3302</v>
      </c>
      <c r="B918" s="26">
        <v>42817</v>
      </c>
      <c r="C918" s="25">
        <v>2017</v>
      </c>
      <c r="D918" s="25" t="s">
        <v>2932</v>
      </c>
      <c r="E918" s="25" t="str">
        <f>VLOOKUP(D918, 'TechIndex Startups'!$A$1:$E$797,2,FALSE)</f>
        <v>FIRM0710</v>
      </c>
      <c r="F918" s="27">
        <v>3300000</v>
      </c>
      <c r="G918" s="27">
        <f t="shared" si="30"/>
        <v>3300000</v>
      </c>
      <c r="H918" s="60">
        <f>VLOOKUP($A918,Fund_clean_work!$A:$B,2,FALSE)</f>
        <v>2</v>
      </c>
      <c r="I918" s="64">
        <f t="shared" si="29"/>
        <v>1650000</v>
      </c>
      <c r="J918" s="25" t="s">
        <v>3303</v>
      </c>
      <c r="K918" s="25" t="s">
        <v>1477</v>
      </c>
      <c r="L918" s="25" t="s">
        <v>50</v>
      </c>
      <c r="M918" s="25" t="s">
        <v>1478</v>
      </c>
      <c r="N918" s="25">
        <v>2016</v>
      </c>
      <c r="O918" s="25" t="s">
        <v>544</v>
      </c>
    </row>
    <row r="919" spans="1:15">
      <c r="A919" s="25" t="s">
        <v>3302</v>
      </c>
      <c r="B919" s="26">
        <v>42817</v>
      </c>
      <c r="C919" s="25">
        <v>2017</v>
      </c>
      <c r="D919" s="25" t="s">
        <v>2932</v>
      </c>
      <c r="E919" s="25" t="str">
        <f>VLOOKUP(D919, 'TechIndex Startups'!$A$1:$E$797,2,FALSE)</f>
        <v>FIRM0710</v>
      </c>
      <c r="F919" s="31" t="s">
        <v>1544</v>
      </c>
      <c r="G919" s="27">
        <f t="shared" si="30"/>
        <v>3300000</v>
      </c>
      <c r="H919" s="60">
        <f>VLOOKUP($A919,Fund_clean_work!$A:$B,2,FALSE)</f>
        <v>2</v>
      </c>
      <c r="I919" s="64">
        <f t="shared" si="29"/>
        <v>1650000</v>
      </c>
      <c r="J919" s="46" t="s">
        <v>3304</v>
      </c>
      <c r="K919" s="25" t="s">
        <v>1477</v>
      </c>
      <c r="L919" s="25" t="s">
        <v>50</v>
      </c>
      <c r="M919" s="25" t="s">
        <v>1478</v>
      </c>
      <c r="N919" s="25">
        <v>2016</v>
      </c>
      <c r="O919" s="25" t="s">
        <v>544</v>
      </c>
    </row>
    <row r="920" spans="1:15">
      <c r="A920" s="25" t="s">
        <v>3309</v>
      </c>
      <c r="B920" s="26">
        <v>42192</v>
      </c>
      <c r="C920" s="25">
        <v>2015</v>
      </c>
      <c r="D920" s="30" t="s">
        <v>2933</v>
      </c>
      <c r="E920" s="25" t="str">
        <f>VLOOKUP(D920, 'TechIndex Startups'!$A$1:$E$797,2,FALSE)</f>
        <v>FIRM0711</v>
      </c>
      <c r="F920" s="27">
        <v>1200000</v>
      </c>
      <c r="G920" s="27">
        <f t="shared" si="30"/>
        <v>1200000</v>
      </c>
      <c r="H920" s="60">
        <f>VLOOKUP($A920,Fund_clean_work!$A:$B,2,FALSE)</f>
        <v>2</v>
      </c>
      <c r="I920" s="64">
        <f t="shared" si="29"/>
        <v>600000</v>
      </c>
      <c r="J920" s="25" t="s">
        <v>3310</v>
      </c>
      <c r="K920" s="25" t="s">
        <v>1596</v>
      </c>
      <c r="L920" s="25" t="s">
        <v>30</v>
      </c>
      <c r="M920" s="25" t="s">
        <v>3308</v>
      </c>
      <c r="N920" s="25">
        <v>2011</v>
      </c>
      <c r="O920" s="25" t="s">
        <v>544</v>
      </c>
    </row>
    <row r="921" spans="1:15">
      <c r="A921" s="25" t="s">
        <v>3309</v>
      </c>
      <c r="B921" s="26">
        <v>42192</v>
      </c>
      <c r="C921" s="25">
        <v>2015</v>
      </c>
      <c r="D921" s="30" t="s">
        <v>2933</v>
      </c>
      <c r="E921" s="25" t="str">
        <f>VLOOKUP(D921, 'TechIndex Startups'!$A$1:$E$797,2,FALSE)</f>
        <v>FIRM0711</v>
      </c>
      <c r="F921" s="31" t="s">
        <v>1544</v>
      </c>
      <c r="G921" s="27">
        <f t="shared" si="30"/>
        <v>1200000</v>
      </c>
      <c r="H921" s="60">
        <f>VLOOKUP($A921,Fund_clean_work!$A:$B,2,FALSE)</f>
        <v>2</v>
      </c>
      <c r="I921" s="64">
        <f t="shared" si="29"/>
        <v>600000</v>
      </c>
      <c r="J921" s="25" t="s">
        <v>1877</v>
      </c>
      <c r="K921" s="25" t="s">
        <v>1596</v>
      </c>
      <c r="L921" s="25" t="s">
        <v>30</v>
      </c>
      <c r="M921" s="25" t="s">
        <v>3308</v>
      </c>
      <c r="N921" s="25">
        <v>2011</v>
      </c>
      <c r="O921" s="25" t="s">
        <v>544</v>
      </c>
    </row>
    <row r="922" spans="1:15">
      <c r="A922" s="25" t="s">
        <v>3311</v>
      </c>
      <c r="B922" s="26">
        <v>42433</v>
      </c>
      <c r="C922" s="25">
        <v>2016</v>
      </c>
      <c r="D922" s="30" t="s">
        <v>2933</v>
      </c>
      <c r="E922" s="25" t="str">
        <f>VLOOKUP(D922, 'TechIndex Startups'!$A$1:$E$797,2,FALSE)</f>
        <v>FIRM0711</v>
      </c>
      <c r="F922" s="27">
        <f>1400000*1.4</f>
        <v>1959999.9999999998</v>
      </c>
      <c r="G922" s="27">
        <f t="shared" si="30"/>
        <v>1959999.9999999998</v>
      </c>
      <c r="H922" s="60">
        <f>VLOOKUP($A922,Fund_clean_work!$A:$B,2,FALSE)</f>
        <v>2</v>
      </c>
      <c r="I922" s="64">
        <f t="shared" si="29"/>
        <v>979999.99999999988</v>
      </c>
      <c r="J922" s="25" t="s">
        <v>3310</v>
      </c>
      <c r="K922" s="25" t="s">
        <v>1596</v>
      </c>
      <c r="L922" s="25" t="s">
        <v>30</v>
      </c>
      <c r="M922" s="25" t="s">
        <v>3308</v>
      </c>
      <c r="N922" s="25">
        <v>2011</v>
      </c>
      <c r="O922" s="25" t="s">
        <v>544</v>
      </c>
    </row>
    <row r="923" spans="1:15">
      <c r="A923" s="25" t="s">
        <v>3311</v>
      </c>
      <c r="B923" s="26">
        <v>42433</v>
      </c>
      <c r="C923" s="25">
        <v>2016</v>
      </c>
      <c r="D923" s="30" t="s">
        <v>2933</v>
      </c>
      <c r="E923" s="25" t="str">
        <f>VLOOKUP(D923, 'TechIndex Startups'!$A$1:$E$797,2,FALSE)</f>
        <v>FIRM0711</v>
      </c>
      <c r="F923" s="31" t="s">
        <v>1544</v>
      </c>
      <c r="G923" s="27">
        <f t="shared" si="30"/>
        <v>1959999.9999999998</v>
      </c>
      <c r="H923" s="60">
        <f>VLOOKUP($A923,Fund_clean_work!$A:$B,2,FALSE)</f>
        <v>2</v>
      </c>
      <c r="I923" s="64">
        <f t="shared" si="29"/>
        <v>979999.99999999988</v>
      </c>
      <c r="J923" s="25" t="s">
        <v>1865</v>
      </c>
      <c r="K923" s="25" t="s">
        <v>1596</v>
      </c>
      <c r="L923" s="25" t="s">
        <v>30</v>
      </c>
      <c r="M923" s="25" t="s">
        <v>3308</v>
      </c>
      <c r="N923" s="25">
        <v>2011</v>
      </c>
      <c r="O923" s="25" t="s">
        <v>544</v>
      </c>
    </row>
    <row r="924" spans="1:15">
      <c r="A924" s="25" t="s">
        <v>3312</v>
      </c>
      <c r="B924" s="26">
        <v>43046</v>
      </c>
      <c r="C924" s="25">
        <v>2017</v>
      </c>
      <c r="D924" s="25" t="s">
        <v>2933</v>
      </c>
      <c r="E924" s="25" t="str">
        <f>VLOOKUP(D924, 'TechIndex Startups'!$A$1:$E$797,2,FALSE)</f>
        <v>FIRM0711</v>
      </c>
      <c r="F924" s="27">
        <f>1500000*1.4</f>
        <v>2100000</v>
      </c>
      <c r="G924" s="27">
        <f t="shared" si="30"/>
        <v>2100000</v>
      </c>
      <c r="H924" s="60">
        <f>VLOOKUP($A924,Fund_clean_work!$A:$B,2,FALSE)</f>
        <v>2</v>
      </c>
      <c r="I924" s="64">
        <f t="shared" si="29"/>
        <v>1050000</v>
      </c>
      <c r="J924" s="25" t="s">
        <v>3310</v>
      </c>
      <c r="K924" s="25" t="s">
        <v>1596</v>
      </c>
      <c r="L924" s="25" t="s">
        <v>30</v>
      </c>
      <c r="M924" s="25" t="s">
        <v>3308</v>
      </c>
      <c r="N924" s="25">
        <v>2011</v>
      </c>
      <c r="O924" s="25" t="s">
        <v>544</v>
      </c>
    </row>
    <row r="925" spans="1:15">
      <c r="A925" s="25" t="s">
        <v>3312</v>
      </c>
      <c r="B925" s="26">
        <v>43046</v>
      </c>
      <c r="C925" s="25">
        <v>2017</v>
      </c>
      <c r="D925" s="25" t="s">
        <v>2933</v>
      </c>
      <c r="E925" s="25" t="str">
        <f>VLOOKUP(D925, 'TechIndex Startups'!$A$1:$E$797,2,FALSE)</f>
        <v>FIRM0711</v>
      </c>
      <c r="F925" s="31" t="s">
        <v>1544</v>
      </c>
      <c r="G925" s="27">
        <f t="shared" si="30"/>
        <v>2100000</v>
      </c>
      <c r="H925" s="60">
        <f>VLOOKUP($A925,Fund_clean_work!$A:$B,2,FALSE)</f>
        <v>2</v>
      </c>
      <c r="I925" s="64">
        <f t="shared" si="29"/>
        <v>1050000</v>
      </c>
      <c r="J925" s="25" t="s">
        <v>3290</v>
      </c>
      <c r="K925" s="25" t="s">
        <v>1596</v>
      </c>
      <c r="L925" s="25" t="s">
        <v>30</v>
      </c>
      <c r="M925" s="25" t="s">
        <v>3308</v>
      </c>
      <c r="N925" s="25">
        <v>2011</v>
      </c>
      <c r="O925" s="25" t="s">
        <v>544</v>
      </c>
    </row>
    <row r="926" spans="1:15">
      <c r="A926" s="25" t="s">
        <v>3314</v>
      </c>
      <c r="B926" s="26">
        <v>42430</v>
      </c>
      <c r="C926" s="25">
        <v>2016</v>
      </c>
      <c r="D926" s="25" t="s">
        <v>2934</v>
      </c>
      <c r="E926" s="25" t="str">
        <f>VLOOKUP(D926, 'TechIndex Startups'!$A$1:$E$797,2,FALSE)</f>
        <v>FIRM0712</v>
      </c>
      <c r="F926" s="27">
        <v>200000</v>
      </c>
      <c r="G926" s="27">
        <f t="shared" si="30"/>
        <v>200000</v>
      </c>
      <c r="H926" s="60">
        <f>VLOOKUP($A926,Fund_clean_work!$A:$B,2,FALSE)</f>
        <v>1</v>
      </c>
      <c r="I926" s="64">
        <f t="shared" si="29"/>
        <v>200000</v>
      </c>
      <c r="J926" s="25" t="s">
        <v>1479</v>
      </c>
      <c r="K926" s="25" t="s">
        <v>1497</v>
      </c>
      <c r="L926" s="25" t="s">
        <v>50</v>
      </c>
      <c r="M926" s="25" t="s">
        <v>1478</v>
      </c>
      <c r="N926" s="25">
        <v>2016</v>
      </c>
      <c r="O926" s="25" t="s">
        <v>544</v>
      </c>
    </row>
    <row r="927" spans="1:15">
      <c r="A927" s="25" t="s">
        <v>3315</v>
      </c>
      <c r="B927" s="26">
        <v>42795</v>
      </c>
      <c r="C927" s="25">
        <v>2017</v>
      </c>
      <c r="D927" s="25" t="s">
        <v>2934</v>
      </c>
      <c r="E927" s="25" t="str">
        <f>VLOOKUP(D927, 'TechIndex Startups'!$A$1:$E$797,2,FALSE)</f>
        <v>FIRM0712</v>
      </c>
      <c r="F927" s="27">
        <v>300000</v>
      </c>
      <c r="G927" s="27">
        <f t="shared" si="30"/>
        <v>300000</v>
      </c>
      <c r="H927" s="60">
        <f>VLOOKUP($A927,Fund_clean_work!$A:$B,2,FALSE)</f>
        <v>1</v>
      </c>
      <c r="I927" s="64">
        <f t="shared" si="29"/>
        <v>300000</v>
      </c>
      <c r="J927" s="25" t="s">
        <v>1479</v>
      </c>
      <c r="K927" s="25" t="s">
        <v>1497</v>
      </c>
      <c r="L927" s="25" t="s">
        <v>50</v>
      </c>
      <c r="M927" s="25" t="s">
        <v>1478</v>
      </c>
      <c r="N927" s="25">
        <v>2016</v>
      </c>
      <c r="O927" s="25" t="s">
        <v>544</v>
      </c>
    </row>
    <row r="928" spans="1:15">
      <c r="A928" s="25" t="s">
        <v>3319</v>
      </c>
      <c r="B928" s="26">
        <v>41852</v>
      </c>
      <c r="C928" s="25">
        <v>2014</v>
      </c>
      <c r="D928" s="25" t="s">
        <v>2936</v>
      </c>
      <c r="E928" s="25" t="str">
        <f>VLOOKUP(D928, 'TechIndex Startups'!$A$1:$E$797,2,FALSE)</f>
        <v>FIRM0716</v>
      </c>
      <c r="F928" s="27">
        <v>1800000</v>
      </c>
      <c r="G928" s="27">
        <f t="shared" si="30"/>
        <v>1800000</v>
      </c>
      <c r="H928" s="60">
        <f>VLOOKUP($A928,Fund_clean_work!$A:$B,2,FALSE)</f>
        <v>1</v>
      </c>
      <c r="I928" s="64">
        <f t="shared" si="29"/>
        <v>1800000</v>
      </c>
      <c r="J928" s="25" t="s">
        <v>1479</v>
      </c>
      <c r="K928" s="25" t="s">
        <v>1596</v>
      </c>
      <c r="L928" s="25" t="s">
        <v>50</v>
      </c>
      <c r="M928" s="25" t="s">
        <v>1478</v>
      </c>
      <c r="N928" s="25">
        <v>2014</v>
      </c>
      <c r="O928" s="25" t="s">
        <v>544</v>
      </c>
    </row>
    <row r="929" spans="1:15">
      <c r="A929" s="25" t="s">
        <v>3320</v>
      </c>
      <c r="B929" s="26">
        <v>42278</v>
      </c>
      <c r="C929" s="25">
        <v>2015</v>
      </c>
      <c r="D929" s="25" t="s">
        <v>2936</v>
      </c>
      <c r="E929" s="25" t="str">
        <f>VLOOKUP(D929, 'TechIndex Startups'!$A$1:$E$797,2,FALSE)</f>
        <v>FIRM0716</v>
      </c>
      <c r="F929" s="27">
        <v>1000000</v>
      </c>
      <c r="G929" s="27">
        <f t="shared" si="30"/>
        <v>1000000</v>
      </c>
      <c r="H929" s="60">
        <f>VLOOKUP($A929,Fund_clean_work!$A:$B,2,FALSE)</f>
        <v>1</v>
      </c>
      <c r="I929" s="64">
        <f t="shared" si="29"/>
        <v>1000000</v>
      </c>
      <c r="J929" s="25" t="s">
        <v>1479</v>
      </c>
      <c r="K929" s="25" t="s">
        <v>1596</v>
      </c>
      <c r="L929" s="25" t="s">
        <v>50</v>
      </c>
      <c r="M929" s="25" t="s">
        <v>1478</v>
      </c>
      <c r="N929" s="25">
        <v>2014</v>
      </c>
      <c r="O929" s="25" t="s">
        <v>544</v>
      </c>
    </row>
    <row r="930" spans="1:15">
      <c r="A930" s="25" t="s">
        <v>3322</v>
      </c>
      <c r="B930" s="26">
        <v>43053</v>
      </c>
      <c r="C930" s="25">
        <v>2017</v>
      </c>
      <c r="D930" s="25" t="s">
        <v>2936</v>
      </c>
      <c r="E930" s="25" t="str">
        <f>VLOOKUP(D930, 'TechIndex Startups'!$A$1:$E$797,2,FALSE)</f>
        <v>FIRM0716</v>
      </c>
      <c r="F930" s="27">
        <v>20000000</v>
      </c>
      <c r="G930" s="27">
        <f t="shared" si="30"/>
        <v>20000000</v>
      </c>
      <c r="H930" s="60">
        <f>VLOOKUP($A930,Fund_clean_work!$A:$B,2,FALSE)</f>
        <v>3</v>
      </c>
      <c r="I930" s="64">
        <f t="shared" si="29"/>
        <v>6666666.666666667</v>
      </c>
      <c r="J930" s="25" t="s">
        <v>3325</v>
      </c>
      <c r="K930" s="25" t="s">
        <v>1494</v>
      </c>
      <c r="L930" s="25" t="s">
        <v>50</v>
      </c>
      <c r="M930" s="25" t="s">
        <v>1478</v>
      </c>
      <c r="N930" s="25">
        <v>2014</v>
      </c>
      <c r="O930" s="25" t="s">
        <v>544</v>
      </c>
    </row>
    <row r="931" spans="1:15">
      <c r="A931" s="25" t="s">
        <v>3322</v>
      </c>
      <c r="B931" s="26">
        <v>43053</v>
      </c>
      <c r="C931" s="25">
        <v>2017</v>
      </c>
      <c r="D931" s="25" t="s">
        <v>2936</v>
      </c>
      <c r="E931" s="25" t="str">
        <f>VLOOKUP(D931, 'TechIndex Startups'!$A$1:$E$797,2,FALSE)</f>
        <v>FIRM0716</v>
      </c>
      <c r="F931" s="31" t="s">
        <v>1544</v>
      </c>
      <c r="G931" s="27">
        <f t="shared" si="30"/>
        <v>20000000</v>
      </c>
      <c r="H931" s="60">
        <f>VLOOKUP($A931,Fund_clean_work!$A:$B,2,FALSE)</f>
        <v>3</v>
      </c>
      <c r="I931" s="64">
        <f t="shared" si="29"/>
        <v>6666666.666666667</v>
      </c>
      <c r="J931" s="25" t="s">
        <v>3324</v>
      </c>
      <c r="K931" s="25" t="s">
        <v>1494</v>
      </c>
      <c r="L931" s="25" t="s">
        <v>50</v>
      </c>
      <c r="M931" s="25" t="s">
        <v>1478</v>
      </c>
      <c r="N931" s="25">
        <v>2014</v>
      </c>
      <c r="O931" s="25" t="s">
        <v>544</v>
      </c>
    </row>
    <row r="932" spans="1:15">
      <c r="A932" s="25" t="s">
        <v>3322</v>
      </c>
      <c r="B932" s="26">
        <v>43053</v>
      </c>
      <c r="C932" s="25">
        <v>2017</v>
      </c>
      <c r="D932" s="25" t="s">
        <v>2936</v>
      </c>
      <c r="E932" s="25" t="str">
        <f>VLOOKUP(D932, 'TechIndex Startups'!$A$1:$E$797,2,FALSE)</f>
        <v>FIRM0716</v>
      </c>
      <c r="F932" s="31" t="s">
        <v>1544</v>
      </c>
      <c r="G932" s="27">
        <f t="shared" si="30"/>
        <v>20000000</v>
      </c>
      <c r="H932" s="60">
        <f>VLOOKUP($A932,Fund_clean_work!$A:$B,2,FALSE)</f>
        <v>3</v>
      </c>
      <c r="I932" s="64">
        <f t="shared" si="29"/>
        <v>6666666.666666667</v>
      </c>
      <c r="J932" s="25" t="s">
        <v>6</v>
      </c>
      <c r="K932" s="25" t="s">
        <v>1494</v>
      </c>
      <c r="L932" s="25" t="s">
        <v>50</v>
      </c>
      <c r="M932" s="25" t="s">
        <v>1478</v>
      </c>
      <c r="N932" s="25">
        <v>2014</v>
      </c>
      <c r="O932" s="25" t="s">
        <v>544</v>
      </c>
    </row>
    <row r="933" spans="1:15">
      <c r="A933" s="25" t="s">
        <v>3328</v>
      </c>
      <c r="B933" s="26">
        <v>42380</v>
      </c>
      <c r="C933" s="25">
        <v>2016</v>
      </c>
      <c r="D933" s="25" t="s">
        <v>2937</v>
      </c>
      <c r="E933" s="25" t="str">
        <f>VLOOKUP(D933, 'TechIndex Startups'!$A$1:$E$797,2,FALSE)</f>
        <v>FIRM0717</v>
      </c>
      <c r="F933" s="27">
        <f>15000*1.25</f>
        <v>18750</v>
      </c>
      <c r="G933" s="27">
        <f t="shared" si="30"/>
        <v>18750</v>
      </c>
      <c r="H933" s="60">
        <f>VLOOKUP($A933,Fund_clean_work!$A:$B,2,FALSE)</f>
        <v>2</v>
      </c>
      <c r="I933" s="64">
        <f t="shared" si="29"/>
        <v>9375</v>
      </c>
      <c r="J933" s="25" t="s">
        <v>3329</v>
      </c>
      <c r="K933" s="25" t="s">
        <v>1596</v>
      </c>
      <c r="L933" s="25" t="s">
        <v>50</v>
      </c>
      <c r="M933" s="25" t="s">
        <v>1478</v>
      </c>
      <c r="N933" s="25">
        <v>2015</v>
      </c>
      <c r="O933" s="25" t="s">
        <v>544</v>
      </c>
    </row>
    <row r="934" spans="1:15">
      <c r="A934" s="25" t="s">
        <v>3328</v>
      </c>
      <c r="B934" s="26">
        <v>42380</v>
      </c>
      <c r="C934" s="25">
        <v>2016</v>
      </c>
      <c r="D934" s="25" t="s">
        <v>2937</v>
      </c>
      <c r="E934" s="25" t="str">
        <f>VLOOKUP(D934, 'TechIndex Startups'!$A$1:$E$797,2,FALSE)</f>
        <v>FIRM0717</v>
      </c>
      <c r="F934" s="31" t="s">
        <v>1544</v>
      </c>
      <c r="G934" s="27">
        <f t="shared" si="30"/>
        <v>18750</v>
      </c>
      <c r="H934" s="60">
        <f>VLOOKUP($A934,Fund_clean_work!$A:$B,2,FALSE)</f>
        <v>2</v>
      </c>
      <c r="I934" s="64">
        <f t="shared" si="29"/>
        <v>9375</v>
      </c>
      <c r="J934" s="25" t="s">
        <v>1694</v>
      </c>
      <c r="K934" s="25" t="s">
        <v>1596</v>
      </c>
      <c r="L934" s="25" t="s">
        <v>50</v>
      </c>
      <c r="M934" s="25" t="s">
        <v>1478</v>
      </c>
      <c r="N934" s="25">
        <v>2015</v>
      </c>
      <c r="O934" s="25" t="s">
        <v>544</v>
      </c>
    </row>
    <row r="935" spans="1:15">
      <c r="A935" s="25" t="s">
        <v>3332</v>
      </c>
      <c r="B935" s="26">
        <v>41275</v>
      </c>
      <c r="C935" s="25">
        <v>2013</v>
      </c>
      <c r="D935" s="30" t="s">
        <v>2938</v>
      </c>
      <c r="E935" s="25" t="str">
        <f>VLOOKUP(D935, 'TechIndex Startups'!$A$1:$E$797,2,FALSE)</f>
        <v>FIRM0718</v>
      </c>
      <c r="F935" s="27">
        <v>6000000</v>
      </c>
      <c r="G935" s="27">
        <f t="shared" si="30"/>
        <v>6000000</v>
      </c>
      <c r="H935" s="60">
        <f>VLOOKUP($A935,Fund_clean_work!$A:$B,2,FALSE)</f>
        <v>1</v>
      </c>
      <c r="I935" s="64">
        <f t="shared" si="29"/>
        <v>6000000</v>
      </c>
      <c r="J935" s="25" t="s">
        <v>1479</v>
      </c>
      <c r="K935" s="25" t="s">
        <v>1477</v>
      </c>
      <c r="L935" s="25" t="s">
        <v>109</v>
      </c>
      <c r="M935" s="30" t="s">
        <v>1500</v>
      </c>
      <c r="N935" s="25">
        <v>2012</v>
      </c>
      <c r="O935" s="25" t="s">
        <v>544</v>
      </c>
    </row>
    <row r="936" spans="1:15">
      <c r="A936" s="25" t="s">
        <v>3333</v>
      </c>
      <c r="B936" s="26">
        <v>42226</v>
      </c>
      <c r="C936" s="25">
        <v>2015</v>
      </c>
      <c r="D936" s="30" t="s">
        <v>2938</v>
      </c>
      <c r="E936" s="25" t="str">
        <f>VLOOKUP(D936, 'TechIndex Startups'!$A$1:$E$797,2,FALSE)</f>
        <v>FIRM0718</v>
      </c>
      <c r="F936" s="27">
        <v>24000000</v>
      </c>
      <c r="G936" s="27">
        <f t="shared" si="30"/>
        <v>24000000</v>
      </c>
      <c r="H936" s="60">
        <f>VLOOKUP($A936,Fund_clean_work!$A:$B,2,FALSE)</f>
        <v>1</v>
      </c>
      <c r="I936" s="64">
        <f t="shared" si="29"/>
        <v>24000000</v>
      </c>
      <c r="J936" s="25" t="s">
        <v>3334</v>
      </c>
      <c r="K936" s="25" t="s">
        <v>1469</v>
      </c>
      <c r="L936" s="25" t="s">
        <v>109</v>
      </c>
      <c r="M936" s="30" t="s">
        <v>1500</v>
      </c>
      <c r="N936" s="25">
        <v>2012</v>
      </c>
      <c r="O936" s="25" t="s">
        <v>544</v>
      </c>
    </row>
    <row r="937" spans="1:15">
      <c r="A937" s="25" t="s">
        <v>3335</v>
      </c>
      <c r="B937" s="26">
        <v>42787</v>
      </c>
      <c r="C937" s="25">
        <v>2017</v>
      </c>
      <c r="D937" s="30" t="s">
        <v>2938</v>
      </c>
      <c r="E937" s="25" t="str">
        <f>VLOOKUP(D937, 'TechIndex Startups'!$A$1:$E$797,2,FALSE)</f>
        <v>FIRM0718</v>
      </c>
      <c r="F937" s="27">
        <v>20000000</v>
      </c>
      <c r="G937" s="27">
        <f t="shared" si="30"/>
        <v>20000000</v>
      </c>
      <c r="H937" s="60">
        <f>VLOOKUP($A937,Fund_clean_work!$A:$B,2,FALSE)</f>
        <v>2</v>
      </c>
      <c r="I937" s="64">
        <f t="shared" si="29"/>
        <v>10000000</v>
      </c>
      <c r="J937" s="25" t="s">
        <v>3336</v>
      </c>
      <c r="K937" s="25" t="s">
        <v>1469</v>
      </c>
      <c r="L937" s="25" t="s">
        <v>109</v>
      </c>
      <c r="M937" s="30" t="s">
        <v>1500</v>
      </c>
      <c r="N937" s="25">
        <v>2012</v>
      </c>
      <c r="O937" s="25" t="s">
        <v>544</v>
      </c>
    </row>
    <row r="938" spans="1:15">
      <c r="A938" s="25" t="s">
        <v>3335</v>
      </c>
      <c r="B938" s="26">
        <v>42787</v>
      </c>
      <c r="C938" s="25">
        <v>2017</v>
      </c>
      <c r="D938" s="30" t="s">
        <v>2938</v>
      </c>
      <c r="E938" s="25" t="str">
        <f>VLOOKUP(D938, 'TechIndex Startups'!$A$1:$E$797,2,FALSE)</f>
        <v>FIRM0718</v>
      </c>
      <c r="F938" s="31" t="s">
        <v>1544</v>
      </c>
      <c r="G938" s="27">
        <f t="shared" si="30"/>
        <v>20000000</v>
      </c>
      <c r="H938" s="60">
        <f>VLOOKUP($A938,Fund_clean_work!$A:$B,2,FALSE)</f>
        <v>2</v>
      </c>
      <c r="I938" s="64">
        <f t="shared" si="29"/>
        <v>10000000</v>
      </c>
      <c r="J938" s="25" t="s">
        <v>3334</v>
      </c>
      <c r="K938" s="25" t="s">
        <v>1469</v>
      </c>
      <c r="L938" s="25" t="s">
        <v>109</v>
      </c>
      <c r="M938" s="30" t="s">
        <v>1500</v>
      </c>
      <c r="N938" s="25">
        <v>2012</v>
      </c>
      <c r="O938" s="25" t="s">
        <v>544</v>
      </c>
    </row>
    <row r="939" spans="1:15">
      <c r="A939" s="25" t="s">
        <v>3345</v>
      </c>
      <c r="B939" s="26">
        <v>41376</v>
      </c>
      <c r="C939" s="25">
        <v>2013</v>
      </c>
      <c r="D939" s="25" t="s">
        <v>2940</v>
      </c>
      <c r="E939" s="25" t="str">
        <f>VLOOKUP(D939, 'TechIndex Startups'!$A$1:$E$797,2,FALSE)</f>
        <v>FIRM0720</v>
      </c>
      <c r="F939" s="27">
        <v>5000000</v>
      </c>
      <c r="G939" s="27">
        <f t="shared" si="30"/>
        <v>5000000</v>
      </c>
      <c r="H939" s="60">
        <f>VLOOKUP($A939,Fund_clean_work!$A:$B,2,FALSE)</f>
        <v>4</v>
      </c>
      <c r="I939" s="64">
        <f t="shared" si="29"/>
        <v>1250000</v>
      </c>
      <c r="J939" s="25" t="s">
        <v>3346</v>
      </c>
      <c r="K939" s="25" t="s">
        <v>1477</v>
      </c>
      <c r="L939" s="25" t="s">
        <v>50</v>
      </c>
      <c r="M939" s="25" t="s">
        <v>1478</v>
      </c>
      <c r="N939" s="25">
        <v>2011</v>
      </c>
      <c r="O939" s="25" t="s">
        <v>544</v>
      </c>
    </row>
    <row r="940" spans="1:15">
      <c r="A940" s="25" t="s">
        <v>3345</v>
      </c>
      <c r="B940" s="26">
        <v>41376</v>
      </c>
      <c r="C940" s="25">
        <v>2013</v>
      </c>
      <c r="D940" s="25" t="s">
        <v>2940</v>
      </c>
      <c r="E940" s="25" t="str">
        <f>VLOOKUP(D940, 'TechIndex Startups'!$A$1:$E$797,2,FALSE)</f>
        <v>FIRM0720</v>
      </c>
      <c r="F940" s="31" t="s">
        <v>1544</v>
      </c>
      <c r="G940" s="27">
        <f t="shared" si="30"/>
        <v>5000000</v>
      </c>
      <c r="H940" s="60">
        <f>VLOOKUP($A940,Fund_clean_work!$A:$B,2,FALSE)</f>
        <v>4</v>
      </c>
      <c r="I940" s="64">
        <f t="shared" si="29"/>
        <v>1250000</v>
      </c>
      <c r="J940" s="25" t="s">
        <v>1905</v>
      </c>
      <c r="K940" s="25" t="s">
        <v>1477</v>
      </c>
      <c r="L940" s="25" t="s">
        <v>50</v>
      </c>
      <c r="M940" s="25" t="s">
        <v>1478</v>
      </c>
      <c r="N940" s="25">
        <v>2011</v>
      </c>
      <c r="O940" s="25" t="s">
        <v>544</v>
      </c>
    </row>
    <row r="941" spans="1:15">
      <c r="A941" s="25" t="s">
        <v>3345</v>
      </c>
      <c r="B941" s="26">
        <v>41376</v>
      </c>
      <c r="C941" s="25">
        <v>2013</v>
      </c>
      <c r="D941" s="25" t="s">
        <v>2940</v>
      </c>
      <c r="E941" s="25" t="str">
        <f>VLOOKUP(D941, 'TechIndex Startups'!$A$1:$E$797,2,FALSE)</f>
        <v>FIRM0720</v>
      </c>
      <c r="F941" s="31" t="s">
        <v>1544</v>
      </c>
      <c r="G941" s="27">
        <f t="shared" si="30"/>
        <v>5000000</v>
      </c>
      <c r="H941" s="60">
        <f>VLOOKUP($A941,Fund_clean_work!$A:$B,2,FALSE)</f>
        <v>4</v>
      </c>
      <c r="I941" s="64">
        <f t="shared" si="29"/>
        <v>1250000</v>
      </c>
      <c r="J941" s="25" t="s">
        <v>3340</v>
      </c>
      <c r="K941" s="25" t="s">
        <v>1477</v>
      </c>
      <c r="L941" s="25" t="s">
        <v>50</v>
      </c>
      <c r="M941" s="25" t="s">
        <v>1478</v>
      </c>
      <c r="N941" s="25">
        <v>2011</v>
      </c>
      <c r="O941" s="25" t="s">
        <v>544</v>
      </c>
    </row>
    <row r="942" spans="1:15">
      <c r="A942" s="25" t="s">
        <v>3345</v>
      </c>
      <c r="B942" s="26">
        <v>41376</v>
      </c>
      <c r="C942" s="25">
        <v>2013</v>
      </c>
      <c r="D942" s="25" t="s">
        <v>2940</v>
      </c>
      <c r="E942" s="25" t="str">
        <f>VLOOKUP(D942, 'TechIndex Startups'!$A$1:$E$797,2,FALSE)</f>
        <v>FIRM0720</v>
      </c>
      <c r="F942" s="31" t="s">
        <v>1544</v>
      </c>
      <c r="G942" s="27">
        <f t="shared" si="30"/>
        <v>5000000</v>
      </c>
      <c r="H942" s="60">
        <f>VLOOKUP($A942,Fund_clean_work!$A:$B,2,FALSE)</f>
        <v>4</v>
      </c>
      <c r="I942" s="64">
        <f t="shared" si="29"/>
        <v>1250000</v>
      </c>
      <c r="J942" s="25" t="s">
        <v>3341</v>
      </c>
      <c r="K942" s="25" t="s">
        <v>1477</v>
      </c>
      <c r="L942" s="25" t="s">
        <v>50</v>
      </c>
      <c r="M942" s="25" t="s">
        <v>1478</v>
      </c>
      <c r="N942" s="25">
        <v>2011</v>
      </c>
      <c r="O942" s="25" t="s">
        <v>544</v>
      </c>
    </row>
    <row r="943" spans="1:15">
      <c r="A943" s="25" t="s">
        <v>3347</v>
      </c>
      <c r="B943" s="26">
        <v>41701</v>
      </c>
      <c r="C943" s="25">
        <v>2014</v>
      </c>
      <c r="D943" s="25" t="s">
        <v>2940</v>
      </c>
      <c r="E943" s="25" t="str">
        <f>VLOOKUP(D943, 'TechIndex Startups'!$A$1:$E$797,2,FALSE)</f>
        <v>FIRM0720</v>
      </c>
      <c r="F943" s="27">
        <v>17000000</v>
      </c>
      <c r="G943" s="27">
        <f t="shared" si="30"/>
        <v>17000000</v>
      </c>
      <c r="H943" s="60">
        <f>VLOOKUP($A943,Fund_clean_work!$A:$B,2,FALSE)</f>
        <v>4</v>
      </c>
      <c r="I943" s="64">
        <f t="shared" si="29"/>
        <v>4250000</v>
      </c>
      <c r="J943" s="25" t="s">
        <v>3346</v>
      </c>
      <c r="K943" s="25" t="s">
        <v>1494</v>
      </c>
      <c r="L943" s="25" t="s">
        <v>50</v>
      </c>
      <c r="M943" s="25" t="s">
        <v>1478</v>
      </c>
      <c r="N943" s="25">
        <v>2011</v>
      </c>
      <c r="O943" s="25" t="s">
        <v>544</v>
      </c>
    </row>
    <row r="944" spans="1:15">
      <c r="A944" s="25" t="s">
        <v>3347</v>
      </c>
      <c r="B944" s="26">
        <v>41701</v>
      </c>
      <c r="C944" s="25">
        <v>2014</v>
      </c>
      <c r="D944" s="25" t="s">
        <v>2940</v>
      </c>
      <c r="E944" s="25" t="str">
        <f>VLOOKUP(D944, 'TechIndex Startups'!$A$1:$E$797,2,FALSE)</f>
        <v>FIRM0720</v>
      </c>
      <c r="F944" s="31" t="s">
        <v>1544</v>
      </c>
      <c r="G944" s="27">
        <f t="shared" si="30"/>
        <v>17000000</v>
      </c>
      <c r="H944" s="60">
        <f>VLOOKUP($A944,Fund_clean_work!$A:$B,2,FALSE)</f>
        <v>4</v>
      </c>
      <c r="I944" s="64">
        <f t="shared" si="29"/>
        <v>4250000</v>
      </c>
      <c r="J944" s="25" t="s">
        <v>1905</v>
      </c>
      <c r="K944" s="25" t="s">
        <v>1494</v>
      </c>
      <c r="L944" s="25" t="s">
        <v>50</v>
      </c>
      <c r="M944" s="25" t="s">
        <v>1478</v>
      </c>
      <c r="N944" s="25">
        <v>2011</v>
      </c>
      <c r="O944" s="25" t="s">
        <v>544</v>
      </c>
    </row>
    <row r="945" spans="1:15">
      <c r="A945" s="25" t="s">
        <v>3347</v>
      </c>
      <c r="B945" s="26">
        <v>41701</v>
      </c>
      <c r="C945" s="25">
        <v>2014</v>
      </c>
      <c r="D945" s="25" t="s">
        <v>2940</v>
      </c>
      <c r="E945" s="25" t="str">
        <f>VLOOKUP(D945, 'TechIndex Startups'!$A$1:$E$797,2,FALSE)</f>
        <v>FIRM0720</v>
      </c>
      <c r="F945" s="31" t="s">
        <v>1544</v>
      </c>
      <c r="G945" s="27">
        <f t="shared" si="30"/>
        <v>17000000</v>
      </c>
      <c r="H945" s="60">
        <f>VLOOKUP($A945,Fund_clean_work!$A:$B,2,FALSE)</f>
        <v>4</v>
      </c>
      <c r="I945" s="64">
        <f t="shared" si="29"/>
        <v>4250000</v>
      </c>
      <c r="J945" s="25" t="s">
        <v>3340</v>
      </c>
      <c r="K945" s="25" t="s">
        <v>1494</v>
      </c>
      <c r="L945" s="25" t="s">
        <v>50</v>
      </c>
      <c r="M945" s="25" t="s">
        <v>1478</v>
      </c>
      <c r="N945" s="25">
        <v>2011</v>
      </c>
      <c r="O945" s="25" t="s">
        <v>544</v>
      </c>
    </row>
    <row r="946" spans="1:15">
      <c r="A946" s="25" t="s">
        <v>3347</v>
      </c>
      <c r="B946" s="26">
        <v>41701</v>
      </c>
      <c r="C946" s="25">
        <v>2014</v>
      </c>
      <c r="D946" s="25" t="s">
        <v>2940</v>
      </c>
      <c r="E946" s="25" t="str">
        <f>VLOOKUP(D946, 'TechIndex Startups'!$A$1:$E$797,2,FALSE)</f>
        <v>FIRM0720</v>
      </c>
      <c r="F946" s="31" t="s">
        <v>1544</v>
      </c>
      <c r="G946" s="27">
        <f t="shared" si="30"/>
        <v>17000000</v>
      </c>
      <c r="H946" s="60">
        <f>VLOOKUP($A946,Fund_clean_work!$A:$B,2,FALSE)</f>
        <v>4</v>
      </c>
      <c r="I946" s="64">
        <f t="shared" si="29"/>
        <v>4250000</v>
      </c>
      <c r="J946" s="25" t="s">
        <v>3341</v>
      </c>
      <c r="K946" s="25" t="s">
        <v>1494</v>
      </c>
      <c r="L946" s="25" t="s">
        <v>50</v>
      </c>
      <c r="M946" s="25" t="s">
        <v>1478</v>
      </c>
      <c r="N946" s="25">
        <v>2011</v>
      </c>
      <c r="O946" s="25" t="s">
        <v>544</v>
      </c>
    </row>
    <row r="947" spans="1:15">
      <c r="A947" s="25" t="s">
        <v>3348</v>
      </c>
      <c r="B947" s="26">
        <v>42552</v>
      </c>
      <c r="C947" s="25">
        <v>2016</v>
      </c>
      <c r="D947" s="25" t="s">
        <v>2940</v>
      </c>
      <c r="E947" s="25" t="str">
        <f>VLOOKUP(D947, 'TechIndex Startups'!$A$1:$E$797,2,FALSE)</f>
        <v>FIRM0720</v>
      </c>
      <c r="F947" s="27">
        <v>8000000</v>
      </c>
      <c r="G947" s="27">
        <f t="shared" si="30"/>
        <v>8000000</v>
      </c>
      <c r="H947" s="60">
        <f>VLOOKUP($A947,Fund_clean_work!$A:$B,2,FALSE)</f>
        <v>2</v>
      </c>
      <c r="I947" s="64">
        <f t="shared" si="29"/>
        <v>4000000</v>
      </c>
      <c r="J947" s="25" t="s">
        <v>1613</v>
      </c>
      <c r="K947" s="25" t="s">
        <v>1494</v>
      </c>
      <c r="L947" s="25" t="s">
        <v>50</v>
      </c>
      <c r="M947" s="25" t="s">
        <v>1478</v>
      </c>
      <c r="N947" s="25">
        <v>2011</v>
      </c>
      <c r="O947" s="25" t="s">
        <v>544</v>
      </c>
    </row>
    <row r="948" spans="1:15">
      <c r="A948" s="25" t="s">
        <v>3348</v>
      </c>
      <c r="B948" s="26">
        <v>42552</v>
      </c>
      <c r="C948" s="25">
        <v>2016</v>
      </c>
      <c r="D948" s="25" t="s">
        <v>2940</v>
      </c>
      <c r="E948" s="25" t="str">
        <f>VLOOKUP(D948, 'TechIndex Startups'!$A$1:$E$797,2,FALSE)</f>
        <v>FIRM0720</v>
      </c>
      <c r="F948" s="31" t="s">
        <v>1544</v>
      </c>
      <c r="G948" s="27">
        <f t="shared" si="30"/>
        <v>8000000</v>
      </c>
      <c r="H948" s="60">
        <f>VLOOKUP($A948,Fund_clean_work!$A:$B,2,FALSE)</f>
        <v>2</v>
      </c>
      <c r="I948" s="64">
        <f t="shared" si="29"/>
        <v>4000000</v>
      </c>
      <c r="J948" s="25" t="s">
        <v>3346</v>
      </c>
      <c r="K948" s="25" t="s">
        <v>1494</v>
      </c>
      <c r="L948" s="25" t="s">
        <v>50</v>
      </c>
      <c r="M948" s="25" t="s">
        <v>1478</v>
      </c>
      <c r="N948" s="25">
        <v>2011</v>
      </c>
      <c r="O948" s="25" t="s">
        <v>544</v>
      </c>
    </row>
    <row r="949" spans="1:15">
      <c r="A949" s="25" t="s">
        <v>3349</v>
      </c>
      <c r="B949" s="26">
        <v>42583</v>
      </c>
      <c r="C949" s="25">
        <v>2016</v>
      </c>
      <c r="D949" s="25" t="s">
        <v>2940</v>
      </c>
      <c r="E949" s="25" t="str">
        <f>VLOOKUP(D949, 'TechIndex Startups'!$A$1:$E$797,2,FALSE)</f>
        <v>FIRM0720</v>
      </c>
      <c r="F949" s="27">
        <f>2500000*1.25</f>
        <v>3125000</v>
      </c>
      <c r="G949" s="27">
        <f t="shared" si="30"/>
        <v>3125000</v>
      </c>
      <c r="H949" s="60">
        <f>VLOOKUP($A949,Fund_clean_work!$A:$B,2,FALSE)</f>
        <v>1</v>
      </c>
      <c r="I949" s="64">
        <f t="shared" si="29"/>
        <v>3125000</v>
      </c>
      <c r="J949" s="25" t="s">
        <v>3350</v>
      </c>
      <c r="K949" s="25" t="s">
        <v>1492</v>
      </c>
      <c r="L949" s="25" t="s">
        <v>50</v>
      </c>
      <c r="M949" s="25" t="s">
        <v>1478</v>
      </c>
      <c r="N949" s="25">
        <v>2011</v>
      </c>
      <c r="O949" s="25" t="s">
        <v>544</v>
      </c>
    </row>
    <row r="950" spans="1:15">
      <c r="A950" s="25" t="s">
        <v>3356</v>
      </c>
      <c r="B950" s="26">
        <v>42636</v>
      </c>
      <c r="C950" s="25">
        <v>2016</v>
      </c>
      <c r="D950" s="25" t="s">
        <v>2942</v>
      </c>
      <c r="E950" s="25" t="str">
        <f>VLOOKUP(D950, 'TechIndex Startups'!$A$1:$E$797,2,FALSE)</f>
        <v>FIRM0722</v>
      </c>
      <c r="F950" s="27">
        <f>3600000*1.4</f>
        <v>5040000</v>
      </c>
      <c r="G950" s="27">
        <f t="shared" si="30"/>
        <v>5040000</v>
      </c>
      <c r="H950" s="60">
        <f>VLOOKUP($A950,Fund_clean_work!$A:$B,2,FALSE)</f>
        <v>5</v>
      </c>
      <c r="I950" s="64">
        <f t="shared" si="29"/>
        <v>1008000</v>
      </c>
      <c r="J950" s="46" t="s">
        <v>3357</v>
      </c>
      <c r="K950" s="25" t="s">
        <v>1469</v>
      </c>
      <c r="L950" s="25" t="s">
        <v>50</v>
      </c>
      <c r="M950" s="25" t="s">
        <v>3358</v>
      </c>
      <c r="N950" s="25">
        <v>2012</v>
      </c>
      <c r="O950" s="25" t="s">
        <v>544</v>
      </c>
    </row>
    <row r="951" spans="1:15">
      <c r="A951" s="25" t="s">
        <v>3356</v>
      </c>
      <c r="B951" s="26">
        <v>42636</v>
      </c>
      <c r="C951" s="25">
        <v>2016</v>
      </c>
      <c r="D951" s="25" t="s">
        <v>2942</v>
      </c>
      <c r="E951" s="25" t="str">
        <f>VLOOKUP(D951, 'TechIndex Startups'!$A$1:$E$797,2,FALSE)</f>
        <v>FIRM0722</v>
      </c>
      <c r="F951" s="31" t="s">
        <v>1544</v>
      </c>
      <c r="G951" s="27">
        <f t="shared" si="30"/>
        <v>5040000</v>
      </c>
      <c r="H951" s="60">
        <f>VLOOKUP($A951,Fund_clean_work!$A:$B,2,FALSE)</f>
        <v>5</v>
      </c>
      <c r="I951" s="64">
        <f t="shared" si="29"/>
        <v>1008000</v>
      </c>
      <c r="J951" s="25" t="s">
        <v>1874</v>
      </c>
      <c r="K951" s="25" t="s">
        <v>1469</v>
      </c>
      <c r="L951" s="25" t="s">
        <v>50</v>
      </c>
      <c r="M951" s="25" t="s">
        <v>3358</v>
      </c>
      <c r="N951" s="25">
        <v>2012</v>
      </c>
      <c r="O951" s="25" t="s">
        <v>544</v>
      </c>
    </row>
    <row r="952" spans="1:15">
      <c r="A952" s="25" t="s">
        <v>3359</v>
      </c>
      <c r="B952" s="26">
        <v>43012</v>
      </c>
      <c r="C952" s="25">
        <v>2017</v>
      </c>
      <c r="D952" s="25" t="s">
        <v>2942</v>
      </c>
      <c r="E952" s="25" t="str">
        <f>VLOOKUP(D952, 'TechIndex Startups'!$A$1:$E$797,2,FALSE)</f>
        <v>FIRM0722</v>
      </c>
      <c r="F952" s="27">
        <f>600000*1.4</f>
        <v>840000</v>
      </c>
      <c r="G952" s="27">
        <f t="shared" si="30"/>
        <v>840000</v>
      </c>
      <c r="H952" s="60">
        <f>VLOOKUP($A952,Fund_clean_work!$A:$B,2,FALSE)</f>
        <v>3</v>
      </c>
      <c r="I952" s="64">
        <f t="shared" si="29"/>
        <v>280000</v>
      </c>
      <c r="J952" s="46" t="s">
        <v>3357</v>
      </c>
      <c r="K952" s="25" t="s">
        <v>1469</v>
      </c>
      <c r="L952" s="25" t="s">
        <v>50</v>
      </c>
      <c r="M952" s="25" t="s">
        <v>3358</v>
      </c>
      <c r="N952" s="25">
        <v>2012</v>
      </c>
      <c r="O952" s="25" t="s">
        <v>544</v>
      </c>
    </row>
    <row r="953" spans="1:15">
      <c r="A953" s="25" t="s">
        <v>3359</v>
      </c>
      <c r="B953" s="26">
        <v>43012</v>
      </c>
      <c r="C953" s="25">
        <v>2017</v>
      </c>
      <c r="D953" s="25" t="s">
        <v>2942</v>
      </c>
      <c r="E953" s="25" t="str">
        <f>VLOOKUP(D953, 'TechIndex Startups'!$A$1:$E$797,2,FALSE)</f>
        <v>FIRM0722</v>
      </c>
      <c r="F953" s="31" t="s">
        <v>1544</v>
      </c>
      <c r="G953" s="27">
        <f t="shared" si="30"/>
        <v>840000</v>
      </c>
      <c r="H953" s="60">
        <f>VLOOKUP($A953,Fund_clean_work!$A:$B,2,FALSE)</f>
        <v>3</v>
      </c>
      <c r="I953" s="64">
        <f t="shared" si="29"/>
        <v>280000</v>
      </c>
      <c r="J953" s="25" t="s">
        <v>3360</v>
      </c>
      <c r="K953" s="25" t="s">
        <v>1469</v>
      </c>
      <c r="L953" s="25" t="s">
        <v>50</v>
      </c>
      <c r="M953" s="25" t="s">
        <v>3358</v>
      </c>
      <c r="N953" s="25">
        <v>2012</v>
      </c>
      <c r="O953" s="25" t="s">
        <v>544</v>
      </c>
    </row>
    <row r="954" spans="1:15">
      <c r="A954" s="25" t="s">
        <v>3356</v>
      </c>
      <c r="B954" s="26">
        <v>42416</v>
      </c>
      <c r="C954" s="25">
        <v>2016</v>
      </c>
      <c r="D954" s="25" t="s">
        <v>2945</v>
      </c>
      <c r="E954" s="25" t="str">
        <f>VLOOKUP(D954, 'TechIndex Startups'!$A$1:$E$797,2,FALSE)</f>
        <v>FIRM0725</v>
      </c>
      <c r="F954" s="27">
        <v>3300000</v>
      </c>
      <c r="G954" s="27">
        <f t="shared" si="30"/>
        <v>3300000</v>
      </c>
      <c r="H954" s="60">
        <f>VLOOKUP($A954,Fund_clean_work!$A:$B,2,FALSE)</f>
        <v>5</v>
      </c>
      <c r="I954" s="64">
        <f t="shared" si="29"/>
        <v>660000</v>
      </c>
      <c r="J954" s="25" t="s">
        <v>3367</v>
      </c>
      <c r="K954" s="25" t="s">
        <v>1469</v>
      </c>
      <c r="L954" s="25" t="s">
        <v>387</v>
      </c>
      <c r="M954" s="25" t="s">
        <v>3365</v>
      </c>
      <c r="N954" s="25">
        <v>2012</v>
      </c>
      <c r="O954" s="25" t="s">
        <v>544</v>
      </c>
    </row>
    <row r="955" spans="1:15">
      <c r="A955" s="25" t="s">
        <v>3356</v>
      </c>
      <c r="B955" s="26">
        <v>42416</v>
      </c>
      <c r="C955" s="25">
        <v>2016</v>
      </c>
      <c r="D955" s="25" t="s">
        <v>2945</v>
      </c>
      <c r="E955" s="25" t="str">
        <f>VLOOKUP(D955, 'TechIndex Startups'!$A$1:$E$797,2,FALSE)</f>
        <v>FIRM0725</v>
      </c>
      <c r="F955" s="31" t="s">
        <v>1544</v>
      </c>
      <c r="G955" s="27">
        <f t="shared" si="30"/>
        <v>3300000</v>
      </c>
      <c r="H955" s="60">
        <f>VLOOKUP($A955,Fund_clean_work!$A:$B,2,FALSE)</f>
        <v>5</v>
      </c>
      <c r="I955" s="64">
        <f t="shared" si="29"/>
        <v>660000</v>
      </c>
      <c r="J955" s="25" t="s">
        <v>1975</v>
      </c>
      <c r="K955" s="25" t="s">
        <v>1469</v>
      </c>
      <c r="L955" s="25" t="s">
        <v>387</v>
      </c>
      <c r="M955" s="25" t="s">
        <v>3365</v>
      </c>
      <c r="N955" s="25">
        <v>2012</v>
      </c>
      <c r="O955" s="25" t="s">
        <v>544</v>
      </c>
    </row>
    <row r="956" spans="1:15">
      <c r="A956" s="25" t="s">
        <v>3356</v>
      </c>
      <c r="B956" s="26">
        <v>42416</v>
      </c>
      <c r="C956" s="25">
        <v>2016</v>
      </c>
      <c r="D956" s="25" t="s">
        <v>2945</v>
      </c>
      <c r="E956" s="25" t="str">
        <f>VLOOKUP(D956, 'TechIndex Startups'!$A$1:$E$797,2,FALSE)</f>
        <v>FIRM0725</v>
      </c>
      <c r="F956" s="31" t="s">
        <v>1544</v>
      </c>
      <c r="G956" s="27">
        <f t="shared" si="30"/>
        <v>3300000</v>
      </c>
      <c r="H956" s="60">
        <f>VLOOKUP($A956,Fund_clean_work!$A:$B,2,FALSE)</f>
        <v>5</v>
      </c>
      <c r="I956" s="64">
        <f t="shared" si="29"/>
        <v>660000</v>
      </c>
      <c r="J956" s="25" t="s">
        <v>3368</v>
      </c>
      <c r="K956" s="25" t="s">
        <v>1469</v>
      </c>
      <c r="L956" s="25" t="s">
        <v>387</v>
      </c>
      <c r="M956" s="25" t="s">
        <v>3365</v>
      </c>
      <c r="N956" s="25">
        <v>2012</v>
      </c>
      <c r="O956" s="25" t="s">
        <v>544</v>
      </c>
    </row>
    <row r="957" spans="1:15">
      <c r="A957" s="25" t="s">
        <v>3359</v>
      </c>
      <c r="B957" s="26">
        <v>42173</v>
      </c>
      <c r="C957" s="25">
        <v>2015</v>
      </c>
      <c r="D957" s="30" t="s">
        <v>3371</v>
      </c>
      <c r="E957" s="25" t="str">
        <f>VLOOKUP(D957, 'TechIndex Startups'!$A$1:$E$797,2,FALSE)</f>
        <v>FIRM0726</v>
      </c>
      <c r="F957" s="27">
        <f>1000000*1.25</f>
        <v>1250000</v>
      </c>
      <c r="G957" s="27">
        <f t="shared" si="30"/>
        <v>1250000</v>
      </c>
      <c r="H957" s="60">
        <f>VLOOKUP($A957,Fund_clean_work!$A:$B,2,FALSE)</f>
        <v>3</v>
      </c>
      <c r="I957" s="64">
        <f t="shared" si="29"/>
        <v>416666.66666666669</v>
      </c>
      <c r="J957" s="46" t="s">
        <v>3372</v>
      </c>
      <c r="K957" s="25" t="s">
        <v>1596</v>
      </c>
      <c r="L957" s="25" t="s">
        <v>387</v>
      </c>
      <c r="M957" s="25" t="s">
        <v>1632</v>
      </c>
      <c r="N957" s="25">
        <v>2013</v>
      </c>
      <c r="O957" s="25" t="s">
        <v>544</v>
      </c>
    </row>
    <row r="958" spans="1:15">
      <c r="A958" s="25" t="s">
        <v>3373</v>
      </c>
      <c r="B958" s="26">
        <v>42739</v>
      </c>
      <c r="C958" s="25">
        <v>2017</v>
      </c>
      <c r="D958" s="30" t="s">
        <v>3371</v>
      </c>
      <c r="E958" s="25" t="str">
        <f>VLOOKUP(D958, 'TechIndex Startups'!$A$1:$E$797,2,FALSE)</f>
        <v>FIRM0726</v>
      </c>
      <c r="F958" s="27">
        <f>3000000*1.25</f>
        <v>3750000</v>
      </c>
      <c r="G958" s="27">
        <f t="shared" si="30"/>
        <v>3750000</v>
      </c>
      <c r="H958" s="60">
        <f>VLOOKUP($A958,Fund_clean_work!$A:$B,2,FALSE)</f>
        <v>2</v>
      </c>
      <c r="I958" s="64">
        <f t="shared" si="29"/>
        <v>1875000</v>
      </c>
      <c r="J958" s="46" t="s">
        <v>3372</v>
      </c>
      <c r="K958" s="25" t="s">
        <v>1469</v>
      </c>
      <c r="L958" s="25" t="s">
        <v>387</v>
      </c>
      <c r="M958" s="25" t="s">
        <v>1632</v>
      </c>
      <c r="N958" s="25">
        <v>2013</v>
      </c>
      <c r="O958" s="25" t="s">
        <v>544</v>
      </c>
    </row>
    <row r="959" spans="1:15">
      <c r="A959" s="25" t="s">
        <v>3373</v>
      </c>
      <c r="B959" s="26">
        <v>42739</v>
      </c>
      <c r="C959" s="25">
        <v>2017</v>
      </c>
      <c r="D959" s="30" t="s">
        <v>3371</v>
      </c>
      <c r="E959" s="25" t="str">
        <f>VLOOKUP(D959, 'TechIndex Startups'!$A$1:$E$797,2,FALSE)</f>
        <v>FIRM0726</v>
      </c>
      <c r="F959" s="31" t="s">
        <v>1544</v>
      </c>
      <c r="G959" s="27">
        <f t="shared" si="30"/>
        <v>3750000</v>
      </c>
      <c r="H959" s="60">
        <f>VLOOKUP($A959,Fund_clean_work!$A:$B,2,FALSE)</f>
        <v>2</v>
      </c>
      <c r="I959" s="64">
        <f t="shared" si="29"/>
        <v>1875000</v>
      </c>
      <c r="J959" s="46" t="s">
        <v>3374</v>
      </c>
      <c r="K959" s="25" t="s">
        <v>1469</v>
      </c>
      <c r="L959" s="25" t="s">
        <v>387</v>
      </c>
      <c r="M959" s="25" t="s">
        <v>1632</v>
      </c>
      <c r="N959" s="25">
        <v>2013</v>
      </c>
      <c r="O959" s="25" t="s">
        <v>544</v>
      </c>
    </row>
    <row r="960" spans="1:15">
      <c r="A960" s="25" t="s">
        <v>3377</v>
      </c>
      <c r="B960" s="26">
        <v>41555</v>
      </c>
      <c r="C960" s="25">
        <v>2013</v>
      </c>
      <c r="D960" s="25" t="s">
        <v>2946</v>
      </c>
      <c r="E960" s="25" t="str">
        <f>VLOOKUP(D960, 'TechIndex Startups'!$A$1:$E$797,2,FALSE)</f>
        <v>FIRM0727</v>
      </c>
      <c r="F960" s="27">
        <f>4000000*1.25</f>
        <v>5000000</v>
      </c>
      <c r="G960" s="27">
        <f t="shared" si="30"/>
        <v>5000000</v>
      </c>
      <c r="H960" s="60">
        <f>VLOOKUP($A960,Fund_clean_work!$A:$B,2,FALSE)</f>
        <v>2</v>
      </c>
      <c r="I960" s="64">
        <f t="shared" si="29"/>
        <v>2500000</v>
      </c>
      <c r="J960" s="25" t="s">
        <v>3378</v>
      </c>
      <c r="K960" s="25" t="s">
        <v>1469</v>
      </c>
      <c r="L960" s="25" t="s">
        <v>387</v>
      </c>
      <c r="M960" s="25" t="s">
        <v>1632</v>
      </c>
      <c r="N960" s="25">
        <v>2009</v>
      </c>
      <c r="O960" s="25" t="s">
        <v>544</v>
      </c>
    </row>
    <row r="961" spans="1:15">
      <c r="A961" s="25" t="s">
        <v>3377</v>
      </c>
      <c r="B961" s="26">
        <v>41555</v>
      </c>
      <c r="C961" s="25">
        <v>2013</v>
      </c>
      <c r="D961" s="25" t="s">
        <v>2946</v>
      </c>
      <c r="E961" s="25" t="str">
        <f>VLOOKUP(D961, 'TechIndex Startups'!$A$1:$E$797,2,FALSE)</f>
        <v>FIRM0727</v>
      </c>
      <c r="F961" s="31" t="s">
        <v>1544</v>
      </c>
      <c r="G961" s="27">
        <f t="shared" si="30"/>
        <v>5000000</v>
      </c>
      <c r="H961" s="60">
        <f>VLOOKUP($A961,Fund_clean_work!$A:$B,2,FALSE)</f>
        <v>2</v>
      </c>
      <c r="I961" s="64">
        <f t="shared" si="29"/>
        <v>2500000</v>
      </c>
      <c r="J961" s="25" t="s">
        <v>3379</v>
      </c>
      <c r="K961" s="25" t="s">
        <v>1469</v>
      </c>
      <c r="L961" s="25" t="s">
        <v>387</v>
      </c>
      <c r="M961" s="25" t="s">
        <v>1632</v>
      </c>
      <c r="N961" s="25">
        <v>2009</v>
      </c>
      <c r="O961" s="25" t="s">
        <v>544</v>
      </c>
    </row>
    <row r="962" spans="1:15">
      <c r="A962" s="25" t="s">
        <v>3380</v>
      </c>
      <c r="B962" s="26">
        <v>42199</v>
      </c>
      <c r="C962" s="25">
        <v>2015</v>
      </c>
      <c r="D962" s="25" t="s">
        <v>2946</v>
      </c>
      <c r="E962" s="25" t="str">
        <f>VLOOKUP(D962, 'TechIndex Startups'!$A$1:$E$797,2,FALSE)</f>
        <v>FIRM0727</v>
      </c>
      <c r="F962" s="27">
        <v>75000000</v>
      </c>
      <c r="G962" s="27">
        <f t="shared" si="30"/>
        <v>75000000</v>
      </c>
      <c r="H962" s="60">
        <f>VLOOKUP($A962,Fund_clean_work!$A:$B,2,FALSE)</f>
        <v>2</v>
      </c>
      <c r="I962" s="64">
        <f t="shared" si="29"/>
        <v>37500000</v>
      </c>
      <c r="J962" s="25" t="s">
        <v>1610</v>
      </c>
      <c r="K962" s="25" t="s">
        <v>1469</v>
      </c>
      <c r="L962" s="25" t="s">
        <v>387</v>
      </c>
      <c r="M962" s="25" t="s">
        <v>1632</v>
      </c>
      <c r="N962" s="25">
        <v>2009</v>
      </c>
      <c r="O962" s="25" t="s">
        <v>544</v>
      </c>
    </row>
    <row r="963" spans="1:15">
      <c r="A963" s="25" t="s">
        <v>3380</v>
      </c>
      <c r="B963" s="26">
        <v>42199</v>
      </c>
      <c r="C963" s="25">
        <v>2015</v>
      </c>
      <c r="D963" s="25" t="s">
        <v>2946</v>
      </c>
      <c r="E963" s="25" t="str">
        <f>VLOOKUP(D963, 'TechIndex Startups'!$A$1:$E$797,2,FALSE)</f>
        <v>FIRM0727</v>
      </c>
      <c r="F963" s="31" t="s">
        <v>1544</v>
      </c>
      <c r="G963" s="27">
        <f t="shared" si="30"/>
        <v>75000000</v>
      </c>
      <c r="H963" s="60">
        <f>VLOOKUP($A963,Fund_clean_work!$A:$B,2,FALSE)</f>
        <v>2</v>
      </c>
      <c r="I963" s="64">
        <f t="shared" ref="I963:I1026" si="31">G963/H963</f>
        <v>37500000</v>
      </c>
      <c r="J963" s="25" t="s">
        <v>3381</v>
      </c>
      <c r="K963" s="25" t="s">
        <v>1469</v>
      </c>
      <c r="L963" s="25" t="s">
        <v>387</v>
      </c>
      <c r="M963" s="25" t="s">
        <v>1632</v>
      </c>
      <c r="N963" s="25">
        <v>2009</v>
      </c>
      <c r="O963" s="25" t="s">
        <v>544</v>
      </c>
    </row>
    <row r="964" spans="1:15">
      <c r="A964" s="25" t="s">
        <v>3384</v>
      </c>
      <c r="B964" s="26">
        <v>43117</v>
      </c>
      <c r="C964" s="25">
        <v>2018</v>
      </c>
      <c r="D964" s="25" t="s">
        <v>2947</v>
      </c>
      <c r="E964" s="25" t="str">
        <f>VLOOKUP(D964, 'TechIndex Startups'!$A$1:$E$797,2,FALSE)</f>
        <v>FIRM0728</v>
      </c>
      <c r="F964" s="27">
        <v>1000000</v>
      </c>
      <c r="G964" s="27">
        <f t="shared" si="30"/>
        <v>1000000</v>
      </c>
      <c r="H964" s="60">
        <f>VLOOKUP($A964,Fund_clean_work!$A:$B,2,FALSE)</f>
        <v>1</v>
      </c>
      <c r="I964" s="64">
        <f t="shared" si="31"/>
        <v>1000000</v>
      </c>
      <c r="J964" s="25" t="s">
        <v>3385</v>
      </c>
      <c r="K964" s="25" t="s">
        <v>1596</v>
      </c>
      <c r="L964" s="25" t="s">
        <v>387</v>
      </c>
      <c r="M964" s="25" t="s">
        <v>1632</v>
      </c>
      <c r="N964" s="25">
        <v>2015</v>
      </c>
      <c r="O964" s="25" t="s">
        <v>544</v>
      </c>
    </row>
    <row r="965" spans="1:15">
      <c r="A965" s="25" t="s">
        <v>3387</v>
      </c>
      <c r="B965" s="26">
        <v>42229</v>
      </c>
      <c r="C965" s="25">
        <v>2015</v>
      </c>
      <c r="D965" s="25" t="s">
        <v>2951</v>
      </c>
      <c r="E965" s="25" t="str">
        <f>VLOOKUP(D965, 'TechIndex Startups'!$A$1:$E$797,2,FALSE)</f>
        <v>FIRM0732</v>
      </c>
      <c r="F965" s="27">
        <f>405000*1.25</f>
        <v>506250</v>
      </c>
      <c r="G965" s="27">
        <f t="shared" si="30"/>
        <v>506250</v>
      </c>
      <c r="H965" s="60">
        <f>VLOOKUP($A965,Fund_clean_work!$A:$B,2,FALSE)</f>
        <v>1</v>
      </c>
      <c r="I965" s="64">
        <f t="shared" si="31"/>
        <v>506250</v>
      </c>
      <c r="J965" s="25" t="s">
        <v>1479</v>
      </c>
      <c r="K965" s="25" t="s">
        <v>1497</v>
      </c>
      <c r="L965" s="25" t="s">
        <v>2953</v>
      </c>
      <c r="M965" s="25" t="s">
        <v>2953</v>
      </c>
      <c r="N965" s="25">
        <v>2011</v>
      </c>
      <c r="O965" s="25" t="s">
        <v>544</v>
      </c>
    </row>
    <row r="966" spans="1:15">
      <c r="A966" s="25" t="s">
        <v>3388</v>
      </c>
      <c r="B966" s="26">
        <v>42727</v>
      </c>
      <c r="C966" s="25">
        <v>2016</v>
      </c>
      <c r="D966" s="25" t="s">
        <v>2951</v>
      </c>
      <c r="E966" s="25" t="str">
        <f>VLOOKUP(D966, 'TechIndex Startups'!$A$1:$E$797,2,FALSE)</f>
        <v>FIRM0732</v>
      </c>
      <c r="F966" s="27">
        <f>2000000*1.25</f>
        <v>2500000</v>
      </c>
      <c r="G966" s="27">
        <f t="shared" si="30"/>
        <v>2500000</v>
      </c>
      <c r="H966" s="60">
        <f>VLOOKUP($A966,Fund_clean_work!$A:$B,2,FALSE)</f>
        <v>1</v>
      </c>
      <c r="I966" s="64">
        <f t="shared" si="31"/>
        <v>2500000</v>
      </c>
      <c r="J966" s="25" t="s">
        <v>3389</v>
      </c>
      <c r="K966" s="25" t="s">
        <v>1469</v>
      </c>
      <c r="L966" s="25" t="s">
        <v>2953</v>
      </c>
      <c r="M966" s="25" t="s">
        <v>2953</v>
      </c>
      <c r="N966" s="25">
        <v>2011</v>
      </c>
      <c r="O966" s="25" t="s">
        <v>544</v>
      </c>
    </row>
    <row r="967" spans="1:15">
      <c r="A967" s="25" t="s">
        <v>3400</v>
      </c>
      <c r="B967" s="26">
        <v>42360</v>
      </c>
      <c r="C967" s="25">
        <v>2015</v>
      </c>
      <c r="D967" s="30" t="s">
        <v>2956</v>
      </c>
      <c r="E967" s="25" t="str">
        <f>VLOOKUP(D967, 'TechIndex Startups'!$A$1:$E$797,2,FALSE)</f>
        <v>FIRM0736</v>
      </c>
      <c r="F967" s="27">
        <f>13500000*0.11</f>
        <v>1485000</v>
      </c>
      <c r="G967" s="27">
        <f t="shared" si="30"/>
        <v>1485000</v>
      </c>
      <c r="H967" s="60">
        <f>VLOOKUP($A967,Fund_clean_work!$A:$B,2,FALSE)</f>
        <v>1</v>
      </c>
      <c r="I967" s="64">
        <f t="shared" si="31"/>
        <v>1485000</v>
      </c>
      <c r="J967" s="25" t="s">
        <v>1479</v>
      </c>
      <c r="K967" s="25" t="s">
        <v>1596</v>
      </c>
      <c r="L967" s="25" t="s">
        <v>200</v>
      </c>
      <c r="M967" s="25" t="s">
        <v>1932</v>
      </c>
      <c r="N967" s="25">
        <v>2014</v>
      </c>
      <c r="O967" s="25" t="s">
        <v>544</v>
      </c>
    </row>
    <row r="968" spans="1:15">
      <c r="A968" s="25" t="s">
        <v>3401</v>
      </c>
      <c r="B968" s="26">
        <v>42976</v>
      </c>
      <c r="C968" s="25">
        <v>2017</v>
      </c>
      <c r="D968" s="30" t="s">
        <v>2956</v>
      </c>
      <c r="E968" s="25" t="str">
        <f>VLOOKUP(D968, 'TechIndex Startups'!$A$1:$E$797,2,FALSE)</f>
        <v>FIRM0736</v>
      </c>
      <c r="F968" s="27">
        <f>2000000*0.11</f>
        <v>220000</v>
      </c>
      <c r="G968" s="27">
        <f t="shared" si="30"/>
        <v>220000</v>
      </c>
      <c r="H968" s="60">
        <f>VLOOKUP($A968,Fund_clean_work!$A:$B,2,FALSE)</f>
        <v>1</v>
      </c>
      <c r="I968" s="64">
        <f t="shared" si="31"/>
        <v>220000</v>
      </c>
      <c r="J968" s="25" t="s">
        <v>1479</v>
      </c>
      <c r="K968" s="25" t="s">
        <v>1513</v>
      </c>
      <c r="L968" s="25" t="s">
        <v>200</v>
      </c>
      <c r="M968" s="25" t="s">
        <v>1932</v>
      </c>
      <c r="N968" s="25">
        <v>2014</v>
      </c>
      <c r="O968" s="25" t="s">
        <v>544</v>
      </c>
    </row>
    <row r="969" spans="1:15">
      <c r="A969" s="25" t="s">
        <v>3424</v>
      </c>
      <c r="B969" s="26">
        <v>42136</v>
      </c>
      <c r="C969" s="25">
        <v>2015</v>
      </c>
      <c r="D969" s="30" t="s">
        <v>2959</v>
      </c>
      <c r="E969" s="25" t="str">
        <f>VLOOKUP(D969, 'TechIndex Startups'!$A$1:$E$797,2,FALSE)</f>
        <v>FIRM0739</v>
      </c>
      <c r="F969" s="27">
        <f>16000000*1.4</f>
        <v>22400000</v>
      </c>
      <c r="G969" s="27">
        <f t="shared" si="30"/>
        <v>22400000</v>
      </c>
      <c r="H969" s="60">
        <f>VLOOKUP($A969,Fund_clean_work!$A:$B,2,FALSE)</f>
        <v>6</v>
      </c>
      <c r="I969" s="64">
        <f t="shared" si="31"/>
        <v>3733333.3333333335</v>
      </c>
      <c r="J969" s="25" t="s">
        <v>3426</v>
      </c>
      <c r="K969" s="25" t="s">
        <v>1517</v>
      </c>
      <c r="L969" s="25" t="s">
        <v>39</v>
      </c>
      <c r="M969" s="25" t="s">
        <v>1695</v>
      </c>
      <c r="N969" s="25">
        <v>1999</v>
      </c>
      <c r="O969" s="25" t="s">
        <v>544</v>
      </c>
    </row>
    <row r="970" spans="1:15">
      <c r="A970" s="25" t="s">
        <v>3424</v>
      </c>
      <c r="B970" s="26">
        <v>42136</v>
      </c>
      <c r="C970" s="25">
        <v>2015</v>
      </c>
      <c r="D970" s="30" t="s">
        <v>2959</v>
      </c>
      <c r="E970" s="25" t="str">
        <f>VLOOKUP(D970, 'TechIndex Startups'!$A$1:$E$797,2,FALSE)</f>
        <v>FIRM0739</v>
      </c>
      <c r="F970" s="31" t="s">
        <v>1544</v>
      </c>
      <c r="G970" s="27">
        <f t="shared" si="30"/>
        <v>22400000</v>
      </c>
      <c r="H970" s="60">
        <f>VLOOKUP($A970,Fund_clean_work!$A:$B,2,FALSE)</f>
        <v>6</v>
      </c>
      <c r="I970" s="64">
        <f t="shared" si="31"/>
        <v>3733333.3333333335</v>
      </c>
      <c r="J970" s="25" t="s">
        <v>3427</v>
      </c>
      <c r="K970" s="25" t="s">
        <v>1517</v>
      </c>
      <c r="L970" s="25" t="s">
        <v>39</v>
      </c>
      <c r="M970" s="25" t="s">
        <v>1695</v>
      </c>
      <c r="N970" s="25">
        <v>1999</v>
      </c>
      <c r="O970" s="25" t="s">
        <v>544</v>
      </c>
    </row>
    <row r="971" spans="1:15">
      <c r="A971" s="25" t="s">
        <v>3424</v>
      </c>
      <c r="B971" s="26">
        <v>42136</v>
      </c>
      <c r="C971" s="25">
        <v>2015</v>
      </c>
      <c r="D971" s="30" t="s">
        <v>2959</v>
      </c>
      <c r="E971" s="25" t="str">
        <f>VLOOKUP(D971, 'TechIndex Startups'!$A$1:$E$797,2,FALSE)</f>
        <v>FIRM0739</v>
      </c>
      <c r="F971" s="31" t="s">
        <v>1544</v>
      </c>
      <c r="G971" s="27">
        <f t="shared" si="30"/>
        <v>22400000</v>
      </c>
      <c r="H971" s="60">
        <f>VLOOKUP($A971,Fund_clean_work!$A:$B,2,FALSE)</f>
        <v>6</v>
      </c>
      <c r="I971" s="64">
        <f t="shared" si="31"/>
        <v>3733333.3333333335</v>
      </c>
      <c r="J971" s="25" t="s">
        <v>3428</v>
      </c>
      <c r="K971" s="25" t="s">
        <v>1517</v>
      </c>
      <c r="L971" s="25" t="s">
        <v>39</v>
      </c>
      <c r="M971" s="25" t="s">
        <v>1695</v>
      </c>
      <c r="N971" s="25">
        <v>1999</v>
      </c>
      <c r="O971" s="25" t="s">
        <v>544</v>
      </c>
    </row>
    <row r="972" spans="1:15">
      <c r="A972" s="25" t="s">
        <v>3424</v>
      </c>
      <c r="B972" s="26">
        <v>42136</v>
      </c>
      <c r="C972" s="25">
        <v>2015</v>
      </c>
      <c r="D972" s="30" t="s">
        <v>2959</v>
      </c>
      <c r="E972" s="25" t="str">
        <f>VLOOKUP(D972, 'TechIndex Startups'!$A$1:$E$797,2,FALSE)</f>
        <v>FIRM0739</v>
      </c>
      <c r="F972" s="31" t="s">
        <v>1544</v>
      </c>
      <c r="G972" s="27">
        <f t="shared" si="30"/>
        <v>22400000</v>
      </c>
      <c r="H972" s="60">
        <f>VLOOKUP($A972,Fund_clean_work!$A:$B,2,FALSE)</f>
        <v>6</v>
      </c>
      <c r="I972" s="64">
        <f t="shared" si="31"/>
        <v>3733333.3333333335</v>
      </c>
      <c r="J972" s="25" t="s">
        <v>3429</v>
      </c>
      <c r="K972" s="25" t="s">
        <v>1517</v>
      </c>
      <c r="L972" s="25" t="s">
        <v>39</v>
      </c>
      <c r="M972" s="25" t="s">
        <v>1695</v>
      </c>
      <c r="N972" s="25">
        <v>1999</v>
      </c>
      <c r="O972" s="25" t="s">
        <v>544</v>
      </c>
    </row>
    <row r="973" spans="1:15">
      <c r="A973" s="25" t="s">
        <v>3424</v>
      </c>
      <c r="B973" s="26">
        <v>42136</v>
      </c>
      <c r="C973" s="25">
        <v>2015</v>
      </c>
      <c r="D973" s="30" t="s">
        <v>2959</v>
      </c>
      <c r="E973" s="25" t="str">
        <f>VLOOKUP(D973, 'TechIndex Startups'!$A$1:$E$797,2,FALSE)</f>
        <v>FIRM0739</v>
      </c>
      <c r="F973" s="31" t="s">
        <v>1544</v>
      </c>
      <c r="G973" s="27">
        <f t="shared" si="30"/>
        <v>22400000</v>
      </c>
      <c r="H973" s="60">
        <f>VLOOKUP($A973,Fund_clean_work!$A:$B,2,FALSE)</f>
        <v>6</v>
      </c>
      <c r="I973" s="64">
        <f t="shared" si="31"/>
        <v>3733333.3333333335</v>
      </c>
      <c r="J973" s="25" t="s">
        <v>3430</v>
      </c>
      <c r="K973" s="25" t="s">
        <v>1517</v>
      </c>
      <c r="L973" s="25" t="s">
        <v>39</v>
      </c>
      <c r="M973" s="25" t="s">
        <v>1695</v>
      </c>
      <c r="N973" s="25">
        <v>1999</v>
      </c>
      <c r="O973" s="25" t="s">
        <v>544</v>
      </c>
    </row>
    <row r="974" spans="1:15">
      <c r="A974" s="25" t="s">
        <v>3424</v>
      </c>
      <c r="B974" s="26">
        <v>42136</v>
      </c>
      <c r="C974" s="25">
        <v>2015</v>
      </c>
      <c r="D974" s="30" t="s">
        <v>2959</v>
      </c>
      <c r="E974" s="25" t="str">
        <f>VLOOKUP(D974, 'TechIndex Startups'!$A$1:$E$797,2,FALSE)</f>
        <v>FIRM0739</v>
      </c>
      <c r="F974" s="31" t="s">
        <v>1544</v>
      </c>
      <c r="G974" s="27">
        <f t="shared" ref="G974:G1037" si="32">IF(F974="above",G973,F974)</f>
        <v>22400000</v>
      </c>
      <c r="H974" s="60">
        <f>VLOOKUP($A974,Fund_clean_work!$A:$B,2,FALSE)</f>
        <v>6</v>
      </c>
      <c r="I974" s="64">
        <f t="shared" si="31"/>
        <v>3733333.3333333335</v>
      </c>
      <c r="J974" s="25" t="s">
        <v>3431</v>
      </c>
      <c r="K974" s="25" t="s">
        <v>1517</v>
      </c>
      <c r="L974" s="25" t="s">
        <v>39</v>
      </c>
      <c r="M974" s="25" t="s">
        <v>1695</v>
      </c>
      <c r="N974" s="25">
        <v>1999</v>
      </c>
      <c r="O974" s="25" t="s">
        <v>544</v>
      </c>
    </row>
    <row r="975" spans="1:15">
      <c r="A975" s="25" t="s">
        <v>3434</v>
      </c>
      <c r="B975" s="26">
        <v>41394</v>
      </c>
      <c r="C975" s="25">
        <v>2013</v>
      </c>
      <c r="D975" s="30" t="s">
        <v>2960</v>
      </c>
      <c r="E975" s="25" t="str">
        <f>VLOOKUP(D975, 'TechIndex Startups'!$A$1:$E$797,2,FALSE)</f>
        <v>FIRM0740</v>
      </c>
      <c r="F975" s="27">
        <f>6000000*1.25</f>
        <v>7500000</v>
      </c>
      <c r="G975" s="27">
        <f t="shared" si="32"/>
        <v>7500000</v>
      </c>
      <c r="H975" s="60">
        <f>VLOOKUP($A975,Fund_clean_work!$A:$B,2,FALSE)</f>
        <v>2</v>
      </c>
      <c r="I975" s="64">
        <f t="shared" si="31"/>
        <v>3750000</v>
      </c>
      <c r="J975" s="25" t="s">
        <v>3435</v>
      </c>
      <c r="K975" s="25" t="s">
        <v>1477</v>
      </c>
      <c r="L975" s="25" t="s">
        <v>30</v>
      </c>
      <c r="M975" s="25" t="s">
        <v>1487</v>
      </c>
      <c r="N975" s="25">
        <v>2001</v>
      </c>
      <c r="O975" s="30" t="s">
        <v>44</v>
      </c>
    </row>
    <row r="976" spans="1:15">
      <c r="A976" s="25" t="s">
        <v>3434</v>
      </c>
      <c r="B976" s="26">
        <v>41394</v>
      </c>
      <c r="C976" s="25">
        <v>2013</v>
      </c>
      <c r="D976" s="30" t="s">
        <v>2960</v>
      </c>
      <c r="E976" s="25" t="str">
        <f>VLOOKUP(D976, 'TechIndex Startups'!$A$1:$E$797,2,FALSE)</f>
        <v>FIRM0740</v>
      </c>
      <c r="F976" s="31" t="s">
        <v>1544</v>
      </c>
      <c r="G976" s="27">
        <f t="shared" si="32"/>
        <v>7500000</v>
      </c>
      <c r="H976" s="60">
        <f>VLOOKUP($A976,Fund_clean_work!$A:$B,2,FALSE)</f>
        <v>2</v>
      </c>
      <c r="I976" s="64">
        <f t="shared" si="31"/>
        <v>3750000</v>
      </c>
      <c r="J976" s="25" t="s">
        <v>3436</v>
      </c>
      <c r="K976" s="25" t="s">
        <v>1477</v>
      </c>
      <c r="L976" s="25" t="s">
        <v>30</v>
      </c>
      <c r="M976" s="25" t="s">
        <v>1487</v>
      </c>
      <c r="N976" s="25">
        <v>2001</v>
      </c>
      <c r="O976" s="30" t="s">
        <v>44</v>
      </c>
    </row>
    <row r="977" spans="1:15">
      <c r="A977" s="25" t="s">
        <v>3437</v>
      </c>
      <c r="B977" s="26">
        <v>42446</v>
      </c>
      <c r="C977" s="25">
        <v>2016</v>
      </c>
      <c r="D977" s="30" t="s">
        <v>2960</v>
      </c>
      <c r="E977" s="25" t="str">
        <f>VLOOKUP(D977, 'TechIndex Startups'!$A$1:$E$797,2,FALSE)</f>
        <v>FIRM0740</v>
      </c>
      <c r="F977" s="27">
        <f>33000000*1.25</f>
        <v>41250000</v>
      </c>
      <c r="G977" s="27">
        <f t="shared" si="32"/>
        <v>41250000</v>
      </c>
      <c r="H977" s="60">
        <f>VLOOKUP($A977,Fund_clean_work!$A:$B,2,FALSE)</f>
        <v>3</v>
      </c>
      <c r="I977" s="64">
        <f t="shared" si="31"/>
        <v>13750000</v>
      </c>
      <c r="J977" s="25" t="s">
        <v>1894</v>
      </c>
      <c r="K977" s="25" t="s">
        <v>1494</v>
      </c>
      <c r="L977" s="25" t="s">
        <v>30</v>
      </c>
      <c r="M977" s="25" t="s">
        <v>1487</v>
      </c>
      <c r="N977" s="25">
        <v>2001</v>
      </c>
      <c r="O977" s="30" t="s">
        <v>44</v>
      </c>
    </row>
    <row r="978" spans="1:15">
      <c r="A978" s="25" t="s">
        <v>3437</v>
      </c>
      <c r="B978" s="26">
        <v>42446</v>
      </c>
      <c r="C978" s="25">
        <v>2016</v>
      </c>
      <c r="D978" s="30" t="s">
        <v>2960</v>
      </c>
      <c r="E978" s="25" t="str">
        <f>VLOOKUP(D978, 'TechIndex Startups'!$A$1:$E$797,2,FALSE)</f>
        <v>FIRM0740</v>
      </c>
      <c r="F978" s="31" t="s">
        <v>1544</v>
      </c>
      <c r="G978" s="27">
        <f t="shared" si="32"/>
        <v>41250000</v>
      </c>
      <c r="H978" s="60">
        <f>VLOOKUP($A978,Fund_clean_work!$A:$B,2,FALSE)</f>
        <v>3</v>
      </c>
      <c r="I978" s="64">
        <f t="shared" si="31"/>
        <v>13750000</v>
      </c>
      <c r="J978" s="25" t="s">
        <v>3436</v>
      </c>
      <c r="K978" s="25" t="s">
        <v>1494</v>
      </c>
      <c r="L978" s="25" t="s">
        <v>30</v>
      </c>
      <c r="M978" s="25" t="s">
        <v>1487</v>
      </c>
      <c r="N978" s="25">
        <v>2001</v>
      </c>
      <c r="O978" s="30" t="s">
        <v>44</v>
      </c>
    </row>
    <row r="979" spans="1:15">
      <c r="A979" s="25" t="s">
        <v>3437</v>
      </c>
      <c r="B979" s="26">
        <v>42446</v>
      </c>
      <c r="C979" s="25">
        <v>2016</v>
      </c>
      <c r="D979" s="30" t="s">
        <v>2960</v>
      </c>
      <c r="E979" s="25" t="str">
        <f>VLOOKUP(D979, 'TechIndex Startups'!$A$1:$E$797,2,FALSE)</f>
        <v>FIRM0740</v>
      </c>
      <c r="F979" s="31" t="s">
        <v>1544</v>
      </c>
      <c r="G979" s="27">
        <f t="shared" si="32"/>
        <v>41250000</v>
      </c>
      <c r="H979" s="60">
        <f>VLOOKUP($A979,Fund_clean_work!$A:$B,2,FALSE)</f>
        <v>3</v>
      </c>
      <c r="I979" s="64">
        <f t="shared" si="31"/>
        <v>13750000</v>
      </c>
      <c r="J979" s="25" t="s">
        <v>3435</v>
      </c>
      <c r="K979" s="25" t="s">
        <v>1494</v>
      </c>
      <c r="L979" s="25" t="s">
        <v>30</v>
      </c>
      <c r="M979" s="25" t="s">
        <v>1487</v>
      </c>
      <c r="N979" s="25">
        <v>2001</v>
      </c>
      <c r="O979" s="30" t="s">
        <v>44</v>
      </c>
    </row>
    <row r="980" spans="1:15">
      <c r="A980" s="25" t="s">
        <v>3440</v>
      </c>
      <c r="B980" s="26">
        <v>42983</v>
      </c>
      <c r="C980" s="25">
        <v>2017</v>
      </c>
      <c r="D980" s="25" t="s">
        <v>2961</v>
      </c>
      <c r="E980" s="25" t="str">
        <f>VLOOKUP(D980, 'TechIndex Startups'!$A$1:$E$797,2,FALSE)</f>
        <v>FIRM0741</v>
      </c>
      <c r="F980" s="27">
        <f>2500000*1.25</f>
        <v>3125000</v>
      </c>
      <c r="G980" s="27">
        <f t="shared" si="32"/>
        <v>3125000</v>
      </c>
      <c r="H980" s="60">
        <f>VLOOKUP($A980,Fund_clean_work!$A:$B,2,FALSE)</f>
        <v>1</v>
      </c>
      <c r="I980" s="64">
        <f t="shared" si="31"/>
        <v>3125000</v>
      </c>
      <c r="J980" s="46" t="s">
        <v>3441</v>
      </c>
      <c r="K980" s="25" t="s">
        <v>1477</v>
      </c>
      <c r="L980" s="25" t="s">
        <v>681</v>
      </c>
      <c r="M980" s="25" t="s">
        <v>3438</v>
      </c>
      <c r="N980" s="25">
        <v>2005</v>
      </c>
      <c r="O980" s="30" t="s">
        <v>544</v>
      </c>
    </row>
    <row r="981" spans="1:15">
      <c r="A981" s="25" t="s">
        <v>3444</v>
      </c>
      <c r="B981" s="26">
        <v>41087</v>
      </c>
      <c r="C981" s="25">
        <v>2012</v>
      </c>
      <c r="D981" s="25" t="s">
        <v>2962</v>
      </c>
      <c r="E981" s="25" t="str">
        <f>VLOOKUP(D981, 'TechIndex Startups'!$A$1:$E$797,2,FALSE)</f>
        <v>FIRM0742</v>
      </c>
      <c r="F981" s="27">
        <v>1000000</v>
      </c>
      <c r="G981" s="27">
        <f t="shared" si="32"/>
        <v>1000000</v>
      </c>
      <c r="H981" s="60">
        <f>VLOOKUP($A981,Fund_clean_work!$A:$B,2,FALSE)</f>
        <v>1</v>
      </c>
      <c r="I981" s="64">
        <f t="shared" si="31"/>
        <v>1000000</v>
      </c>
      <c r="J981" s="25" t="s">
        <v>3445</v>
      </c>
      <c r="K981" s="25" t="s">
        <v>1497</v>
      </c>
      <c r="L981" s="25" t="s">
        <v>681</v>
      </c>
      <c r="M981" s="25" t="s">
        <v>3438</v>
      </c>
      <c r="N981" s="25">
        <v>2012</v>
      </c>
      <c r="O981" s="30" t="s">
        <v>544</v>
      </c>
    </row>
    <row r="982" spans="1:15">
      <c r="A982" s="25" t="s">
        <v>3446</v>
      </c>
      <c r="B982" s="26">
        <v>41244</v>
      </c>
      <c r="C982" s="25">
        <v>2012</v>
      </c>
      <c r="D982" s="25" t="s">
        <v>2962</v>
      </c>
      <c r="E982" s="25" t="str">
        <f>VLOOKUP(D982, 'TechIndex Startups'!$A$1:$E$797,2,FALSE)</f>
        <v>FIRM0742</v>
      </c>
      <c r="F982" s="27">
        <v>250000</v>
      </c>
      <c r="G982" s="27">
        <f t="shared" si="32"/>
        <v>250000</v>
      </c>
      <c r="H982" s="60">
        <f>VLOOKUP($A982,Fund_clean_work!$A:$B,2,FALSE)</f>
        <v>1</v>
      </c>
      <c r="I982" s="64">
        <f t="shared" si="31"/>
        <v>250000</v>
      </c>
      <c r="J982" s="25" t="s">
        <v>3447</v>
      </c>
      <c r="K982" s="25" t="s">
        <v>1492</v>
      </c>
      <c r="L982" s="25" t="s">
        <v>681</v>
      </c>
      <c r="M982" s="25" t="s">
        <v>3438</v>
      </c>
      <c r="N982" s="25">
        <v>2012</v>
      </c>
      <c r="O982" s="30" t="s">
        <v>544</v>
      </c>
    </row>
    <row r="983" spans="1:15">
      <c r="A983" s="25" t="s">
        <v>3449</v>
      </c>
      <c r="B983" s="26">
        <v>41365</v>
      </c>
      <c r="C983" s="25">
        <v>2013</v>
      </c>
      <c r="D983" s="25" t="s">
        <v>2962</v>
      </c>
      <c r="E983" s="25" t="str">
        <f>VLOOKUP(D983, 'TechIndex Startups'!$A$1:$E$797,2,FALSE)</f>
        <v>FIRM0742</v>
      </c>
      <c r="F983" s="27">
        <v>500000</v>
      </c>
      <c r="G983" s="27">
        <f t="shared" si="32"/>
        <v>500000</v>
      </c>
      <c r="H983" s="60">
        <f>VLOOKUP($A983,Fund_clean_work!$A:$B,2,FALSE)</f>
        <v>1</v>
      </c>
      <c r="I983" s="64">
        <f t="shared" si="31"/>
        <v>500000</v>
      </c>
      <c r="J983" s="25" t="s">
        <v>3448</v>
      </c>
      <c r="K983" s="25" t="s">
        <v>1497</v>
      </c>
      <c r="L983" s="25" t="s">
        <v>681</v>
      </c>
      <c r="M983" s="25" t="s">
        <v>3438</v>
      </c>
      <c r="N983" s="25">
        <v>2012</v>
      </c>
      <c r="O983" s="30" t="s">
        <v>544</v>
      </c>
    </row>
    <row r="984" spans="1:15">
      <c r="A984" s="25" t="s">
        <v>3450</v>
      </c>
      <c r="B984" s="26">
        <v>41726</v>
      </c>
      <c r="C984" s="25">
        <v>2014</v>
      </c>
      <c r="D984" s="25" t="s">
        <v>2962</v>
      </c>
      <c r="E984" s="25" t="str">
        <f>VLOOKUP(D984, 'TechIndex Startups'!$A$1:$E$797,2,FALSE)</f>
        <v>FIRM0742</v>
      </c>
      <c r="F984" s="27">
        <v>2500000</v>
      </c>
      <c r="G984" s="27">
        <f t="shared" si="32"/>
        <v>2500000</v>
      </c>
      <c r="H984" s="60">
        <f>VLOOKUP($A984,Fund_clean_work!$A:$B,2,FALSE)</f>
        <v>2</v>
      </c>
      <c r="I984" s="64">
        <f t="shared" si="31"/>
        <v>1250000</v>
      </c>
      <c r="J984" s="25" t="s">
        <v>3448</v>
      </c>
      <c r="K984" s="25" t="s">
        <v>1497</v>
      </c>
      <c r="L984" s="25" t="s">
        <v>681</v>
      </c>
      <c r="M984" s="25" t="s">
        <v>3438</v>
      </c>
      <c r="N984" s="25">
        <v>2012</v>
      </c>
      <c r="O984" s="30" t="s">
        <v>544</v>
      </c>
    </row>
    <row r="985" spans="1:15">
      <c r="A985" s="25" t="s">
        <v>3450</v>
      </c>
      <c r="B985" s="26">
        <v>41726</v>
      </c>
      <c r="C985" s="25">
        <v>2014</v>
      </c>
      <c r="D985" s="25" t="s">
        <v>2962</v>
      </c>
      <c r="E985" s="25" t="str">
        <f>VLOOKUP(D985, 'TechIndex Startups'!$A$1:$E$797,2,FALSE)</f>
        <v>FIRM0742</v>
      </c>
      <c r="F985" s="31" t="s">
        <v>1544</v>
      </c>
      <c r="G985" s="27">
        <f t="shared" si="32"/>
        <v>2500000</v>
      </c>
      <c r="H985" s="60">
        <f>VLOOKUP($A985,Fund_clean_work!$A:$B,2,FALSE)</f>
        <v>2</v>
      </c>
      <c r="I985" s="64">
        <f t="shared" si="31"/>
        <v>1250000</v>
      </c>
      <c r="J985" s="25" t="s">
        <v>3451</v>
      </c>
      <c r="K985" s="25" t="s">
        <v>1497</v>
      </c>
      <c r="L985" s="25" t="s">
        <v>681</v>
      </c>
      <c r="M985" s="25" t="s">
        <v>3438</v>
      </c>
      <c r="N985" s="25">
        <v>2012</v>
      </c>
      <c r="O985" s="30" t="s">
        <v>544</v>
      </c>
    </row>
    <row r="986" spans="1:15">
      <c r="A986" s="25" t="s">
        <v>3452</v>
      </c>
      <c r="B986" s="26">
        <v>42005</v>
      </c>
      <c r="C986" s="25">
        <v>2015</v>
      </c>
      <c r="D986" s="25" t="s">
        <v>2962</v>
      </c>
      <c r="E986" s="25" t="str">
        <f>VLOOKUP(D986, 'TechIndex Startups'!$A$1:$E$797,2,FALSE)</f>
        <v>FIRM0742</v>
      </c>
      <c r="F986" s="27">
        <v>585000</v>
      </c>
      <c r="G986" s="27">
        <f t="shared" si="32"/>
        <v>585000</v>
      </c>
      <c r="H986" s="60">
        <f>VLOOKUP($A986,Fund_clean_work!$A:$B,2,FALSE)</f>
        <v>5</v>
      </c>
      <c r="I986" s="64">
        <f t="shared" si="31"/>
        <v>117000</v>
      </c>
      <c r="J986" s="25" t="s">
        <v>3451</v>
      </c>
      <c r="K986" s="25" t="s">
        <v>1497</v>
      </c>
      <c r="L986" s="25" t="s">
        <v>681</v>
      </c>
      <c r="M986" s="25" t="s">
        <v>3438</v>
      </c>
      <c r="N986" s="25">
        <v>2012</v>
      </c>
      <c r="O986" s="30" t="s">
        <v>544</v>
      </c>
    </row>
    <row r="987" spans="1:15">
      <c r="A987" s="25" t="s">
        <v>3452</v>
      </c>
      <c r="B987" s="26">
        <v>42005</v>
      </c>
      <c r="C987" s="25">
        <v>2015</v>
      </c>
      <c r="D987" s="25" t="s">
        <v>2962</v>
      </c>
      <c r="E987" s="25" t="str">
        <f>VLOOKUP(D987, 'TechIndex Startups'!$A$1:$E$797,2,FALSE)</f>
        <v>FIRM0742</v>
      </c>
      <c r="F987" s="31" t="s">
        <v>1544</v>
      </c>
      <c r="G987" s="27">
        <f t="shared" si="32"/>
        <v>585000</v>
      </c>
      <c r="H987" s="60">
        <f>VLOOKUP($A987,Fund_clean_work!$A:$B,2,FALSE)</f>
        <v>5</v>
      </c>
      <c r="I987" s="64">
        <f t="shared" si="31"/>
        <v>117000</v>
      </c>
      <c r="J987" s="25" t="s">
        <v>3445</v>
      </c>
      <c r="K987" s="25" t="s">
        <v>1497</v>
      </c>
      <c r="L987" s="25" t="s">
        <v>681</v>
      </c>
      <c r="M987" s="25" t="s">
        <v>3438</v>
      </c>
      <c r="N987" s="25">
        <v>2012</v>
      </c>
      <c r="O987" s="30" t="s">
        <v>544</v>
      </c>
    </row>
    <row r="988" spans="1:15">
      <c r="A988" s="25" t="s">
        <v>3452</v>
      </c>
      <c r="B988" s="26">
        <v>42005</v>
      </c>
      <c r="C988" s="25">
        <v>2015</v>
      </c>
      <c r="D988" s="25" t="s">
        <v>2962</v>
      </c>
      <c r="E988" s="25" t="str">
        <f>VLOOKUP(D988, 'TechIndex Startups'!$A$1:$E$797,2,FALSE)</f>
        <v>FIRM0742</v>
      </c>
      <c r="F988" s="31" t="s">
        <v>1544</v>
      </c>
      <c r="G988" s="27">
        <f t="shared" si="32"/>
        <v>585000</v>
      </c>
      <c r="H988" s="60">
        <f>VLOOKUP($A988,Fund_clean_work!$A:$B,2,FALSE)</f>
        <v>5</v>
      </c>
      <c r="I988" s="64">
        <f t="shared" si="31"/>
        <v>117000</v>
      </c>
      <c r="J988" s="25" t="s">
        <v>3448</v>
      </c>
      <c r="K988" s="25" t="s">
        <v>1497</v>
      </c>
      <c r="L988" s="25" t="s">
        <v>681</v>
      </c>
      <c r="M988" s="25" t="s">
        <v>3438</v>
      </c>
      <c r="N988" s="25">
        <v>2012</v>
      </c>
      <c r="O988" s="30" t="s">
        <v>544</v>
      </c>
    </row>
    <row r="989" spans="1:15">
      <c r="A989" s="25" t="s">
        <v>3452</v>
      </c>
      <c r="B989" s="26">
        <v>42005</v>
      </c>
      <c r="C989" s="25">
        <v>2015</v>
      </c>
      <c r="D989" s="25" t="s">
        <v>2962</v>
      </c>
      <c r="E989" s="25" t="str">
        <f>VLOOKUP(D989, 'TechIndex Startups'!$A$1:$E$797,2,FALSE)</f>
        <v>FIRM0742</v>
      </c>
      <c r="F989" s="31" t="s">
        <v>1544</v>
      </c>
      <c r="G989" s="27">
        <f t="shared" si="32"/>
        <v>585000</v>
      </c>
      <c r="H989" s="60">
        <f>VLOOKUP($A989,Fund_clean_work!$A:$B,2,FALSE)</f>
        <v>5</v>
      </c>
      <c r="I989" s="64">
        <f t="shared" si="31"/>
        <v>117000</v>
      </c>
      <c r="J989" s="25" t="s">
        <v>3453</v>
      </c>
      <c r="K989" s="25" t="s">
        <v>1497</v>
      </c>
      <c r="L989" s="25" t="s">
        <v>681</v>
      </c>
      <c r="M989" s="25" t="s">
        <v>3438</v>
      </c>
      <c r="N989" s="25">
        <v>2012</v>
      </c>
      <c r="O989" s="30" t="s">
        <v>544</v>
      </c>
    </row>
    <row r="990" spans="1:15">
      <c r="A990" s="25" t="s">
        <v>3452</v>
      </c>
      <c r="B990" s="26">
        <v>42005</v>
      </c>
      <c r="C990" s="25">
        <v>2015</v>
      </c>
      <c r="D990" s="25" t="s">
        <v>2962</v>
      </c>
      <c r="E990" s="25" t="str">
        <f>VLOOKUP(D990, 'TechIndex Startups'!$A$1:$E$797,2,FALSE)</f>
        <v>FIRM0742</v>
      </c>
      <c r="F990" s="31" t="s">
        <v>1544</v>
      </c>
      <c r="G990" s="27">
        <f t="shared" si="32"/>
        <v>585000</v>
      </c>
      <c r="H990" s="60">
        <f>VLOOKUP($A990,Fund_clean_work!$A:$B,2,FALSE)</f>
        <v>5</v>
      </c>
      <c r="I990" s="64">
        <f t="shared" si="31"/>
        <v>117000</v>
      </c>
      <c r="J990" s="25" t="s">
        <v>3454</v>
      </c>
      <c r="K990" s="25" t="s">
        <v>1497</v>
      </c>
      <c r="L990" s="25" t="s">
        <v>681</v>
      </c>
      <c r="M990" s="25" t="s">
        <v>3438</v>
      </c>
      <c r="N990" s="25">
        <v>2012</v>
      </c>
      <c r="O990" s="30" t="s">
        <v>544</v>
      </c>
    </row>
    <row r="991" spans="1:15">
      <c r="A991" s="25" t="s">
        <v>3455</v>
      </c>
      <c r="B991" s="26">
        <v>42480</v>
      </c>
      <c r="C991" s="25">
        <v>2016</v>
      </c>
      <c r="D991" s="25" t="s">
        <v>2962</v>
      </c>
      <c r="E991" s="25" t="str">
        <f>VLOOKUP(D991, 'TechIndex Startups'!$A$1:$E$797,2,FALSE)</f>
        <v>FIRM0742</v>
      </c>
      <c r="F991" s="27">
        <v>520000</v>
      </c>
      <c r="G991" s="27">
        <f t="shared" si="32"/>
        <v>520000</v>
      </c>
      <c r="H991" s="60">
        <f>VLOOKUP($A991,Fund_clean_work!$A:$B,2,FALSE)</f>
        <v>1</v>
      </c>
      <c r="I991" s="64">
        <f t="shared" si="31"/>
        <v>520000</v>
      </c>
      <c r="J991" s="25" t="s">
        <v>1479</v>
      </c>
      <c r="K991" s="25" t="s">
        <v>1497</v>
      </c>
      <c r="L991" s="25" t="s">
        <v>681</v>
      </c>
      <c r="M991" s="25" t="s">
        <v>3438</v>
      </c>
      <c r="N991" s="25">
        <v>2012</v>
      </c>
      <c r="O991" s="30" t="s">
        <v>544</v>
      </c>
    </row>
    <row r="992" spans="1:15">
      <c r="A992" s="25" t="s">
        <v>3460</v>
      </c>
      <c r="B992" s="26">
        <v>42104</v>
      </c>
      <c r="C992" s="25">
        <v>2015</v>
      </c>
      <c r="D992" s="25" t="s">
        <v>2963</v>
      </c>
      <c r="E992" s="25" t="str">
        <f>VLOOKUP(D992, 'TechIndex Startups'!$A$1:$E$797,2,FALSE)</f>
        <v>FIRM0743</v>
      </c>
      <c r="F992" s="27">
        <v>500000</v>
      </c>
      <c r="G992" s="27">
        <f t="shared" si="32"/>
        <v>500000</v>
      </c>
      <c r="H992" s="60">
        <f>VLOOKUP($A992,Fund_clean_work!$A:$B,2,FALSE)</f>
        <v>1</v>
      </c>
      <c r="I992" s="64">
        <f t="shared" si="31"/>
        <v>500000</v>
      </c>
      <c r="J992" s="25" t="s">
        <v>1479</v>
      </c>
      <c r="K992" s="25" t="s">
        <v>1481</v>
      </c>
      <c r="L992" s="25" t="s">
        <v>200</v>
      </c>
      <c r="M992" s="25" t="s">
        <v>3457</v>
      </c>
      <c r="N992" s="25">
        <v>2011</v>
      </c>
      <c r="O992" s="30" t="s">
        <v>544</v>
      </c>
    </row>
    <row r="993" spans="1:15">
      <c r="A993" s="25" t="s">
        <v>3461</v>
      </c>
      <c r="B993" s="26">
        <v>42450</v>
      </c>
      <c r="C993" s="25">
        <v>2016</v>
      </c>
      <c r="D993" s="25" t="s">
        <v>2963</v>
      </c>
      <c r="E993" s="25" t="str">
        <f>VLOOKUP(D993, 'TechIndex Startups'!$A$1:$E$797,2,FALSE)</f>
        <v>FIRM0743</v>
      </c>
      <c r="F993" s="27">
        <v>2400000</v>
      </c>
      <c r="G993" s="27">
        <f t="shared" si="32"/>
        <v>2400000</v>
      </c>
      <c r="H993" s="60">
        <f>VLOOKUP($A993,Fund_clean_work!$A:$B,2,FALSE)</f>
        <v>3</v>
      </c>
      <c r="I993" s="64">
        <f t="shared" si="31"/>
        <v>800000</v>
      </c>
      <c r="J993" s="25" t="s">
        <v>3462</v>
      </c>
      <c r="K993" s="25" t="s">
        <v>1469</v>
      </c>
      <c r="L993" s="25" t="s">
        <v>200</v>
      </c>
      <c r="M993" s="25" t="s">
        <v>3457</v>
      </c>
      <c r="N993" s="25">
        <v>2011</v>
      </c>
      <c r="O993" s="30" t="s">
        <v>544</v>
      </c>
    </row>
    <row r="994" spans="1:15">
      <c r="A994" s="25" t="s">
        <v>3461</v>
      </c>
      <c r="B994" s="26">
        <v>42450</v>
      </c>
      <c r="C994" s="25">
        <v>2016</v>
      </c>
      <c r="D994" s="25" t="s">
        <v>2963</v>
      </c>
      <c r="E994" s="25" t="str">
        <f>VLOOKUP(D994, 'TechIndex Startups'!$A$1:$E$797,2,FALSE)</f>
        <v>FIRM0743</v>
      </c>
      <c r="F994" s="31" t="s">
        <v>1544</v>
      </c>
      <c r="G994" s="27">
        <f t="shared" si="32"/>
        <v>2400000</v>
      </c>
      <c r="H994" s="60">
        <f>VLOOKUP($A994,Fund_clean_work!$A:$B,2,FALSE)</f>
        <v>3</v>
      </c>
      <c r="I994" s="64">
        <f t="shared" si="31"/>
        <v>800000</v>
      </c>
      <c r="J994" s="25" t="s">
        <v>3463</v>
      </c>
      <c r="K994" s="25" t="s">
        <v>1469</v>
      </c>
      <c r="L994" s="25" t="s">
        <v>200</v>
      </c>
      <c r="M994" s="25" t="s">
        <v>3457</v>
      </c>
      <c r="N994" s="25">
        <v>2011</v>
      </c>
      <c r="O994" s="30" t="s">
        <v>544</v>
      </c>
    </row>
    <row r="995" spans="1:15">
      <c r="A995" s="25" t="s">
        <v>3461</v>
      </c>
      <c r="B995" s="26">
        <v>42450</v>
      </c>
      <c r="C995" s="25">
        <v>2016</v>
      </c>
      <c r="D995" s="25" t="s">
        <v>2963</v>
      </c>
      <c r="E995" s="25" t="str">
        <f>VLOOKUP(D995, 'TechIndex Startups'!$A$1:$E$797,2,FALSE)</f>
        <v>FIRM0743</v>
      </c>
      <c r="F995" s="31" t="s">
        <v>1544</v>
      </c>
      <c r="G995" s="27">
        <f t="shared" si="32"/>
        <v>2400000</v>
      </c>
      <c r="H995" s="60">
        <f>VLOOKUP($A995,Fund_clean_work!$A:$B,2,FALSE)</f>
        <v>3</v>
      </c>
      <c r="I995" s="64">
        <f t="shared" si="31"/>
        <v>800000</v>
      </c>
      <c r="J995" s="25" t="s">
        <v>3464</v>
      </c>
      <c r="K995" s="25" t="s">
        <v>1469</v>
      </c>
      <c r="L995" s="25" t="s">
        <v>200</v>
      </c>
      <c r="M995" s="25" t="s">
        <v>3457</v>
      </c>
      <c r="N995" s="25">
        <v>2011</v>
      </c>
      <c r="O995" s="30" t="s">
        <v>544</v>
      </c>
    </row>
    <row r="996" spans="1:15">
      <c r="A996" s="25" t="s">
        <v>3465</v>
      </c>
      <c r="B996" s="26">
        <v>42716</v>
      </c>
      <c r="C996" s="25">
        <v>2016</v>
      </c>
      <c r="D996" s="25" t="s">
        <v>2963</v>
      </c>
      <c r="E996" s="25" t="str">
        <f>VLOOKUP(D996, 'TechIndex Startups'!$A$1:$E$797,2,FALSE)</f>
        <v>FIRM0743</v>
      </c>
      <c r="F996" s="27">
        <v>1700000</v>
      </c>
      <c r="G996" s="27">
        <f t="shared" si="32"/>
        <v>1700000</v>
      </c>
      <c r="H996" s="60">
        <f>VLOOKUP($A996,Fund_clean_work!$A:$B,2,FALSE)</f>
        <v>1</v>
      </c>
      <c r="I996" s="64">
        <f t="shared" si="31"/>
        <v>1700000</v>
      </c>
      <c r="J996" s="25" t="s">
        <v>3466</v>
      </c>
      <c r="K996" s="25" t="s">
        <v>1497</v>
      </c>
      <c r="L996" s="25" t="s">
        <v>200</v>
      </c>
      <c r="M996" s="25" t="s">
        <v>3457</v>
      </c>
      <c r="N996" s="25">
        <v>2011</v>
      </c>
      <c r="O996" s="30" t="s">
        <v>544</v>
      </c>
    </row>
    <row r="997" spans="1:15">
      <c r="A997" s="25" t="s">
        <v>3467</v>
      </c>
      <c r="B997" s="26">
        <v>42787</v>
      </c>
      <c r="C997" s="25">
        <v>2017</v>
      </c>
      <c r="D997" s="25" t="s">
        <v>2963</v>
      </c>
      <c r="E997" s="25" t="str">
        <f>VLOOKUP(D997, 'TechIndex Startups'!$A$1:$E$797,2,FALSE)</f>
        <v>FIRM0743</v>
      </c>
      <c r="F997" s="27">
        <v>1500000</v>
      </c>
      <c r="G997" s="27">
        <f t="shared" si="32"/>
        <v>1500000</v>
      </c>
      <c r="H997" s="60">
        <f>VLOOKUP($A997,Fund_clean_work!$A:$B,2,FALSE)</f>
        <v>1</v>
      </c>
      <c r="I997" s="64">
        <f t="shared" si="31"/>
        <v>1500000</v>
      </c>
      <c r="J997" s="25" t="s">
        <v>3466</v>
      </c>
      <c r="K997" s="25" t="s">
        <v>1469</v>
      </c>
      <c r="L997" s="25" t="s">
        <v>200</v>
      </c>
      <c r="M997" s="25" t="s">
        <v>3457</v>
      </c>
      <c r="N997" s="25">
        <v>2011</v>
      </c>
      <c r="O997" s="30" t="s">
        <v>544</v>
      </c>
    </row>
    <row r="998" spans="1:15">
      <c r="A998" s="25" t="s">
        <v>3494</v>
      </c>
      <c r="B998" s="26">
        <v>41944</v>
      </c>
      <c r="C998" s="25">
        <v>2014</v>
      </c>
      <c r="D998" s="25" t="s">
        <v>3181</v>
      </c>
      <c r="E998" s="25" t="str">
        <f>VLOOKUP(D998, 'TechIndex Startups'!$A$1:$E$797,2,FALSE)</f>
        <v>FIRM0757</v>
      </c>
      <c r="F998" s="27">
        <f>250000*1.25</f>
        <v>312500</v>
      </c>
      <c r="G998" s="27">
        <f t="shared" si="32"/>
        <v>312500</v>
      </c>
      <c r="H998" s="60">
        <f>VLOOKUP($A998,Fund_clean_work!$A:$B,2,FALSE)</f>
        <v>1</v>
      </c>
      <c r="I998" s="64">
        <f t="shared" si="31"/>
        <v>312500</v>
      </c>
      <c r="J998" s="25" t="s">
        <v>1580</v>
      </c>
      <c r="K998" s="25" t="s">
        <v>1481</v>
      </c>
      <c r="L998" s="25" t="s">
        <v>387</v>
      </c>
      <c r="M998" s="25" t="s">
        <v>1632</v>
      </c>
      <c r="N998" s="25">
        <v>2014</v>
      </c>
      <c r="O998" s="30" t="s">
        <v>44</v>
      </c>
    </row>
    <row r="999" spans="1:15">
      <c r="A999" s="25" t="s">
        <v>3495</v>
      </c>
      <c r="B999" s="26">
        <v>42064</v>
      </c>
      <c r="C999" s="25">
        <v>2015</v>
      </c>
      <c r="D999" s="25" t="s">
        <v>3181</v>
      </c>
      <c r="E999" s="25" t="str">
        <f>VLOOKUP(D999, 'TechIndex Startups'!$A$1:$E$797,2,FALSE)</f>
        <v>FIRM0757</v>
      </c>
      <c r="F999" s="27">
        <f>50000*1.25</f>
        <v>62500</v>
      </c>
      <c r="G999" s="27">
        <f t="shared" si="32"/>
        <v>62500</v>
      </c>
      <c r="H999" s="60">
        <f>VLOOKUP($A999,Fund_clean_work!$A:$B,2,FALSE)</f>
        <v>1</v>
      </c>
      <c r="I999" s="64">
        <f t="shared" si="31"/>
        <v>62500</v>
      </c>
      <c r="J999" s="25" t="s">
        <v>1580</v>
      </c>
      <c r="K999" s="25" t="s">
        <v>1481</v>
      </c>
      <c r="L999" s="25" t="s">
        <v>387</v>
      </c>
      <c r="M999" s="25" t="s">
        <v>1632</v>
      </c>
      <c r="N999" s="25">
        <v>2014</v>
      </c>
      <c r="O999" s="30" t="s">
        <v>44</v>
      </c>
    </row>
    <row r="1000" spans="1:15">
      <c r="A1000" s="25" t="s">
        <v>3497</v>
      </c>
      <c r="B1000" s="26">
        <v>42491</v>
      </c>
      <c r="C1000" s="25">
        <v>2016</v>
      </c>
      <c r="D1000" s="25" t="s">
        <v>3181</v>
      </c>
      <c r="E1000" s="25" t="str">
        <f>VLOOKUP(D1000, 'TechIndex Startups'!$A$1:$E$797,2,FALSE)</f>
        <v>FIRM0757</v>
      </c>
      <c r="F1000" s="27">
        <v>1100000</v>
      </c>
      <c r="G1000" s="27">
        <f t="shared" si="32"/>
        <v>1100000</v>
      </c>
      <c r="H1000" s="60">
        <f>VLOOKUP($A1000,Fund_clean_work!$A:$B,2,FALSE)</f>
        <v>3</v>
      </c>
      <c r="I1000" s="64">
        <f t="shared" si="31"/>
        <v>366666.66666666669</v>
      </c>
      <c r="J1000" s="25" t="s">
        <v>3496</v>
      </c>
      <c r="K1000" s="25" t="s">
        <v>1469</v>
      </c>
      <c r="L1000" s="25" t="s">
        <v>387</v>
      </c>
      <c r="M1000" s="25" t="s">
        <v>1632</v>
      </c>
      <c r="N1000" s="25">
        <v>2014</v>
      </c>
      <c r="O1000" s="30" t="s">
        <v>44</v>
      </c>
    </row>
    <row r="1001" spans="1:15">
      <c r="A1001" s="25" t="s">
        <v>3497</v>
      </c>
      <c r="B1001" s="26">
        <v>42491</v>
      </c>
      <c r="C1001" s="25">
        <v>2016</v>
      </c>
      <c r="D1001" s="25" t="s">
        <v>3181</v>
      </c>
      <c r="E1001" s="25" t="str">
        <f>VLOOKUP(D1001, 'TechIndex Startups'!$A$1:$E$797,2,FALSE)</f>
        <v>FIRM0757</v>
      </c>
      <c r="F1001" s="31" t="s">
        <v>1544</v>
      </c>
      <c r="G1001" s="27">
        <f t="shared" si="32"/>
        <v>1100000</v>
      </c>
      <c r="H1001" s="60">
        <f>VLOOKUP($A1001,Fund_clean_work!$A:$B,2,FALSE)</f>
        <v>3</v>
      </c>
      <c r="I1001" s="64">
        <f t="shared" si="31"/>
        <v>366666.66666666669</v>
      </c>
      <c r="J1001" s="25" t="s">
        <v>1975</v>
      </c>
      <c r="K1001" s="25" t="s">
        <v>1469</v>
      </c>
      <c r="L1001" s="25" t="s">
        <v>387</v>
      </c>
      <c r="M1001" s="25" t="s">
        <v>1632</v>
      </c>
      <c r="N1001" s="25">
        <v>2014</v>
      </c>
      <c r="O1001" s="30" t="s">
        <v>44</v>
      </c>
    </row>
    <row r="1002" spans="1:15">
      <c r="A1002" s="25" t="s">
        <v>3497</v>
      </c>
      <c r="B1002" s="26">
        <v>42491</v>
      </c>
      <c r="C1002" s="25">
        <v>2016</v>
      </c>
      <c r="D1002" s="25" t="s">
        <v>3181</v>
      </c>
      <c r="E1002" s="25" t="str">
        <f>VLOOKUP(D1002, 'TechIndex Startups'!$A$1:$E$797,2,FALSE)</f>
        <v>FIRM0757</v>
      </c>
      <c r="F1002" s="31" t="s">
        <v>1544</v>
      </c>
      <c r="G1002" s="27">
        <f t="shared" si="32"/>
        <v>1100000</v>
      </c>
      <c r="H1002" s="60">
        <f>VLOOKUP($A1002,Fund_clean_work!$A:$B,2,FALSE)</f>
        <v>3</v>
      </c>
      <c r="I1002" s="64">
        <f t="shared" si="31"/>
        <v>366666.66666666669</v>
      </c>
      <c r="J1002" s="25" t="s">
        <v>1735</v>
      </c>
      <c r="K1002" s="25" t="s">
        <v>1469</v>
      </c>
      <c r="L1002" s="25" t="s">
        <v>387</v>
      </c>
      <c r="M1002" s="25" t="s">
        <v>1632</v>
      </c>
      <c r="N1002" s="25">
        <v>2014</v>
      </c>
      <c r="O1002" s="30" t="s">
        <v>44</v>
      </c>
    </row>
    <row r="1003" spans="1:15">
      <c r="A1003" s="25" t="s">
        <v>3500</v>
      </c>
      <c r="B1003" s="26">
        <v>42460</v>
      </c>
      <c r="C1003" s="25">
        <v>2016</v>
      </c>
      <c r="D1003" s="25" t="s">
        <v>3184</v>
      </c>
      <c r="E1003" s="25" t="str">
        <f>VLOOKUP(D1003, 'TechIndex Startups'!$A$1:$E$797,2,FALSE)</f>
        <v>FIRM0762</v>
      </c>
      <c r="F1003" s="27">
        <v>2500000</v>
      </c>
      <c r="G1003" s="27">
        <f t="shared" si="32"/>
        <v>2500000</v>
      </c>
      <c r="H1003" s="60">
        <f>VLOOKUP($A1003,Fund_clean_work!$A:$B,2,FALSE)</f>
        <v>1</v>
      </c>
      <c r="I1003" s="64">
        <f t="shared" si="31"/>
        <v>2500000</v>
      </c>
      <c r="J1003" s="25" t="s">
        <v>1479</v>
      </c>
      <c r="K1003" s="25" t="s">
        <v>1481</v>
      </c>
      <c r="L1003" s="25" t="s">
        <v>30</v>
      </c>
      <c r="M1003" s="25" t="s">
        <v>1612</v>
      </c>
      <c r="N1003" s="25">
        <v>2016</v>
      </c>
      <c r="O1003" s="30" t="s">
        <v>69</v>
      </c>
    </row>
    <row r="1004" spans="1:15">
      <c r="A1004" s="25" t="s">
        <v>3501</v>
      </c>
      <c r="B1004" s="26">
        <v>43159</v>
      </c>
      <c r="C1004" s="25">
        <v>2018</v>
      </c>
      <c r="D1004" s="25" t="s">
        <v>3184</v>
      </c>
      <c r="E1004" s="25" t="str">
        <f>VLOOKUP(D1004, 'TechIndex Startups'!$A$1:$E$797,2,FALSE)</f>
        <v>FIRM0762</v>
      </c>
      <c r="F1004" s="27">
        <v>3200000</v>
      </c>
      <c r="G1004" s="27">
        <f t="shared" si="32"/>
        <v>3200000</v>
      </c>
      <c r="H1004" s="60">
        <f>VLOOKUP($A1004,Fund_clean_work!$A:$B,2,FALSE)</f>
        <v>1</v>
      </c>
      <c r="I1004" s="64">
        <f t="shared" si="31"/>
        <v>3200000</v>
      </c>
      <c r="J1004" s="25" t="s">
        <v>1479</v>
      </c>
      <c r="K1004" s="25" t="s">
        <v>1481</v>
      </c>
      <c r="L1004" s="25" t="s">
        <v>30</v>
      </c>
      <c r="M1004" s="25" t="s">
        <v>1612</v>
      </c>
      <c r="N1004" s="25">
        <v>2016</v>
      </c>
      <c r="O1004" s="30" t="s">
        <v>69</v>
      </c>
    </row>
    <row r="1005" spans="1:15">
      <c r="A1005" s="25" t="s">
        <v>3514</v>
      </c>
      <c r="B1005" s="26">
        <v>41883</v>
      </c>
      <c r="C1005" s="25">
        <v>2014</v>
      </c>
      <c r="D1005" s="25" t="s">
        <v>3187</v>
      </c>
      <c r="E1005" s="25" t="str">
        <f>VLOOKUP(D1005, 'TechIndex Startups'!$A$1:$E$797,2,FALSE)</f>
        <v>FIRM0768</v>
      </c>
      <c r="F1005" s="27">
        <v>2000000</v>
      </c>
      <c r="G1005" s="27">
        <f t="shared" si="32"/>
        <v>2000000</v>
      </c>
      <c r="H1005" s="60">
        <f>VLOOKUP($A1005,Fund_clean_work!$A:$B,2,FALSE)</f>
        <v>2</v>
      </c>
      <c r="I1005" s="64">
        <f t="shared" si="31"/>
        <v>1000000</v>
      </c>
      <c r="J1005" s="25" t="s">
        <v>1753</v>
      </c>
      <c r="K1005" s="25" t="s">
        <v>1481</v>
      </c>
      <c r="L1005" s="25" t="s">
        <v>30</v>
      </c>
      <c r="M1005" s="25" t="s">
        <v>1543</v>
      </c>
      <c r="N1005" s="25">
        <v>2014</v>
      </c>
      <c r="O1005" s="25" t="s">
        <v>58</v>
      </c>
    </row>
    <row r="1006" spans="1:15">
      <c r="A1006" s="25" t="s">
        <v>3514</v>
      </c>
      <c r="B1006" s="26">
        <v>41883</v>
      </c>
      <c r="C1006" s="25">
        <v>2014</v>
      </c>
      <c r="D1006" s="25" t="s">
        <v>3187</v>
      </c>
      <c r="E1006" s="25" t="str">
        <f>VLOOKUP(D1006, 'TechIndex Startups'!$A$1:$E$797,2,FALSE)</f>
        <v>FIRM0768</v>
      </c>
      <c r="F1006" s="31" t="s">
        <v>1544</v>
      </c>
      <c r="G1006" s="27">
        <f t="shared" si="32"/>
        <v>2000000</v>
      </c>
      <c r="H1006" s="60">
        <f>VLOOKUP($A1006,Fund_clean_work!$A:$B,2,FALSE)</f>
        <v>2</v>
      </c>
      <c r="I1006" s="64">
        <f t="shared" si="31"/>
        <v>1000000</v>
      </c>
      <c r="J1006" s="25" t="s">
        <v>1847</v>
      </c>
      <c r="K1006" s="25" t="s">
        <v>1481</v>
      </c>
      <c r="L1006" s="25" t="s">
        <v>30</v>
      </c>
      <c r="M1006" s="25" t="s">
        <v>1543</v>
      </c>
      <c r="N1006" s="25">
        <v>2014</v>
      </c>
      <c r="O1006" s="25" t="s">
        <v>58</v>
      </c>
    </row>
    <row r="1007" spans="1:15">
      <c r="A1007" s="25" t="s">
        <v>3504</v>
      </c>
      <c r="B1007" s="26">
        <v>43031</v>
      </c>
      <c r="C1007" s="25">
        <v>2017</v>
      </c>
      <c r="D1007" s="25" t="s">
        <v>3187</v>
      </c>
      <c r="E1007" s="25" t="str">
        <f>VLOOKUP(D1007, 'TechIndex Startups'!$A$1:$E$797,2,FALSE)</f>
        <v>FIRM0768</v>
      </c>
      <c r="F1007" s="27">
        <v>3000000</v>
      </c>
      <c r="G1007" s="27">
        <f t="shared" si="32"/>
        <v>3000000</v>
      </c>
      <c r="H1007" s="60">
        <f>VLOOKUP($A1007,Fund_clean_work!$A:$B,2,FALSE)</f>
        <v>2</v>
      </c>
      <c r="I1007" s="64">
        <f t="shared" si="31"/>
        <v>1500000</v>
      </c>
      <c r="J1007" s="25" t="s">
        <v>3515</v>
      </c>
      <c r="K1007" s="25" t="s">
        <v>1477</v>
      </c>
      <c r="L1007" s="25" t="s">
        <v>30</v>
      </c>
      <c r="M1007" s="25" t="s">
        <v>1543</v>
      </c>
      <c r="N1007" s="25">
        <v>2014</v>
      </c>
      <c r="O1007" s="25" t="s">
        <v>58</v>
      </c>
    </row>
    <row r="1008" spans="1:15">
      <c r="A1008" s="25" t="s">
        <v>3504</v>
      </c>
      <c r="B1008" s="26">
        <v>43031</v>
      </c>
      <c r="C1008" s="25">
        <v>2017</v>
      </c>
      <c r="D1008" s="25" t="s">
        <v>3187</v>
      </c>
      <c r="E1008" s="25" t="str">
        <f>VLOOKUP(D1008, 'TechIndex Startups'!$A$1:$E$797,2,FALSE)</f>
        <v>FIRM0768</v>
      </c>
      <c r="F1008" s="31" t="s">
        <v>1544</v>
      </c>
      <c r="G1008" s="27">
        <f t="shared" si="32"/>
        <v>3000000</v>
      </c>
      <c r="H1008" s="60">
        <f>VLOOKUP($A1008,Fund_clean_work!$A:$B,2,FALSE)</f>
        <v>2</v>
      </c>
      <c r="I1008" s="64">
        <f t="shared" si="31"/>
        <v>1500000</v>
      </c>
      <c r="J1008" s="25" t="s">
        <v>3516</v>
      </c>
      <c r="K1008" s="25" t="s">
        <v>1477</v>
      </c>
      <c r="L1008" s="25" t="s">
        <v>30</v>
      </c>
      <c r="M1008" s="25" t="s">
        <v>1543</v>
      </c>
      <c r="N1008" s="25">
        <v>2014</v>
      </c>
      <c r="O1008" s="25" t="s">
        <v>58</v>
      </c>
    </row>
    <row r="1009" spans="1:15">
      <c r="A1009" s="25" t="s">
        <v>3522</v>
      </c>
      <c r="B1009" s="26">
        <v>41655</v>
      </c>
      <c r="C1009" s="25">
        <v>2014</v>
      </c>
      <c r="D1009" s="25" t="s">
        <v>3188</v>
      </c>
      <c r="E1009" s="25" t="str">
        <f>VLOOKUP(D1009, 'TechIndex Startups'!$A$1:$E$797,2,FALSE)</f>
        <v>FIRM0769</v>
      </c>
      <c r="F1009" s="27">
        <v>100000000</v>
      </c>
      <c r="G1009" s="27">
        <f t="shared" si="32"/>
        <v>100000000</v>
      </c>
      <c r="H1009" s="60">
        <f>VLOOKUP($A1009,Fund_clean_work!$A:$B,2,FALSE)</f>
        <v>1</v>
      </c>
      <c r="I1009" s="64">
        <f t="shared" si="31"/>
        <v>100000000</v>
      </c>
      <c r="J1009" s="25" t="s">
        <v>1479</v>
      </c>
      <c r="K1009" s="25" t="s">
        <v>2033</v>
      </c>
      <c r="L1009" s="25" t="s">
        <v>41</v>
      </c>
      <c r="M1009" s="25" t="s">
        <v>3517</v>
      </c>
      <c r="N1009" s="25">
        <v>1991</v>
      </c>
      <c r="O1009" s="25" t="s">
        <v>58</v>
      </c>
    </row>
    <row r="1010" spans="1:15">
      <c r="A1010" s="25" t="s">
        <v>3526</v>
      </c>
      <c r="B1010" s="26">
        <v>42633</v>
      </c>
      <c r="C1010" s="25">
        <v>2016</v>
      </c>
      <c r="D1010" s="25" t="s">
        <v>3189</v>
      </c>
      <c r="E1010" s="25" t="str">
        <f>VLOOKUP(D1010, 'TechIndex Startups'!$A$1:$E$797,2,FALSE)</f>
        <v>FIRM0770</v>
      </c>
      <c r="F1010" s="27">
        <v>3000000</v>
      </c>
      <c r="G1010" s="27">
        <f t="shared" si="32"/>
        <v>3000000</v>
      </c>
      <c r="H1010" s="60">
        <f>VLOOKUP($A1010,Fund_clean_work!$A:$B,2,FALSE)</f>
        <v>1</v>
      </c>
      <c r="I1010" s="64">
        <f t="shared" si="31"/>
        <v>3000000</v>
      </c>
      <c r="J1010" s="25" t="s">
        <v>3527</v>
      </c>
      <c r="K1010" s="25" t="s">
        <v>1477</v>
      </c>
      <c r="L1010" s="25" t="s">
        <v>30</v>
      </c>
      <c r="M1010" s="25" t="s">
        <v>1470</v>
      </c>
      <c r="N1010" s="25">
        <v>2014</v>
      </c>
      <c r="O1010" s="25" t="s">
        <v>544</v>
      </c>
    </row>
    <row r="1011" spans="1:15">
      <c r="A1011" s="25" t="s">
        <v>3530</v>
      </c>
      <c r="B1011" s="26">
        <v>41835</v>
      </c>
      <c r="C1011" s="25">
        <v>2014</v>
      </c>
      <c r="D1011" s="25" t="s">
        <v>3190</v>
      </c>
      <c r="E1011" s="25" t="str">
        <f>VLOOKUP(D1011, 'TechIndex Startups'!$A$1:$E$797,2,FALSE)</f>
        <v>FIRM0771</v>
      </c>
      <c r="F1011" s="27">
        <v>15000000</v>
      </c>
      <c r="G1011" s="27">
        <f t="shared" si="32"/>
        <v>15000000</v>
      </c>
      <c r="H1011" s="60">
        <f>VLOOKUP($A1011,Fund_clean_work!$A:$B,2,FALSE)</f>
        <v>2</v>
      </c>
      <c r="I1011" s="64">
        <f t="shared" si="31"/>
        <v>7500000</v>
      </c>
      <c r="J1011" s="25" t="s">
        <v>3531</v>
      </c>
      <c r="K1011" s="25" t="s">
        <v>1469</v>
      </c>
      <c r="L1011" s="25" t="s">
        <v>30</v>
      </c>
      <c r="M1011" s="25" t="s">
        <v>1498</v>
      </c>
      <c r="N1011" s="25">
        <v>2014</v>
      </c>
      <c r="O1011" s="25" t="s">
        <v>58</v>
      </c>
    </row>
    <row r="1012" spans="1:15">
      <c r="A1012" s="25" t="s">
        <v>3530</v>
      </c>
      <c r="B1012" s="26">
        <v>41835</v>
      </c>
      <c r="C1012" s="25">
        <v>2014</v>
      </c>
      <c r="D1012" s="25" t="s">
        <v>3190</v>
      </c>
      <c r="E1012" s="25" t="str">
        <f>VLOOKUP(D1012, 'TechIndex Startups'!$A$1:$E$797,2,FALSE)</f>
        <v>FIRM0771</v>
      </c>
      <c r="F1012" s="31" t="s">
        <v>1544</v>
      </c>
      <c r="G1012" s="27">
        <f t="shared" si="32"/>
        <v>15000000</v>
      </c>
      <c r="H1012" s="60">
        <f>VLOOKUP($A1012,Fund_clean_work!$A:$B,2,FALSE)</f>
        <v>2</v>
      </c>
      <c r="I1012" s="64">
        <f t="shared" si="31"/>
        <v>7500000</v>
      </c>
      <c r="J1012" s="25" t="s">
        <v>3532</v>
      </c>
      <c r="K1012" s="25" t="s">
        <v>1469</v>
      </c>
      <c r="L1012" s="25" t="s">
        <v>30</v>
      </c>
      <c r="M1012" s="25" t="s">
        <v>1498</v>
      </c>
      <c r="N1012" s="25">
        <v>2014</v>
      </c>
      <c r="O1012" s="25" t="s">
        <v>58</v>
      </c>
    </row>
    <row r="1013" spans="1:15">
      <c r="A1013" s="25" t="s">
        <v>3533</v>
      </c>
      <c r="B1013" s="26">
        <v>42605</v>
      </c>
      <c r="C1013" s="25">
        <v>2016</v>
      </c>
      <c r="D1013" s="25" t="s">
        <v>3190</v>
      </c>
      <c r="E1013" s="25" t="str">
        <f>VLOOKUP(D1013, 'TechIndex Startups'!$A$1:$E$797,2,FALSE)</f>
        <v>FIRM0771</v>
      </c>
      <c r="F1013" s="27">
        <v>50000000</v>
      </c>
      <c r="G1013" s="27">
        <f t="shared" si="32"/>
        <v>50000000</v>
      </c>
      <c r="H1013" s="60">
        <f>VLOOKUP($A1013,Fund_clean_work!$A:$B,2,FALSE)</f>
        <v>1</v>
      </c>
      <c r="I1013" s="64">
        <f t="shared" si="31"/>
        <v>50000000</v>
      </c>
      <c r="J1013" s="25" t="s">
        <v>3534</v>
      </c>
      <c r="K1013" s="25" t="s">
        <v>1469</v>
      </c>
      <c r="L1013" s="25" t="s">
        <v>30</v>
      </c>
      <c r="M1013" s="25" t="s">
        <v>1498</v>
      </c>
      <c r="N1013" s="25">
        <v>2014</v>
      </c>
      <c r="O1013" s="25" t="s">
        <v>58</v>
      </c>
    </row>
    <row r="1014" spans="1:15">
      <c r="A1014" s="25" t="s">
        <v>3542</v>
      </c>
      <c r="B1014" s="26">
        <v>43262</v>
      </c>
      <c r="C1014" s="25">
        <v>2018</v>
      </c>
      <c r="D1014" s="25" t="s">
        <v>3195</v>
      </c>
      <c r="E1014" s="25" t="str">
        <f>VLOOKUP(D1014, 'TechIndex Startups'!$A$1:$E$797,2,FALSE)</f>
        <v>FIRM0778</v>
      </c>
      <c r="F1014" s="27">
        <f>13000000*1.4</f>
        <v>18200000</v>
      </c>
      <c r="G1014" s="27">
        <f t="shared" si="32"/>
        <v>18200000</v>
      </c>
      <c r="H1014" s="60">
        <f>VLOOKUP($A1014,Fund_clean_work!$A:$B,2,FALSE)</f>
        <v>2</v>
      </c>
      <c r="I1014" s="64">
        <f t="shared" si="31"/>
        <v>9100000</v>
      </c>
      <c r="J1014" s="25" t="s">
        <v>3543</v>
      </c>
      <c r="K1014" s="25" t="s">
        <v>1477</v>
      </c>
      <c r="L1014" s="25" t="s">
        <v>50</v>
      </c>
      <c r="M1014" s="25" t="s">
        <v>1478</v>
      </c>
      <c r="N1014" s="25">
        <v>2014</v>
      </c>
      <c r="O1014" s="25" t="s">
        <v>69</v>
      </c>
    </row>
    <row r="1015" spans="1:15">
      <c r="A1015" s="25" t="s">
        <v>3542</v>
      </c>
      <c r="B1015" s="26">
        <v>43262</v>
      </c>
      <c r="C1015" s="25">
        <v>2018</v>
      </c>
      <c r="D1015" s="25" t="s">
        <v>3195</v>
      </c>
      <c r="E1015" s="25" t="str">
        <f>VLOOKUP(D1015, 'TechIndex Startups'!$A$1:$E$797,2,FALSE)</f>
        <v>FIRM0778</v>
      </c>
      <c r="F1015" s="31" t="s">
        <v>1544</v>
      </c>
      <c r="G1015" s="27">
        <f t="shared" si="32"/>
        <v>18200000</v>
      </c>
      <c r="H1015" s="60">
        <f>VLOOKUP($A1015,Fund_clean_work!$A:$B,2,FALSE)</f>
        <v>2</v>
      </c>
      <c r="I1015" s="64">
        <f t="shared" si="31"/>
        <v>9100000</v>
      </c>
      <c r="J1015" s="25" t="s">
        <v>1908</v>
      </c>
      <c r="K1015" s="25" t="s">
        <v>1477</v>
      </c>
      <c r="L1015" s="25" t="s">
        <v>50</v>
      </c>
      <c r="M1015" s="25" t="s">
        <v>1478</v>
      </c>
      <c r="N1015" s="25">
        <v>2014</v>
      </c>
      <c r="O1015" s="25" t="s">
        <v>69</v>
      </c>
    </row>
    <row r="1016" spans="1:15">
      <c r="A1016" s="25" t="s">
        <v>3546</v>
      </c>
      <c r="B1016" s="26">
        <v>43235</v>
      </c>
      <c r="C1016" s="25">
        <v>2018</v>
      </c>
      <c r="D1016" s="25" t="s">
        <v>3196</v>
      </c>
      <c r="E1016" s="25" t="str">
        <f>VLOOKUP(D1016, 'TechIndex Startups'!$A$1:$E$797,2,FALSE)</f>
        <v>FIRM0779</v>
      </c>
      <c r="F1016" s="27">
        <v>2200000</v>
      </c>
      <c r="G1016" s="27">
        <f t="shared" si="32"/>
        <v>2200000</v>
      </c>
      <c r="H1016" s="60">
        <f>VLOOKUP($A1016,Fund_clean_work!$A:$B,2,FALSE)</f>
        <v>1</v>
      </c>
      <c r="I1016" s="64">
        <f t="shared" si="31"/>
        <v>2200000</v>
      </c>
      <c r="J1016" s="25" t="s">
        <v>1479</v>
      </c>
      <c r="K1016" s="25" t="s">
        <v>1596</v>
      </c>
      <c r="L1016" s="25" t="s">
        <v>30</v>
      </c>
      <c r="M1016" s="25" t="s">
        <v>1548</v>
      </c>
      <c r="N1016" s="25">
        <v>2015</v>
      </c>
      <c r="O1016" s="25" t="s">
        <v>33</v>
      </c>
    </row>
    <row r="1017" spans="1:15">
      <c r="A1017" s="25" t="s">
        <v>3552</v>
      </c>
      <c r="B1017" s="26">
        <v>43070</v>
      </c>
      <c r="C1017" s="25">
        <v>2017</v>
      </c>
      <c r="D1017" s="25" t="s">
        <v>3551</v>
      </c>
      <c r="E1017" s="25" t="str">
        <f>VLOOKUP(D1017, 'TechIndex Startups'!$A$1:$E$797,2,FALSE)</f>
        <v>FIRM0782</v>
      </c>
      <c r="F1017" s="27">
        <f>50000*1.25</f>
        <v>62500</v>
      </c>
      <c r="G1017" s="27">
        <f t="shared" si="32"/>
        <v>62500</v>
      </c>
      <c r="H1017" s="60">
        <f>VLOOKUP($A1017,Fund_clean_work!$A:$B,2,FALSE)</f>
        <v>1</v>
      </c>
      <c r="I1017" s="64">
        <f t="shared" si="31"/>
        <v>62500</v>
      </c>
      <c r="J1017" s="46" t="s">
        <v>3350</v>
      </c>
      <c r="K1017" s="25" t="s">
        <v>1492</v>
      </c>
      <c r="L1017" s="25" t="s">
        <v>50</v>
      </c>
      <c r="M1017" s="25" t="s">
        <v>1478</v>
      </c>
      <c r="N1017" s="25">
        <v>2016</v>
      </c>
      <c r="O1017" s="25" t="s">
        <v>44</v>
      </c>
    </row>
    <row r="1018" spans="1:15">
      <c r="A1018" s="25" t="s">
        <v>3555</v>
      </c>
      <c r="B1018" s="26">
        <v>41337</v>
      </c>
      <c r="C1018" s="25">
        <v>2013</v>
      </c>
      <c r="D1018" s="25" t="s">
        <v>3203</v>
      </c>
      <c r="E1018" s="25" t="str">
        <f>VLOOKUP(D1018, 'TechIndex Startups'!$A$1:$E$797,2,FALSE)</f>
        <v>FIRM0786</v>
      </c>
      <c r="F1018" s="27">
        <v>2200000</v>
      </c>
      <c r="G1018" s="27">
        <f t="shared" si="32"/>
        <v>2200000</v>
      </c>
      <c r="H1018" s="60">
        <f>VLOOKUP($A1018,Fund_clean_work!$A:$B,2,FALSE)</f>
        <v>1</v>
      </c>
      <c r="I1018" s="64">
        <f t="shared" si="31"/>
        <v>2200000</v>
      </c>
      <c r="J1018" s="25" t="s">
        <v>1479</v>
      </c>
      <c r="K1018" s="25" t="s">
        <v>1469</v>
      </c>
      <c r="L1018" s="25" t="s">
        <v>30</v>
      </c>
      <c r="M1018" s="25" t="s">
        <v>1543</v>
      </c>
      <c r="N1018" s="25">
        <v>2005</v>
      </c>
      <c r="O1018" s="25" t="s">
        <v>33</v>
      </c>
    </row>
    <row r="1019" spans="1:15">
      <c r="A1019" s="25" t="s">
        <v>3556</v>
      </c>
      <c r="B1019" s="26">
        <v>41607</v>
      </c>
      <c r="C1019" s="25">
        <v>2013</v>
      </c>
      <c r="D1019" s="25" t="s">
        <v>3203</v>
      </c>
      <c r="E1019" s="25" t="str">
        <f>VLOOKUP(D1019, 'TechIndex Startups'!$A$1:$E$797,2,FALSE)</f>
        <v>FIRM0786</v>
      </c>
      <c r="F1019" s="27">
        <v>6000000</v>
      </c>
      <c r="G1019" s="27">
        <f t="shared" si="32"/>
        <v>6000000</v>
      </c>
      <c r="H1019" s="60">
        <f>VLOOKUP($A1019,Fund_clean_work!$A:$B,2,FALSE)</f>
        <v>1</v>
      </c>
      <c r="I1019" s="64">
        <f t="shared" si="31"/>
        <v>6000000</v>
      </c>
      <c r="J1019" s="25" t="s">
        <v>1479</v>
      </c>
      <c r="K1019" s="25" t="s">
        <v>1469</v>
      </c>
      <c r="L1019" s="25" t="s">
        <v>30</v>
      </c>
      <c r="M1019" s="25" t="s">
        <v>1543</v>
      </c>
      <c r="N1019" s="25">
        <v>2005</v>
      </c>
      <c r="O1019" s="25" t="s">
        <v>33</v>
      </c>
    </row>
    <row r="1020" spans="1:15">
      <c r="A1020" s="25" t="s">
        <v>3557</v>
      </c>
      <c r="B1020" s="26">
        <v>41746</v>
      </c>
      <c r="C1020" s="25">
        <v>2014</v>
      </c>
      <c r="D1020" s="25" t="s">
        <v>3203</v>
      </c>
      <c r="E1020" s="25" t="str">
        <f>VLOOKUP(D1020, 'TechIndex Startups'!$A$1:$E$797,2,FALSE)</f>
        <v>FIRM0786</v>
      </c>
      <c r="F1020" s="27">
        <v>18000000</v>
      </c>
      <c r="G1020" s="27">
        <f t="shared" si="32"/>
        <v>18000000</v>
      </c>
      <c r="H1020" s="60">
        <f>VLOOKUP($A1020,Fund_clean_work!$A:$B,2,FALSE)</f>
        <v>3</v>
      </c>
      <c r="I1020" s="64">
        <f t="shared" si="31"/>
        <v>6000000</v>
      </c>
      <c r="J1020" s="25" t="s">
        <v>3558</v>
      </c>
      <c r="K1020" s="25" t="s">
        <v>1469</v>
      </c>
      <c r="L1020" s="25" t="s">
        <v>30</v>
      </c>
      <c r="M1020" s="25" t="s">
        <v>1543</v>
      </c>
      <c r="N1020" s="25">
        <v>2005</v>
      </c>
      <c r="O1020" s="25" t="s">
        <v>33</v>
      </c>
    </row>
    <row r="1021" spans="1:15">
      <c r="A1021" s="25" t="s">
        <v>3557</v>
      </c>
      <c r="B1021" s="26">
        <v>41746</v>
      </c>
      <c r="C1021" s="25">
        <v>2014</v>
      </c>
      <c r="D1021" s="25" t="s">
        <v>3203</v>
      </c>
      <c r="E1021" s="25" t="str">
        <f>VLOOKUP(D1021, 'TechIndex Startups'!$A$1:$E$797,2,FALSE)</f>
        <v>FIRM0786</v>
      </c>
      <c r="F1021" s="31" t="s">
        <v>1544</v>
      </c>
      <c r="G1021" s="27">
        <f t="shared" si="32"/>
        <v>18000000</v>
      </c>
      <c r="H1021" s="60">
        <f>VLOOKUP($A1021,Fund_clean_work!$A:$B,2,FALSE)</f>
        <v>3</v>
      </c>
      <c r="I1021" s="64">
        <f t="shared" si="31"/>
        <v>6000000</v>
      </c>
      <c r="J1021" s="25" t="s">
        <v>3559</v>
      </c>
      <c r="K1021" s="25" t="s">
        <v>1469</v>
      </c>
      <c r="L1021" s="25" t="s">
        <v>30</v>
      </c>
      <c r="M1021" s="25" t="s">
        <v>1543</v>
      </c>
      <c r="N1021" s="25">
        <v>2005</v>
      </c>
      <c r="O1021" s="25" t="s">
        <v>33</v>
      </c>
    </row>
    <row r="1022" spans="1:15">
      <c r="A1022" s="25" t="s">
        <v>3557</v>
      </c>
      <c r="B1022" s="26">
        <v>41746</v>
      </c>
      <c r="C1022" s="25">
        <v>2014</v>
      </c>
      <c r="D1022" s="25" t="s">
        <v>3203</v>
      </c>
      <c r="E1022" s="25" t="str">
        <f>VLOOKUP(D1022, 'TechIndex Startups'!$A$1:$E$797,2,FALSE)</f>
        <v>FIRM0786</v>
      </c>
      <c r="F1022" s="31" t="s">
        <v>1544</v>
      </c>
      <c r="G1022" s="27">
        <f t="shared" si="32"/>
        <v>18000000</v>
      </c>
      <c r="H1022" s="60">
        <f>VLOOKUP($A1022,Fund_clean_work!$A:$B,2,FALSE)</f>
        <v>3</v>
      </c>
      <c r="I1022" s="64">
        <f t="shared" si="31"/>
        <v>6000000</v>
      </c>
      <c r="J1022" s="25" t="s">
        <v>1701</v>
      </c>
      <c r="K1022" s="25" t="s">
        <v>1469</v>
      </c>
      <c r="L1022" s="25" t="s">
        <v>30</v>
      </c>
      <c r="M1022" s="25" t="s">
        <v>1543</v>
      </c>
      <c r="N1022" s="25">
        <v>2005</v>
      </c>
      <c r="O1022" s="25" t="s">
        <v>33</v>
      </c>
    </row>
    <row r="1023" spans="1:15">
      <c r="A1023" s="25" t="s">
        <v>3560</v>
      </c>
      <c r="B1023" s="26">
        <v>41829</v>
      </c>
      <c r="C1023" s="25">
        <v>2014</v>
      </c>
      <c r="D1023" s="25" t="s">
        <v>3203</v>
      </c>
      <c r="E1023" s="25" t="str">
        <f>VLOOKUP(D1023, 'TechIndex Startups'!$A$1:$E$797,2,FALSE)</f>
        <v>FIRM0786</v>
      </c>
      <c r="F1023" s="27">
        <v>6000000</v>
      </c>
      <c r="G1023" s="27">
        <f t="shared" si="32"/>
        <v>6000000</v>
      </c>
      <c r="H1023" s="60">
        <f>VLOOKUP($A1023,Fund_clean_work!$A:$B,2,FALSE)</f>
        <v>1</v>
      </c>
      <c r="I1023" s="64">
        <f t="shared" si="31"/>
        <v>6000000</v>
      </c>
      <c r="J1023" s="25" t="s">
        <v>3561</v>
      </c>
      <c r="K1023" s="25" t="s">
        <v>1513</v>
      </c>
      <c r="L1023" s="25" t="s">
        <v>30</v>
      </c>
      <c r="M1023" s="25" t="s">
        <v>1543</v>
      </c>
      <c r="N1023" s="25">
        <v>2005</v>
      </c>
      <c r="O1023" s="25" t="s">
        <v>33</v>
      </c>
    </row>
    <row r="1024" spans="1:15">
      <c r="A1024" s="25" t="s">
        <v>3562</v>
      </c>
      <c r="B1024" s="26">
        <v>41922</v>
      </c>
      <c r="C1024" s="25">
        <v>2014</v>
      </c>
      <c r="D1024" s="25" t="s">
        <v>3203</v>
      </c>
      <c r="E1024" s="25" t="str">
        <f>VLOOKUP(D1024, 'TechIndex Startups'!$A$1:$E$797,2,FALSE)</f>
        <v>FIRM0786</v>
      </c>
      <c r="F1024" s="27">
        <v>2300000</v>
      </c>
      <c r="G1024" s="27">
        <f t="shared" si="32"/>
        <v>2300000</v>
      </c>
      <c r="H1024" s="60">
        <f>VLOOKUP($A1024,Fund_clean_work!$A:$B,2,FALSE)</f>
        <v>1</v>
      </c>
      <c r="I1024" s="64">
        <f t="shared" si="31"/>
        <v>2300000</v>
      </c>
      <c r="J1024" s="25" t="s">
        <v>1479</v>
      </c>
      <c r="K1024" s="25" t="s">
        <v>1492</v>
      </c>
      <c r="L1024" s="25" t="s">
        <v>30</v>
      </c>
      <c r="M1024" s="25" t="s">
        <v>1543</v>
      </c>
      <c r="N1024" s="25">
        <v>2005</v>
      </c>
      <c r="O1024" s="25" t="s">
        <v>33</v>
      </c>
    </row>
    <row r="1025" spans="1:15">
      <c r="A1025" s="25" t="s">
        <v>3563</v>
      </c>
      <c r="B1025" s="26">
        <v>42055</v>
      </c>
      <c r="C1025" s="25">
        <v>2015</v>
      </c>
      <c r="D1025" s="25" t="s">
        <v>3203</v>
      </c>
      <c r="E1025" s="25" t="str">
        <f>VLOOKUP(D1025, 'TechIndex Startups'!$A$1:$E$797,2,FALSE)</f>
        <v>FIRM0786</v>
      </c>
      <c r="F1025" s="27">
        <v>2700000</v>
      </c>
      <c r="G1025" s="27">
        <f t="shared" si="32"/>
        <v>2700000</v>
      </c>
      <c r="H1025" s="60">
        <f>VLOOKUP($A1025,Fund_clean_work!$A:$B,2,FALSE)</f>
        <v>1</v>
      </c>
      <c r="I1025" s="64">
        <f t="shared" si="31"/>
        <v>2700000</v>
      </c>
      <c r="J1025" s="25" t="s">
        <v>1701</v>
      </c>
      <c r="K1025" s="25" t="s">
        <v>1522</v>
      </c>
      <c r="L1025" s="25" t="s">
        <v>30</v>
      </c>
      <c r="M1025" s="25" t="s">
        <v>1543</v>
      </c>
      <c r="N1025" s="25">
        <v>2005</v>
      </c>
      <c r="O1025" s="25" t="s">
        <v>33</v>
      </c>
    </row>
    <row r="1026" spans="1:15">
      <c r="A1026" s="25" t="s">
        <v>3564</v>
      </c>
      <c r="B1026" s="26">
        <v>42061</v>
      </c>
      <c r="C1026" s="25">
        <v>2015</v>
      </c>
      <c r="D1026" s="25" t="s">
        <v>3203</v>
      </c>
      <c r="E1026" s="25" t="str">
        <f>VLOOKUP(D1026, 'TechIndex Startups'!$A$1:$E$797,2,FALSE)</f>
        <v>FIRM0786</v>
      </c>
      <c r="F1026" s="27">
        <v>4600000</v>
      </c>
      <c r="G1026" s="27">
        <f t="shared" si="32"/>
        <v>4600000</v>
      </c>
      <c r="H1026" s="60">
        <f>VLOOKUP($A1026,Fund_clean_work!$A:$B,2,FALSE)</f>
        <v>1</v>
      </c>
      <c r="I1026" s="64">
        <f t="shared" si="31"/>
        <v>4600000</v>
      </c>
      <c r="J1026" s="25" t="s">
        <v>1479</v>
      </c>
      <c r="K1026" s="25" t="s">
        <v>1469</v>
      </c>
      <c r="L1026" s="25" t="s">
        <v>30</v>
      </c>
      <c r="M1026" s="25" t="s">
        <v>1543</v>
      </c>
      <c r="N1026" s="25">
        <v>2005</v>
      </c>
      <c r="O1026" s="25" t="s">
        <v>33</v>
      </c>
    </row>
    <row r="1027" spans="1:15">
      <c r="A1027" s="25" t="s">
        <v>3565</v>
      </c>
      <c r="B1027" s="26">
        <v>42446</v>
      </c>
      <c r="C1027" s="25">
        <v>2016</v>
      </c>
      <c r="D1027" s="25" t="s">
        <v>3203</v>
      </c>
      <c r="E1027" s="25" t="str">
        <f>VLOOKUP(D1027, 'TechIndex Startups'!$A$1:$E$797,2,FALSE)</f>
        <v>FIRM0786</v>
      </c>
      <c r="F1027" s="27">
        <v>4300000</v>
      </c>
      <c r="G1027" s="27">
        <f t="shared" si="32"/>
        <v>4300000</v>
      </c>
      <c r="H1027" s="60">
        <f>VLOOKUP($A1027,Fund_clean_work!$A:$B,2,FALSE)</f>
        <v>1</v>
      </c>
      <c r="I1027" s="64">
        <f t="shared" ref="I1027:I1090" si="33">G1027/H1027</f>
        <v>4300000</v>
      </c>
      <c r="J1027" s="25" t="s">
        <v>3566</v>
      </c>
      <c r="K1027" s="25" t="s">
        <v>1469</v>
      </c>
      <c r="L1027" s="25" t="s">
        <v>30</v>
      </c>
      <c r="M1027" s="25" t="s">
        <v>1543</v>
      </c>
      <c r="N1027" s="25">
        <v>2005</v>
      </c>
      <c r="O1027" s="25" t="s">
        <v>33</v>
      </c>
    </row>
    <row r="1028" spans="1:15">
      <c r="A1028" s="25" t="s">
        <v>3568</v>
      </c>
      <c r="B1028" s="26">
        <v>42548</v>
      </c>
      <c r="C1028" s="25">
        <v>2016</v>
      </c>
      <c r="D1028" s="25" t="s">
        <v>3203</v>
      </c>
      <c r="E1028" s="25" t="str">
        <f>VLOOKUP(D1028, 'TechIndex Startups'!$A$1:$E$797,2,FALSE)</f>
        <v>FIRM0786</v>
      </c>
      <c r="F1028" s="27">
        <v>17500000</v>
      </c>
      <c r="G1028" s="27">
        <f t="shared" si="32"/>
        <v>17500000</v>
      </c>
      <c r="H1028" s="60">
        <f>VLOOKUP($A1028,Fund_clean_work!$A:$B,2,FALSE)</f>
        <v>6</v>
      </c>
      <c r="I1028" s="64">
        <f t="shared" si="33"/>
        <v>2916666.6666666665</v>
      </c>
      <c r="J1028" s="25" t="s">
        <v>1987</v>
      </c>
      <c r="K1028" s="25" t="s">
        <v>1469</v>
      </c>
      <c r="L1028" s="25" t="s">
        <v>30</v>
      </c>
      <c r="M1028" s="25" t="s">
        <v>1543</v>
      </c>
      <c r="N1028" s="25">
        <v>2005</v>
      </c>
      <c r="O1028" s="25" t="s">
        <v>33</v>
      </c>
    </row>
    <row r="1029" spans="1:15">
      <c r="A1029" s="25" t="s">
        <v>3568</v>
      </c>
      <c r="B1029" s="26">
        <v>42548</v>
      </c>
      <c r="C1029" s="25">
        <v>2016</v>
      </c>
      <c r="D1029" s="25" t="s">
        <v>3203</v>
      </c>
      <c r="E1029" s="25" t="str">
        <f>VLOOKUP(D1029, 'TechIndex Startups'!$A$1:$E$797,2,FALSE)</f>
        <v>FIRM0786</v>
      </c>
      <c r="F1029" s="31" t="s">
        <v>1544</v>
      </c>
      <c r="G1029" s="27">
        <f t="shared" si="32"/>
        <v>17500000</v>
      </c>
      <c r="H1029" s="60">
        <f>VLOOKUP($A1029,Fund_clean_work!$A:$B,2,FALSE)</f>
        <v>6</v>
      </c>
      <c r="I1029" s="64">
        <f t="shared" si="33"/>
        <v>2916666.6666666665</v>
      </c>
      <c r="J1029" s="25" t="s">
        <v>3558</v>
      </c>
      <c r="K1029" s="25" t="s">
        <v>1469</v>
      </c>
      <c r="L1029" s="25" t="s">
        <v>30</v>
      </c>
      <c r="M1029" s="25" t="s">
        <v>1543</v>
      </c>
      <c r="N1029" s="25">
        <v>2005</v>
      </c>
      <c r="O1029" s="25" t="s">
        <v>33</v>
      </c>
    </row>
    <row r="1030" spans="1:15">
      <c r="A1030" s="25" t="s">
        <v>3568</v>
      </c>
      <c r="B1030" s="26">
        <v>42548</v>
      </c>
      <c r="C1030" s="25">
        <v>2016</v>
      </c>
      <c r="D1030" s="25" t="s">
        <v>3203</v>
      </c>
      <c r="E1030" s="25" t="str">
        <f>VLOOKUP(D1030, 'TechIndex Startups'!$A$1:$E$797,2,FALSE)</f>
        <v>FIRM0786</v>
      </c>
      <c r="F1030" s="31" t="s">
        <v>1544</v>
      </c>
      <c r="G1030" s="27">
        <f t="shared" si="32"/>
        <v>17500000</v>
      </c>
      <c r="H1030" s="60">
        <f>VLOOKUP($A1030,Fund_clean_work!$A:$B,2,FALSE)</f>
        <v>6</v>
      </c>
      <c r="I1030" s="64">
        <f t="shared" si="33"/>
        <v>2916666.6666666665</v>
      </c>
      <c r="J1030" s="25" t="s">
        <v>3566</v>
      </c>
      <c r="K1030" s="25" t="s">
        <v>1469</v>
      </c>
      <c r="L1030" s="25" t="s">
        <v>30</v>
      </c>
      <c r="M1030" s="25" t="s">
        <v>1543</v>
      </c>
      <c r="N1030" s="25">
        <v>2005</v>
      </c>
      <c r="O1030" s="25" t="s">
        <v>33</v>
      </c>
    </row>
    <row r="1031" spans="1:15">
      <c r="A1031" s="25" t="s">
        <v>3568</v>
      </c>
      <c r="B1031" s="26">
        <v>42548</v>
      </c>
      <c r="C1031" s="25">
        <v>2016</v>
      </c>
      <c r="D1031" s="25" t="s">
        <v>3203</v>
      </c>
      <c r="E1031" s="25" t="str">
        <f>VLOOKUP(D1031, 'TechIndex Startups'!$A$1:$E$797,2,FALSE)</f>
        <v>FIRM0786</v>
      </c>
      <c r="F1031" s="31" t="s">
        <v>1544</v>
      </c>
      <c r="G1031" s="27">
        <f t="shared" si="32"/>
        <v>17500000</v>
      </c>
      <c r="H1031" s="60">
        <f>VLOOKUP($A1031,Fund_clean_work!$A:$B,2,FALSE)</f>
        <v>6</v>
      </c>
      <c r="I1031" s="64">
        <f t="shared" si="33"/>
        <v>2916666.6666666665</v>
      </c>
      <c r="J1031" s="25" t="s">
        <v>1594</v>
      </c>
      <c r="K1031" s="25" t="s">
        <v>1469</v>
      </c>
      <c r="L1031" s="25" t="s">
        <v>30</v>
      </c>
      <c r="M1031" s="25" t="s">
        <v>1543</v>
      </c>
      <c r="N1031" s="25">
        <v>2005</v>
      </c>
      <c r="O1031" s="25" t="s">
        <v>33</v>
      </c>
    </row>
    <row r="1032" spans="1:15">
      <c r="A1032" s="25" t="s">
        <v>3568</v>
      </c>
      <c r="B1032" s="26">
        <v>42548</v>
      </c>
      <c r="C1032" s="25">
        <v>2016</v>
      </c>
      <c r="D1032" s="25" t="s">
        <v>3203</v>
      </c>
      <c r="E1032" s="25" t="str">
        <f>VLOOKUP(D1032, 'TechIndex Startups'!$A$1:$E$797,2,FALSE)</f>
        <v>FIRM0786</v>
      </c>
      <c r="F1032" s="31" t="s">
        <v>1544</v>
      </c>
      <c r="G1032" s="27">
        <f t="shared" si="32"/>
        <v>17500000</v>
      </c>
      <c r="H1032" s="60">
        <f>VLOOKUP($A1032,Fund_clean_work!$A:$B,2,FALSE)</f>
        <v>6</v>
      </c>
      <c r="I1032" s="64">
        <f t="shared" si="33"/>
        <v>2916666.6666666665</v>
      </c>
      <c r="J1032" s="25" t="s">
        <v>1701</v>
      </c>
      <c r="K1032" s="25" t="s">
        <v>1469</v>
      </c>
      <c r="L1032" s="25" t="s">
        <v>30</v>
      </c>
      <c r="M1032" s="25" t="s">
        <v>1543</v>
      </c>
      <c r="N1032" s="25">
        <v>2005</v>
      </c>
      <c r="O1032" s="25" t="s">
        <v>33</v>
      </c>
    </row>
    <row r="1033" spans="1:15">
      <c r="A1033" s="25" t="s">
        <v>3568</v>
      </c>
      <c r="B1033" s="26">
        <v>42548</v>
      </c>
      <c r="C1033" s="25">
        <v>2016</v>
      </c>
      <c r="D1033" s="25" t="s">
        <v>3203</v>
      </c>
      <c r="E1033" s="25" t="str">
        <f>VLOOKUP(D1033, 'TechIndex Startups'!$A$1:$E$797,2,FALSE)</f>
        <v>FIRM0786</v>
      </c>
      <c r="F1033" s="31" t="s">
        <v>1544</v>
      </c>
      <c r="G1033" s="27">
        <f t="shared" si="32"/>
        <v>17500000</v>
      </c>
      <c r="H1033" s="60">
        <f>VLOOKUP($A1033,Fund_clean_work!$A:$B,2,FALSE)</f>
        <v>6</v>
      </c>
      <c r="I1033" s="64">
        <f t="shared" si="33"/>
        <v>2916666.6666666665</v>
      </c>
      <c r="J1033" s="25" t="s">
        <v>3567</v>
      </c>
      <c r="K1033" s="25" t="s">
        <v>1469</v>
      </c>
      <c r="L1033" s="25" t="s">
        <v>30</v>
      </c>
      <c r="M1033" s="25" t="s">
        <v>1543</v>
      </c>
      <c r="N1033" s="25">
        <v>2005</v>
      </c>
      <c r="O1033" s="25" t="s">
        <v>33</v>
      </c>
    </row>
    <row r="1034" spans="1:15">
      <c r="A1034" s="25" t="s">
        <v>3569</v>
      </c>
      <c r="B1034" s="26">
        <v>42773</v>
      </c>
      <c r="C1034" s="25">
        <v>2017</v>
      </c>
      <c r="D1034" s="25" t="s">
        <v>3203</v>
      </c>
      <c r="E1034" s="25" t="str">
        <f>VLOOKUP(D1034, 'TechIndex Startups'!$A$1:$E$797,2,FALSE)</f>
        <v>FIRM0786</v>
      </c>
      <c r="F1034" s="27">
        <v>25000000</v>
      </c>
      <c r="G1034" s="27">
        <f t="shared" si="32"/>
        <v>25000000</v>
      </c>
      <c r="H1034" s="60">
        <f>VLOOKUP($A1034,Fund_clean_work!$A:$B,2,FALSE)</f>
        <v>1</v>
      </c>
      <c r="I1034" s="64">
        <f t="shared" si="33"/>
        <v>25000000</v>
      </c>
      <c r="J1034" s="25" t="s">
        <v>3570</v>
      </c>
      <c r="K1034" s="25" t="s">
        <v>1469</v>
      </c>
      <c r="L1034" s="25" t="s">
        <v>30</v>
      </c>
      <c r="M1034" s="25" t="s">
        <v>1543</v>
      </c>
      <c r="N1034" s="25">
        <v>2005</v>
      </c>
      <c r="O1034" s="25" t="s">
        <v>33</v>
      </c>
    </row>
    <row r="1035" spans="1:15">
      <c r="A1035" s="25" t="s">
        <v>3574</v>
      </c>
      <c r="B1035" s="26">
        <v>42122</v>
      </c>
      <c r="C1035" s="25">
        <v>2015</v>
      </c>
      <c r="D1035" s="25" t="s">
        <v>3571</v>
      </c>
      <c r="E1035" s="25" t="str">
        <f>VLOOKUP(D1035, 'TechIndex Startups'!$A$1:$E$797,2,FALSE)</f>
        <v>FIRM0787</v>
      </c>
      <c r="F1035" s="27">
        <v>6000000</v>
      </c>
      <c r="G1035" s="27">
        <f t="shared" si="32"/>
        <v>6000000</v>
      </c>
      <c r="H1035" s="60">
        <f>VLOOKUP($A1035,Fund_clean_work!$A:$B,2,FALSE)</f>
        <v>2</v>
      </c>
      <c r="I1035" s="64">
        <f t="shared" si="33"/>
        <v>3000000</v>
      </c>
      <c r="J1035" s="25" t="s">
        <v>1969</v>
      </c>
      <c r="K1035" s="25" t="s">
        <v>1477</v>
      </c>
      <c r="L1035" s="25" t="s">
        <v>30</v>
      </c>
      <c r="M1035" s="25" t="s">
        <v>1545</v>
      </c>
      <c r="N1035" s="25">
        <v>2009</v>
      </c>
      <c r="O1035" s="25" t="s">
        <v>33</v>
      </c>
    </row>
    <row r="1036" spans="1:15">
      <c r="A1036" s="25" t="s">
        <v>3574</v>
      </c>
      <c r="B1036" s="26">
        <v>42122</v>
      </c>
      <c r="C1036" s="25">
        <v>2015</v>
      </c>
      <c r="D1036" s="25" t="s">
        <v>3571</v>
      </c>
      <c r="E1036" s="25" t="str">
        <f>VLOOKUP(D1036, 'TechIndex Startups'!$A$1:$E$797,2,FALSE)</f>
        <v>FIRM0787</v>
      </c>
      <c r="F1036" s="31" t="s">
        <v>1544</v>
      </c>
      <c r="G1036" s="27">
        <f t="shared" si="32"/>
        <v>6000000</v>
      </c>
      <c r="H1036" s="60">
        <f>VLOOKUP($A1036,Fund_clean_work!$A:$B,2,FALSE)</f>
        <v>2</v>
      </c>
      <c r="I1036" s="64">
        <f t="shared" si="33"/>
        <v>3000000</v>
      </c>
      <c r="J1036" s="25" t="s">
        <v>3575</v>
      </c>
      <c r="K1036" s="25" t="s">
        <v>1477</v>
      </c>
      <c r="L1036" s="25" t="s">
        <v>30</v>
      </c>
      <c r="M1036" s="25" t="s">
        <v>1545</v>
      </c>
      <c r="N1036" s="25">
        <v>2009</v>
      </c>
      <c r="O1036" s="25" t="s">
        <v>33</v>
      </c>
    </row>
    <row r="1037" spans="1:15">
      <c r="A1037" s="25" t="s">
        <v>3576</v>
      </c>
      <c r="B1037" s="26">
        <v>42439</v>
      </c>
      <c r="C1037" s="25">
        <v>2016</v>
      </c>
      <c r="D1037" s="25" t="s">
        <v>3571</v>
      </c>
      <c r="E1037" s="25" t="str">
        <f>VLOOKUP(D1037, 'TechIndex Startups'!$A$1:$E$797,2,FALSE)</f>
        <v>FIRM0787</v>
      </c>
      <c r="F1037" s="27">
        <v>15000000</v>
      </c>
      <c r="G1037" s="27">
        <f t="shared" si="32"/>
        <v>15000000</v>
      </c>
      <c r="H1037" s="60">
        <f>VLOOKUP($A1037,Fund_clean_work!$A:$B,2,FALSE)</f>
        <v>3</v>
      </c>
      <c r="I1037" s="64">
        <f t="shared" si="33"/>
        <v>5000000</v>
      </c>
      <c r="J1037" s="25" t="s">
        <v>1486</v>
      </c>
      <c r="K1037" s="25" t="s">
        <v>1494</v>
      </c>
      <c r="L1037" s="25" t="s">
        <v>30</v>
      </c>
      <c r="M1037" s="25" t="s">
        <v>1545</v>
      </c>
      <c r="N1037" s="25">
        <v>2009</v>
      </c>
      <c r="O1037" s="25" t="s">
        <v>33</v>
      </c>
    </row>
    <row r="1038" spans="1:15">
      <c r="A1038" s="25" t="s">
        <v>3576</v>
      </c>
      <c r="B1038" s="26">
        <v>42439</v>
      </c>
      <c r="C1038" s="25">
        <v>2016</v>
      </c>
      <c r="D1038" s="25" t="s">
        <v>3571</v>
      </c>
      <c r="E1038" s="25" t="str">
        <f>VLOOKUP(D1038, 'TechIndex Startups'!$A$1:$E$797,2,FALSE)</f>
        <v>FIRM0787</v>
      </c>
      <c r="F1038" s="31" t="s">
        <v>1544</v>
      </c>
      <c r="G1038" s="27">
        <f t="shared" ref="G1038:G1101" si="34">IF(F1038="above",G1037,F1038)</f>
        <v>15000000</v>
      </c>
      <c r="H1038" s="60">
        <f>VLOOKUP($A1038,Fund_clean_work!$A:$B,2,FALSE)</f>
        <v>3</v>
      </c>
      <c r="I1038" s="64">
        <f t="shared" si="33"/>
        <v>5000000</v>
      </c>
      <c r="J1038" s="25" t="s">
        <v>1969</v>
      </c>
      <c r="K1038" s="25" t="s">
        <v>1494</v>
      </c>
      <c r="L1038" s="25" t="s">
        <v>30</v>
      </c>
      <c r="M1038" s="25" t="s">
        <v>1545</v>
      </c>
      <c r="N1038" s="25">
        <v>2009</v>
      </c>
      <c r="O1038" s="25" t="s">
        <v>33</v>
      </c>
    </row>
    <row r="1039" spans="1:15">
      <c r="A1039" s="25" t="s">
        <v>3576</v>
      </c>
      <c r="B1039" s="26">
        <v>42439</v>
      </c>
      <c r="C1039" s="25">
        <v>2016</v>
      </c>
      <c r="D1039" s="25" t="s">
        <v>3571</v>
      </c>
      <c r="E1039" s="25" t="str">
        <f>VLOOKUP(D1039, 'TechIndex Startups'!$A$1:$E$797,2,FALSE)</f>
        <v>FIRM0787</v>
      </c>
      <c r="F1039" s="31" t="s">
        <v>1544</v>
      </c>
      <c r="G1039" s="27">
        <f t="shared" si="34"/>
        <v>15000000</v>
      </c>
      <c r="H1039" s="60">
        <f>VLOOKUP($A1039,Fund_clean_work!$A:$B,2,FALSE)</f>
        <v>3</v>
      </c>
      <c r="I1039" s="64">
        <f t="shared" si="33"/>
        <v>5000000</v>
      </c>
      <c r="J1039" s="25" t="s">
        <v>3575</v>
      </c>
      <c r="K1039" s="25" t="s">
        <v>1494</v>
      </c>
      <c r="L1039" s="25" t="s">
        <v>30</v>
      </c>
      <c r="M1039" s="25" t="s">
        <v>1545</v>
      </c>
      <c r="N1039" s="25">
        <v>2009</v>
      </c>
      <c r="O1039" s="25" t="s">
        <v>33</v>
      </c>
    </row>
    <row r="1040" spans="1:15">
      <c r="A1040" s="25" t="s">
        <v>3577</v>
      </c>
      <c r="B1040" s="26">
        <v>42823</v>
      </c>
      <c r="C1040" s="25">
        <v>2017</v>
      </c>
      <c r="D1040" s="25" t="s">
        <v>3571</v>
      </c>
      <c r="E1040" s="25" t="str">
        <f>VLOOKUP(D1040, 'TechIndex Startups'!$A$1:$E$797,2,FALSE)</f>
        <v>FIRM0787</v>
      </c>
      <c r="F1040" s="27">
        <v>25000000</v>
      </c>
      <c r="G1040" s="27">
        <f t="shared" si="34"/>
        <v>25000000</v>
      </c>
      <c r="H1040" s="60">
        <f>VLOOKUP($A1040,Fund_clean_work!$A:$B,2,FALSE)</f>
        <v>5</v>
      </c>
      <c r="I1040" s="64">
        <f t="shared" si="33"/>
        <v>5000000</v>
      </c>
      <c r="J1040" s="25" t="s">
        <v>3578</v>
      </c>
      <c r="K1040" s="25" t="s">
        <v>1546</v>
      </c>
      <c r="L1040" s="25" t="s">
        <v>30</v>
      </c>
      <c r="M1040" s="25" t="s">
        <v>1545</v>
      </c>
      <c r="N1040" s="25">
        <v>2009</v>
      </c>
      <c r="O1040" s="25" t="s">
        <v>33</v>
      </c>
    </row>
    <row r="1041" spans="1:15">
      <c r="A1041" s="25" t="s">
        <v>3577</v>
      </c>
      <c r="B1041" s="26">
        <v>42823</v>
      </c>
      <c r="C1041" s="25">
        <v>2017</v>
      </c>
      <c r="D1041" s="25" t="s">
        <v>3571</v>
      </c>
      <c r="E1041" s="25" t="str">
        <f>VLOOKUP(D1041, 'TechIndex Startups'!$A$1:$E$797,2,FALSE)</f>
        <v>FIRM0787</v>
      </c>
      <c r="F1041" s="31" t="s">
        <v>1544</v>
      </c>
      <c r="G1041" s="27">
        <f t="shared" si="34"/>
        <v>25000000</v>
      </c>
      <c r="H1041" s="60">
        <f>VLOOKUP($A1041,Fund_clean_work!$A:$B,2,FALSE)</f>
        <v>5</v>
      </c>
      <c r="I1041" s="64">
        <f t="shared" si="33"/>
        <v>5000000</v>
      </c>
      <c r="J1041" s="25" t="s">
        <v>3579</v>
      </c>
      <c r="K1041" s="25" t="s">
        <v>1546</v>
      </c>
      <c r="L1041" s="25" t="s">
        <v>30</v>
      </c>
      <c r="M1041" s="25" t="s">
        <v>1545</v>
      </c>
      <c r="N1041" s="25">
        <v>2009</v>
      </c>
      <c r="O1041" s="25" t="s">
        <v>33</v>
      </c>
    </row>
    <row r="1042" spans="1:15">
      <c r="A1042" s="25" t="s">
        <v>3577</v>
      </c>
      <c r="B1042" s="26">
        <v>42823</v>
      </c>
      <c r="C1042" s="25">
        <v>2017</v>
      </c>
      <c r="D1042" s="25" t="s">
        <v>3571</v>
      </c>
      <c r="E1042" s="25" t="str">
        <f>VLOOKUP(D1042, 'TechIndex Startups'!$A$1:$E$797,2,FALSE)</f>
        <v>FIRM0787</v>
      </c>
      <c r="F1042" s="31" t="s">
        <v>1544</v>
      </c>
      <c r="G1042" s="27">
        <f t="shared" si="34"/>
        <v>25000000</v>
      </c>
      <c r="H1042" s="60">
        <f>VLOOKUP($A1042,Fund_clean_work!$A:$B,2,FALSE)</f>
        <v>5</v>
      </c>
      <c r="I1042" s="64">
        <f t="shared" si="33"/>
        <v>5000000</v>
      </c>
      <c r="J1042" s="25" t="s">
        <v>1486</v>
      </c>
      <c r="K1042" s="25" t="s">
        <v>1546</v>
      </c>
      <c r="L1042" s="25" t="s">
        <v>30</v>
      </c>
      <c r="M1042" s="25" t="s">
        <v>1545</v>
      </c>
      <c r="N1042" s="25">
        <v>2009</v>
      </c>
      <c r="O1042" s="25" t="s">
        <v>33</v>
      </c>
    </row>
    <row r="1043" spans="1:15">
      <c r="A1043" s="25" t="s">
        <v>3577</v>
      </c>
      <c r="B1043" s="26">
        <v>42823</v>
      </c>
      <c r="C1043" s="25">
        <v>2017</v>
      </c>
      <c r="D1043" s="25" t="s">
        <v>3571</v>
      </c>
      <c r="E1043" s="25" t="str">
        <f>VLOOKUP(D1043, 'TechIndex Startups'!$A$1:$E$797,2,FALSE)</f>
        <v>FIRM0787</v>
      </c>
      <c r="F1043" s="31" t="s">
        <v>1544</v>
      </c>
      <c r="G1043" s="27">
        <f t="shared" si="34"/>
        <v>25000000</v>
      </c>
      <c r="H1043" s="60">
        <f>VLOOKUP($A1043,Fund_clean_work!$A:$B,2,FALSE)</f>
        <v>5</v>
      </c>
      <c r="I1043" s="64">
        <f t="shared" si="33"/>
        <v>5000000</v>
      </c>
      <c r="J1043" s="25" t="s">
        <v>1969</v>
      </c>
      <c r="K1043" s="25" t="s">
        <v>1546</v>
      </c>
      <c r="L1043" s="25" t="s">
        <v>30</v>
      </c>
      <c r="M1043" s="25" t="s">
        <v>1545</v>
      </c>
      <c r="N1043" s="25">
        <v>2009</v>
      </c>
      <c r="O1043" s="25" t="s">
        <v>33</v>
      </c>
    </row>
    <row r="1044" spans="1:15">
      <c r="A1044" s="25" t="s">
        <v>3577</v>
      </c>
      <c r="B1044" s="26">
        <v>42823</v>
      </c>
      <c r="C1044" s="25">
        <v>2017</v>
      </c>
      <c r="D1044" s="25" t="s">
        <v>3571</v>
      </c>
      <c r="E1044" s="25" t="str">
        <f>VLOOKUP(D1044, 'TechIndex Startups'!$A$1:$E$797,2,FALSE)</f>
        <v>FIRM0787</v>
      </c>
      <c r="F1044" s="31" t="s">
        <v>1544</v>
      </c>
      <c r="G1044" s="27">
        <f t="shared" si="34"/>
        <v>25000000</v>
      </c>
      <c r="H1044" s="60">
        <f>VLOOKUP($A1044,Fund_clean_work!$A:$B,2,FALSE)</f>
        <v>5</v>
      </c>
      <c r="I1044" s="64">
        <f t="shared" si="33"/>
        <v>5000000</v>
      </c>
      <c r="J1044" s="25" t="s">
        <v>3575</v>
      </c>
      <c r="K1044" s="25" t="s">
        <v>1546</v>
      </c>
      <c r="L1044" s="25" t="s">
        <v>30</v>
      </c>
      <c r="M1044" s="25" t="s">
        <v>1545</v>
      </c>
      <c r="N1044" s="25">
        <v>2009</v>
      </c>
      <c r="O1044" s="25" t="s">
        <v>33</v>
      </c>
    </row>
    <row r="1045" spans="1:15">
      <c r="A1045" s="25" t="s">
        <v>3580</v>
      </c>
      <c r="B1045" s="26">
        <v>43314</v>
      </c>
      <c r="C1045" s="25">
        <v>2018</v>
      </c>
      <c r="D1045" s="25" t="s">
        <v>3571</v>
      </c>
      <c r="E1045" s="25" t="str">
        <f>VLOOKUP(D1045, 'TechIndex Startups'!$A$1:$E$797,2,FALSE)</f>
        <v>FIRM0787</v>
      </c>
      <c r="F1045" s="27">
        <v>50000000</v>
      </c>
      <c r="G1045" s="27">
        <f t="shared" si="34"/>
        <v>50000000</v>
      </c>
      <c r="H1045" s="60">
        <f>VLOOKUP($A1045,Fund_clean_work!$A:$B,2,FALSE)</f>
        <v>8</v>
      </c>
      <c r="I1045" s="64">
        <f t="shared" si="33"/>
        <v>6250000</v>
      </c>
      <c r="J1045" s="25" t="s">
        <v>3581</v>
      </c>
      <c r="K1045" s="25" t="s">
        <v>1522</v>
      </c>
      <c r="L1045" s="25" t="s">
        <v>30</v>
      </c>
      <c r="M1045" s="25" t="s">
        <v>1545</v>
      </c>
      <c r="N1045" s="25">
        <v>2009</v>
      </c>
      <c r="O1045" s="25" t="s">
        <v>33</v>
      </c>
    </row>
    <row r="1046" spans="1:15">
      <c r="A1046" s="25" t="s">
        <v>3580</v>
      </c>
      <c r="B1046" s="26">
        <v>43314</v>
      </c>
      <c r="C1046" s="25">
        <v>2018</v>
      </c>
      <c r="D1046" s="25" t="s">
        <v>3571</v>
      </c>
      <c r="E1046" s="25" t="str">
        <f>VLOOKUP(D1046, 'TechIndex Startups'!$A$1:$E$797,2,FALSE)</f>
        <v>FIRM0787</v>
      </c>
      <c r="F1046" s="31" t="s">
        <v>1544</v>
      </c>
      <c r="G1046" s="27">
        <f t="shared" si="34"/>
        <v>50000000</v>
      </c>
      <c r="H1046" s="60">
        <f>VLOOKUP($A1046,Fund_clean_work!$A:$B,2,FALSE)</f>
        <v>8</v>
      </c>
      <c r="I1046" s="64">
        <f t="shared" si="33"/>
        <v>6250000</v>
      </c>
      <c r="J1046" s="25" t="s">
        <v>3579</v>
      </c>
      <c r="K1046" s="25" t="s">
        <v>1522</v>
      </c>
      <c r="L1046" s="25" t="s">
        <v>30</v>
      </c>
      <c r="M1046" s="25" t="s">
        <v>1545</v>
      </c>
      <c r="N1046" s="25">
        <v>2009</v>
      </c>
      <c r="O1046" s="25" t="s">
        <v>33</v>
      </c>
    </row>
    <row r="1047" spans="1:15">
      <c r="A1047" s="25" t="s">
        <v>3580</v>
      </c>
      <c r="B1047" s="26">
        <v>43314</v>
      </c>
      <c r="C1047" s="25">
        <v>2018</v>
      </c>
      <c r="D1047" s="25" t="s">
        <v>3571</v>
      </c>
      <c r="E1047" s="25" t="str">
        <f>VLOOKUP(D1047, 'TechIndex Startups'!$A$1:$E$797,2,FALSE)</f>
        <v>FIRM0787</v>
      </c>
      <c r="F1047" s="31" t="s">
        <v>1544</v>
      </c>
      <c r="G1047" s="27">
        <f t="shared" si="34"/>
        <v>50000000</v>
      </c>
      <c r="H1047" s="60">
        <f>VLOOKUP($A1047,Fund_clean_work!$A:$B,2,FALSE)</f>
        <v>8</v>
      </c>
      <c r="I1047" s="64">
        <f t="shared" si="33"/>
        <v>6250000</v>
      </c>
      <c r="J1047" s="25" t="s">
        <v>3582</v>
      </c>
      <c r="K1047" s="25" t="s">
        <v>1522</v>
      </c>
      <c r="L1047" s="25" t="s">
        <v>30</v>
      </c>
      <c r="M1047" s="25" t="s">
        <v>1545</v>
      </c>
      <c r="N1047" s="25">
        <v>2009</v>
      </c>
      <c r="O1047" s="25" t="s">
        <v>33</v>
      </c>
    </row>
    <row r="1048" spans="1:15">
      <c r="A1048" s="25" t="s">
        <v>3580</v>
      </c>
      <c r="B1048" s="26">
        <v>43314</v>
      </c>
      <c r="C1048" s="25">
        <v>2018</v>
      </c>
      <c r="D1048" s="25" t="s">
        <v>3571</v>
      </c>
      <c r="E1048" s="25" t="str">
        <f>VLOOKUP(D1048, 'TechIndex Startups'!$A$1:$E$797,2,FALSE)</f>
        <v>FIRM0787</v>
      </c>
      <c r="F1048" s="31" t="s">
        <v>1544</v>
      </c>
      <c r="G1048" s="27">
        <f t="shared" si="34"/>
        <v>50000000</v>
      </c>
      <c r="H1048" s="60">
        <f>VLOOKUP($A1048,Fund_clean_work!$A:$B,2,FALSE)</f>
        <v>8</v>
      </c>
      <c r="I1048" s="64">
        <f t="shared" si="33"/>
        <v>6250000</v>
      </c>
      <c r="J1048" s="25" t="s">
        <v>1486</v>
      </c>
      <c r="K1048" s="25" t="s">
        <v>1522</v>
      </c>
      <c r="L1048" s="25" t="s">
        <v>30</v>
      </c>
      <c r="M1048" s="25" t="s">
        <v>1545</v>
      </c>
      <c r="N1048" s="25">
        <v>2009</v>
      </c>
      <c r="O1048" s="25" t="s">
        <v>33</v>
      </c>
    </row>
    <row r="1049" spans="1:15">
      <c r="A1049" s="25" t="s">
        <v>3580</v>
      </c>
      <c r="B1049" s="26">
        <v>43314</v>
      </c>
      <c r="C1049" s="25">
        <v>2018</v>
      </c>
      <c r="D1049" s="25" t="s">
        <v>3571</v>
      </c>
      <c r="E1049" s="25" t="str">
        <f>VLOOKUP(D1049, 'TechIndex Startups'!$A$1:$E$797,2,FALSE)</f>
        <v>FIRM0787</v>
      </c>
      <c r="F1049" s="31" t="s">
        <v>1544</v>
      </c>
      <c r="G1049" s="27">
        <f t="shared" si="34"/>
        <v>50000000</v>
      </c>
      <c r="H1049" s="60">
        <f>VLOOKUP($A1049,Fund_clean_work!$A:$B,2,FALSE)</f>
        <v>8</v>
      </c>
      <c r="I1049" s="64">
        <f t="shared" si="33"/>
        <v>6250000</v>
      </c>
      <c r="J1049" s="25" t="s">
        <v>1969</v>
      </c>
      <c r="K1049" s="25" t="s">
        <v>1522</v>
      </c>
      <c r="L1049" s="25" t="s">
        <v>30</v>
      </c>
      <c r="M1049" s="25" t="s">
        <v>1545</v>
      </c>
      <c r="N1049" s="25">
        <v>2009</v>
      </c>
      <c r="O1049" s="25" t="s">
        <v>33</v>
      </c>
    </row>
    <row r="1050" spans="1:15">
      <c r="A1050" s="25" t="s">
        <v>3580</v>
      </c>
      <c r="B1050" s="26">
        <v>43314</v>
      </c>
      <c r="C1050" s="25">
        <v>2018</v>
      </c>
      <c r="D1050" s="25" t="s">
        <v>3571</v>
      </c>
      <c r="E1050" s="25" t="str">
        <f>VLOOKUP(D1050, 'TechIndex Startups'!$A$1:$E$797,2,FALSE)</f>
        <v>FIRM0787</v>
      </c>
      <c r="F1050" s="31" t="s">
        <v>1544</v>
      </c>
      <c r="G1050" s="27">
        <f t="shared" si="34"/>
        <v>50000000</v>
      </c>
      <c r="H1050" s="60">
        <f>VLOOKUP($A1050,Fund_clean_work!$A:$B,2,FALSE)</f>
        <v>8</v>
      </c>
      <c r="I1050" s="64">
        <f t="shared" si="33"/>
        <v>6250000</v>
      </c>
      <c r="J1050" s="25" t="s">
        <v>3575</v>
      </c>
      <c r="K1050" s="25" t="s">
        <v>1522</v>
      </c>
      <c r="L1050" s="25" t="s">
        <v>30</v>
      </c>
      <c r="M1050" s="25" t="s">
        <v>1545</v>
      </c>
      <c r="N1050" s="25">
        <v>2009</v>
      </c>
      <c r="O1050" s="25" t="s">
        <v>33</v>
      </c>
    </row>
    <row r="1051" spans="1:15">
      <c r="A1051" s="25" t="s">
        <v>3580</v>
      </c>
      <c r="B1051" s="26">
        <v>43314</v>
      </c>
      <c r="C1051" s="25">
        <v>2018</v>
      </c>
      <c r="D1051" s="25" t="s">
        <v>3571</v>
      </c>
      <c r="E1051" s="25" t="str">
        <f>VLOOKUP(D1051, 'TechIndex Startups'!$A$1:$E$797,2,FALSE)</f>
        <v>FIRM0787</v>
      </c>
      <c r="F1051" s="31" t="s">
        <v>1544</v>
      </c>
      <c r="G1051" s="27">
        <f t="shared" si="34"/>
        <v>50000000</v>
      </c>
      <c r="H1051" s="60">
        <f>VLOOKUP($A1051,Fund_clean_work!$A:$B,2,FALSE)</f>
        <v>8</v>
      </c>
      <c r="I1051" s="64">
        <f t="shared" si="33"/>
        <v>6250000</v>
      </c>
      <c r="J1051" s="25" t="s">
        <v>1726</v>
      </c>
      <c r="K1051" s="25" t="s">
        <v>1522</v>
      </c>
      <c r="L1051" s="25" t="s">
        <v>30</v>
      </c>
      <c r="M1051" s="25" t="s">
        <v>1545</v>
      </c>
      <c r="N1051" s="25">
        <v>2009</v>
      </c>
      <c r="O1051" s="25" t="s">
        <v>33</v>
      </c>
    </row>
    <row r="1052" spans="1:15">
      <c r="A1052" s="25" t="s">
        <v>3580</v>
      </c>
      <c r="B1052" s="26">
        <v>43314</v>
      </c>
      <c r="C1052" s="25">
        <v>2018</v>
      </c>
      <c r="D1052" s="25" t="s">
        <v>3571</v>
      </c>
      <c r="E1052" s="25" t="str">
        <f>VLOOKUP(D1052, 'TechIndex Startups'!$A$1:$E$797,2,FALSE)</f>
        <v>FIRM0787</v>
      </c>
      <c r="F1052" s="31" t="s">
        <v>1544</v>
      </c>
      <c r="G1052" s="27">
        <f t="shared" si="34"/>
        <v>50000000</v>
      </c>
      <c r="H1052" s="60">
        <f>VLOOKUP($A1052,Fund_clean_work!$A:$B,2,FALSE)</f>
        <v>8</v>
      </c>
      <c r="I1052" s="64">
        <f t="shared" si="33"/>
        <v>6250000</v>
      </c>
      <c r="J1052" s="25" t="s">
        <v>3578</v>
      </c>
      <c r="K1052" s="25" t="s">
        <v>1522</v>
      </c>
      <c r="L1052" s="25" t="s">
        <v>30</v>
      </c>
      <c r="M1052" s="25" t="s">
        <v>1545</v>
      </c>
      <c r="N1052" s="25">
        <v>2009</v>
      </c>
      <c r="O1052" s="25" t="s">
        <v>33</v>
      </c>
    </row>
    <row r="1053" spans="1:15">
      <c r="A1053" s="25" t="s">
        <v>3587</v>
      </c>
      <c r="B1053" s="26">
        <v>39940</v>
      </c>
      <c r="C1053" s="25">
        <v>2009</v>
      </c>
      <c r="D1053" s="25" t="s">
        <v>3204</v>
      </c>
      <c r="E1053" s="25" t="str">
        <f>VLOOKUP(D1053, 'TechIndex Startups'!$A$1:$E$797,2,FALSE)</f>
        <v>FIRM0788</v>
      </c>
      <c r="F1053" s="27">
        <v>1600000</v>
      </c>
      <c r="G1053" s="27">
        <f t="shared" si="34"/>
        <v>1600000</v>
      </c>
      <c r="H1053" s="60">
        <f>VLOOKUP($A1053,Fund_clean_work!$A:$B,2,FALSE)</f>
        <v>1</v>
      </c>
      <c r="I1053" s="64">
        <f t="shared" si="33"/>
        <v>1600000</v>
      </c>
      <c r="J1053" s="25" t="s">
        <v>1479</v>
      </c>
      <c r="K1053" s="25" t="s">
        <v>1469</v>
      </c>
      <c r="L1053" s="25" t="s">
        <v>30</v>
      </c>
      <c r="M1053" s="25" t="s">
        <v>1498</v>
      </c>
      <c r="N1053" s="25">
        <v>2003</v>
      </c>
      <c r="O1053" s="25" t="s">
        <v>29</v>
      </c>
    </row>
    <row r="1054" spans="1:15">
      <c r="A1054" s="25" t="s">
        <v>3588</v>
      </c>
      <c r="B1054" s="26">
        <v>41469</v>
      </c>
      <c r="C1054" s="25">
        <v>2013</v>
      </c>
      <c r="D1054" s="25" t="s">
        <v>3204</v>
      </c>
      <c r="E1054" s="25" t="str">
        <f>VLOOKUP(D1054, 'TechIndex Startups'!$A$1:$E$797,2,FALSE)</f>
        <v>FIRM0788</v>
      </c>
      <c r="F1054" s="27">
        <v>365000</v>
      </c>
      <c r="G1054" s="27">
        <f t="shared" si="34"/>
        <v>365000</v>
      </c>
      <c r="H1054" s="60">
        <f>VLOOKUP($A1054,Fund_clean_work!$A:$B,2,FALSE)</f>
        <v>1</v>
      </c>
      <c r="I1054" s="64">
        <f t="shared" si="33"/>
        <v>365000</v>
      </c>
      <c r="J1054" s="25" t="s">
        <v>1479</v>
      </c>
      <c r="K1054" s="25" t="s">
        <v>1513</v>
      </c>
      <c r="L1054" s="25" t="s">
        <v>30</v>
      </c>
      <c r="M1054" s="25" t="s">
        <v>1498</v>
      </c>
      <c r="N1054" s="25">
        <v>2003</v>
      </c>
      <c r="O1054" s="25" t="s">
        <v>29</v>
      </c>
    </row>
    <row r="1055" spans="1:15">
      <c r="A1055" s="25" t="s">
        <v>3591</v>
      </c>
      <c r="B1055" s="26">
        <v>43010</v>
      </c>
      <c r="C1055" s="25">
        <v>2017</v>
      </c>
      <c r="D1055" s="25" t="s">
        <v>3204</v>
      </c>
      <c r="E1055" s="25" t="str">
        <f>VLOOKUP(D1055, 'TechIndex Startups'!$A$1:$E$797,2,FALSE)</f>
        <v>FIRM0788</v>
      </c>
      <c r="F1055" s="27">
        <v>20000000</v>
      </c>
      <c r="G1055" s="27">
        <f t="shared" si="34"/>
        <v>20000000</v>
      </c>
      <c r="H1055" s="60">
        <f>VLOOKUP($A1055,Fund_clean_work!$A:$B,2,FALSE)</f>
        <v>1</v>
      </c>
      <c r="I1055" s="64">
        <f t="shared" si="33"/>
        <v>20000000</v>
      </c>
      <c r="J1055" s="25" t="s">
        <v>3592</v>
      </c>
      <c r="K1055" s="25" t="s">
        <v>1469</v>
      </c>
      <c r="L1055" s="25" t="s">
        <v>30</v>
      </c>
      <c r="M1055" s="25" t="s">
        <v>1498</v>
      </c>
      <c r="N1055" s="25">
        <v>2003</v>
      </c>
      <c r="O1055" s="25" t="s">
        <v>29</v>
      </c>
    </row>
    <row r="1056" spans="1:15">
      <c r="A1056" s="25" t="s">
        <v>3596</v>
      </c>
      <c r="B1056" s="26">
        <v>43087</v>
      </c>
      <c r="C1056" s="25">
        <v>2017</v>
      </c>
      <c r="D1056" s="25" t="s">
        <v>3593</v>
      </c>
      <c r="E1056" s="25" t="str">
        <f>VLOOKUP(D1056, 'TechIndex Startups'!$A$1:$E$797,2,FALSE)</f>
        <v>FIRM0789</v>
      </c>
      <c r="F1056" s="27">
        <v>2400000</v>
      </c>
      <c r="G1056" s="27">
        <f t="shared" si="34"/>
        <v>2400000</v>
      </c>
      <c r="H1056" s="60">
        <f>VLOOKUP($A1056,Fund_clean_work!$A:$B,2,FALSE)</f>
        <v>4</v>
      </c>
      <c r="I1056" s="64">
        <f t="shared" si="33"/>
        <v>600000</v>
      </c>
      <c r="J1056" s="25" t="s">
        <v>3597</v>
      </c>
      <c r="K1056" s="25" t="s">
        <v>1596</v>
      </c>
      <c r="L1056" s="25" t="s">
        <v>30</v>
      </c>
      <c r="M1056" s="25" t="s">
        <v>1543</v>
      </c>
      <c r="N1056" s="25">
        <v>2017</v>
      </c>
      <c r="O1056" s="25" t="s">
        <v>58</v>
      </c>
    </row>
    <row r="1057" spans="1:15">
      <c r="A1057" s="25" t="s">
        <v>3596</v>
      </c>
      <c r="B1057" s="26">
        <v>43087</v>
      </c>
      <c r="C1057" s="25">
        <v>2017</v>
      </c>
      <c r="D1057" s="25" t="s">
        <v>3593</v>
      </c>
      <c r="E1057" s="25" t="str">
        <f>VLOOKUP(D1057, 'TechIndex Startups'!$A$1:$E$797,2,FALSE)</f>
        <v>FIRM0789</v>
      </c>
      <c r="F1057" s="31" t="s">
        <v>1544</v>
      </c>
      <c r="G1057" s="27">
        <f t="shared" si="34"/>
        <v>2400000</v>
      </c>
      <c r="H1057" s="60">
        <f>VLOOKUP($A1057,Fund_clean_work!$A:$B,2,FALSE)</f>
        <v>4</v>
      </c>
      <c r="I1057" s="64">
        <f t="shared" si="33"/>
        <v>600000</v>
      </c>
      <c r="J1057" s="25" t="s">
        <v>3598</v>
      </c>
      <c r="K1057" s="25" t="s">
        <v>1596</v>
      </c>
      <c r="L1057" s="25" t="s">
        <v>30</v>
      </c>
      <c r="M1057" s="25" t="s">
        <v>1543</v>
      </c>
      <c r="N1057" s="25">
        <v>2017</v>
      </c>
      <c r="O1057" s="25" t="s">
        <v>58</v>
      </c>
    </row>
    <row r="1058" spans="1:15">
      <c r="A1058" s="25" t="s">
        <v>3596</v>
      </c>
      <c r="B1058" s="26">
        <v>43087</v>
      </c>
      <c r="C1058" s="25">
        <v>2017</v>
      </c>
      <c r="D1058" s="25" t="s">
        <v>3593</v>
      </c>
      <c r="E1058" s="25" t="str">
        <f>VLOOKUP(D1058, 'TechIndex Startups'!$A$1:$E$797,2,FALSE)</f>
        <v>FIRM0789</v>
      </c>
      <c r="F1058" s="31" t="s">
        <v>1544</v>
      </c>
      <c r="G1058" s="27">
        <f t="shared" si="34"/>
        <v>2400000</v>
      </c>
      <c r="H1058" s="60">
        <f>VLOOKUP($A1058,Fund_clean_work!$A:$B,2,FALSE)</f>
        <v>4</v>
      </c>
      <c r="I1058" s="64">
        <f t="shared" si="33"/>
        <v>600000</v>
      </c>
      <c r="J1058" s="25" t="s">
        <v>3599</v>
      </c>
      <c r="K1058" s="25" t="s">
        <v>1596</v>
      </c>
      <c r="L1058" s="25" t="s">
        <v>30</v>
      </c>
      <c r="M1058" s="25" t="s">
        <v>1543</v>
      </c>
      <c r="N1058" s="25">
        <v>2017</v>
      </c>
      <c r="O1058" s="25" t="s">
        <v>58</v>
      </c>
    </row>
    <row r="1059" spans="1:15">
      <c r="A1059" s="25" t="s">
        <v>3596</v>
      </c>
      <c r="B1059" s="26">
        <v>43087</v>
      </c>
      <c r="C1059" s="25">
        <v>2017</v>
      </c>
      <c r="D1059" s="25" t="s">
        <v>3593</v>
      </c>
      <c r="E1059" s="25" t="str">
        <f>VLOOKUP(D1059, 'TechIndex Startups'!$A$1:$E$797,2,FALSE)</f>
        <v>FIRM0789</v>
      </c>
      <c r="F1059" s="31" t="s">
        <v>1544</v>
      </c>
      <c r="G1059" s="27">
        <f t="shared" si="34"/>
        <v>2400000</v>
      </c>
      <c r="H1059" s="60">
        <f>VLOOKUP($A1059,Fund_clean_work!$A:$B,2,FALSE)</f>
        <v>4</v>
      </c>
      <c r="I1059" s="64">
        <f t="shared" si="33"/>
        <v>600000</v>
      </c>
      <c r="J1059" s="25" t="s">
        <v>1800</v>
      </c>
      <c r="K1059" s="25" t="s">
        <v>1596</v>
      </c>
      <c r="L1059" s="25" t="s">
        <v>30</v>
      </c>
      <c r="M1059" s="25" t="s">
        <v>1543</v>
      </c>
      <c r="N1059" s="25">
        <v>2017</v>
      </c>
      <c r="O1059" s="25" t="s">
        <v>58</v>
      </c>
    </row>
    <row r="1060" spans="1:15">
      <c r="A1060" s="25" t="s">
        <v>3619</v>
      </c>
      <c r="B1060" s="26">
        <v>42985</v>
      </c>
      <c r="C1060" s="25">
        <v>2017</v>
      </c>
      <c r="D1060" s="25" t="s">
        <v>3620</v>
      </c>
      <c r="E1060" s="25" t="str">
        <f>VLOOKUP(D1060, 'TechIndex Startups'!$A$1:$E$797,2,FALSE)</f>
        <v>FIRM0791</v>
      </c>
      <c r="F1060" s="27">
        <f>8000000*0.11</f>
        <v>880000</v>
      </c>
      <c r="G1060" s="27">
        <f t="shared" si="34"/>
        <v>880000</v>
      </c>
      <c r="H1060" s="60">
        <f>VLOOKUP($A1060,Fund_clean_work!$A:$B,2,FALSE)</f>
        <v>1</v>
      </c>
      <c r="I1060" s="64">
        <f t="shared" si="33"/>
        <v>880000</v>
      </c>
      <c r="J1060" s="25" t="s">
        <v>3625</v>
      </c>
      <c r="K1060" s="25" t="s">
        <v>1469</v>
      </c>
      <c r="L1060" s="25" t="s">
        <v>200</v>
      </c>
      <c r="M1060" s="25" t="s">
        <v>1932</v>
      </c>
      <c r="N1060" s="25">
        <v>2013</v>
      </c>
      <c r="O1060" s="25" t="s">
        <v>29</v>
      </c>
    </row>
    <row r="1061" spans="1:15">
      <c r="A1061" s="25" t="s">
        <v>3628</v>
      </c>
      <c r="B1061" s="26">
        <v>42913</v>
      </c>
      <c r="C1061" s="25">
        <v>2017</v>
      </c>
      <c r="D1061" s="25" t="s">
        <v>3629</v>
      </c>
      <c r="E1061" s="25" t="str">
        <f>VLOOKUP(D1061, 'TechIndex Startups'!$A$1:$E$797,2,FALSE)</f>
        <v>FIRM0792</v>
      </c>
      <c r="F1061" s="27">
        <f>2500000*1.34</f>
        <v>3350000</v>
      </c>
      <c r="G1061" s="27">
        <f t="shared" si="34"/>
        <v>3350000</v>
      </c>
      <c r="H1061" s="60">
        <f>VLOOKUP($A1061,Fund_clean_work!$A:$B,2,FALSE)</f>
        <v>1</v>
      </c>
      <c r="I1061" s="64">
        <f t="shared" si="33"/>
        <v>3350000</v>
      </c>
      <c r="J1061" s="25" t="s">
        <v>3630</v>
      </c>
      <c r="K1061" s="25" t="s">
        <v>1477</v>
      </c>
      <c r="L1061" s="25" t="s">
        <v>50</v>
      </c>
      <c r="M1061" s="25" t="s">
        <v>1478</v>
      </c>
      <c r="N1061" s="25">
        <v>2009</v>
      </c>
      <c r="O1061" s="25" t="s">
        <v>58</v>
      </c>
    </row>
    <row r="1062" spans="1:15">
      <c r="A1062" s="25" t="s">
        <v>3634</v>
      </c>
      <c r="B1062" s="26">
        <v>42898</v>
      </c>
      <c r="C1062" s="25">
        <v>2017</v>
      </c>
      <c r="D1062" s="25" t="s">
        <v>3206</v>
      </c>
      <c r="E1062" s="25" t="str">
        <f>VLOOKUP(D1062, 'TechIndex Startups'!$A$1:$E$797,2,FALSE)</f>
        <v>FIRM0793</v>
      </c>
      <c r="F1062" s="27">
        <v>16000000</v>
      </c>
      <c r="G1062" s="27">
        <f t="shared" si="34"/>
        <v>16000000</v>
      </c>
      <c r="H1062" s="60">
        <f>VLOOKUP($A1062,Fund_clean_work!$A:$B,2,FALSE)</f>
        <v>5</v>
      </c>
      <c r="I1062" s="64">
        <f t="shared" si="33"/>
        <v>3200000</v>
      </c>
      <c r="J1062" s="25" t="s">
        <v>11</v>
      </c>
      <c r="K1062" s="25" t="s">
        <v>1494</v>
      </c>
      <c r="L1062" s="25" t="s">
        <v>30</v>
      </c>
      <c r="M1062" s="25" t="s">
        <v>1482</v>
      </c>
      <c r="N1062" s="25">
        <v>2011</v>
      </c>
      <c r="O1062" s="25" t="s">
        <v>33</v>
      </c>
    </row>
    <row r="1063" spans="1:15">
      <c r="A1063" s="25" t="s">
        <v>3634</v>
      </c>
      <c r="B1063" s="26">
        <v>42898</v>
      </c>
      <c r="C1063" s="25">
        <v>2017</v>
      </c>
      <c r="D1063" s="25" t="s">
        <v>3206</v>
      </c>
      <c r="E1063" s="25" t="str">
        <f>VLOOKUP(D1063, 'TechIndex Startups'!$A$1:$E$797,2,FALSE)</f>
        <v>FIRM0793</v>
      </c>
      <c r="F1063" s="31" t="s">
        <v>1544</v>
      </c>
      <c r="G1063" s="27">
        <f t="shared" si="34"/>
        <v>16000000</v>
      </c>
      <c r="H1063" s="60">
        <f>VLOOKUP($A1063,Fund_clean_work!$A:$B,2,FALSE)</f>
        <v>5</v>
      </c>
      <c r="I1063" s="64">
        <f t="shared" si="33"/>
        <v>3200000</v>
      </c>
      <c r="J1063" s="25" t="s">
        <v>1860</v>
      </c>
      <c r="K1063" s="25" t="s">
        <v>1494</v>
      </c>
      <c r="L1063" s="25" t="s">
        <v>30</v>
      </c>
      <c r="M1063" s="25" t="s">
        <v>1482</v>
      </c>
      <c r="N1063" s="25">
        <v>2011</v>
      </c>
      <c r="O1063" s="25" t="s">
        <v>33</v>
      </c>
    </row>
    <row r="1064" spans="1:15">
      <c r="A1064" s="25" t="s">
        <v>3634</v>
      </c>
      <c r="B1064" s="26">
        <v>42898</v>
      </c>
      <c r="C1064" s="25">
        <v>2017</v>
      </c>
      <c r="D1064" s="25" t="s">
        <v>3206</v>
      </c>
      <c r="E1064" s="25" t="str">
        <f>VLOOKUP(D1064, 'TechIndex Startups'!$A$1:$E$797,2,FALSE)</f>
        <v>FIRM0793</v>
      </c>
      <c r="F1064" s="31" t="s">
        <v>1544</v>
      </c>
      <c r="G1064" s="27">
        <f t="shared" si="34"/>
        <v>16000000</v>
      </c>
      <c r="H1064" s="60">
        <f>VLOOKUP($A1064,Fund_clean_work!$A:$B,2,FALSE)</f>
        <v>5</v>
      </c>
      <c r="I1064" s="64">
        <f t="shared" si="33"/>
        <v>3200000</v>
      </c>
      <c r="J1064" s="25" t="s">
        <v>3635</v>
      </c>
      <c r="K1064" s="25" t="s">
        <v>1494</v>
      </c>
      <c r="L1064" s="25" t="s">
        <v>30</v>
      </c>
      <c r="M1064" s="25" t="s">
        <v>1482</v>
      </c>
      <c r="N1064" s="25">
        <v>2011</v>
      </c>
      <c r="O1064" s="25" t="s">
        <v>33</v>
      </c>
    </row>
    <row r="1065" spans="1:15">
      <c r="A1065" s="25" t="s">
        <v>3634</v>
      </c>
      <c r="B1065" s="26">
        <v>42898</v>
      </c>
      <c r="C1065" s="25">
        <v>2017</v>
      </c>
      <c r="D1065" s="25" t="s">
        <v>3206</v>
      </c>
      <c r="E1065" s="25" t="str">
        <f>VLOOKUP(D1065, 'TechIndex Startups'!$A$1:$E$797,2,FALSE)</f>
        <v>FIRM0793</v>
      </c>
      <c r="F1065" s="31" t="s">
        <v>1544</v>
      </c>
      <c r="G1065" s="27">
        <f t="shared" si="34"/>
        <v>16000000</v>
      </c>
      <c r="H1065" s="60">
        <f>VLOOKUP($A1065,Fund_clean_work!$A:$B,2,FALSE)</f>
        <v>5</v>
      </c>
      <c r="I1065" s="64">
        <f t="shared" si="33"/>
        <v>3200000</v>
      </c>
      <c r="J1065" s="25" t="s">
        <v>7</v>
      </c>
      <c r="K1065" s="25" t="s">
        <v>1494</v>
      </c>
      <c r="L1065" s="25" t="s">
        <v>30</v>
      </c>
      <c r="M1065" s="25" t="s">
        <v>1482</v>
      </c>
      <c r="N1065" s="25">
        <v>2011</v>
      </c>
      <c r="O1065" s="25" t="s">
        <v>33</v>
      </c>
    </row>
    <row r="1066" spans="1:15">
      <c r="A1066" s="25" t="s">
        <v>3634</v>
      </c>
      <c r="B1066" s="26">
        <v>42898</v>
      </c>
      <c r="C1066" s="25">
        <v>2017</v>
      </c>
      <c r="D1066" s="25" t="s">
        <v>3206</v>
      </c>
      <c r="E1066" s="25" t="str">
        <f>VLOOKUP(D1066, 'TechIndex Startups'!$A$1:$E$797,2,FALSE)</f>
        <v>FIRM0793</v>
      </c>
      <c r="F1066" s="31" t="s">
        <v>1544</v>
      </c>
      <c r="G1066" s="27">
        <f t="shared" si="34"/>
        <v>16000000</v>
      </c>
      <c r="H1066" s="60">
        <f>VLOOKUP($A1066,Fund_clean_work!$A:$B,2,FALSE)</f>
        <v>5</v>
      </c>
      <c r="I1066" s="64">
        <f t="shared" si="33"/>
        <v>3200000</v>
      </c>
      <c r="J1066" s="25" t="s">
        <v>1969</v>
      </c>
      <c r="K1066" s="25" t="s">
        <v>1494</v>
      </c>
      <c r="L1066" s="25" t="s">
        <v>30</v>
      </c>
      <c r="M1066" s="25" t="s">
        <v>1482</v>
      </c>
      <c r="N1066" s="25">
        <v>2011</v>
      </c>
      <c r="O1066" s="25" t="s">
        <v>33</v>
      </c>
    </row>
    <row r="1067" spans="1:15">
      <c r="A1067" s="25" t="s">
        <v>3639</v>
      </c>
      <c r="B1067" s="26">
        <v>42635</v>
      </c>
      <c r="C1067" s="25">
        <v>2016</v>
      </c>
      <c r="D1067" s="25" t="s">
        <v>3207</v>
      </c>
      <c r="E1067" s="25" t="str">
        <f>VLOOKUP(D1067, 'TechIndex Startups'!$A$1:$E$797,2,FALSE)</f>
        <v>FIRM0794</v>
      </c>
      <c r="F1067" s="27">
        <f>200000*1.24</f>
        <v>248000</v>
      </c>
      <c r="G1067" s="27">
        <f t="shared" si="34"/>
        <v>248000</v>
      </c>
      <c r="H1067" s="60">
        <f>VLOOKUP($A1067,Fund_clean_work!$A:$B,2,FALSE)</f>
        <v>2</v>
      </c>
      <c r="I1067" s="64">
        <f t="shared" si="33"/>
        <v>124000</v>
      </c>
      <c r="J1067" s="25" t="s">
        <v>3640</v>
      </c>
      <c r="K1067" s="25" t="s">
        <v>1481</v>
      </c>
      <c r="L1067" s="25" t="s">
        <v>681</v>
      </c>
      <c r="M1067" s="25" t="s">
        <v>3636</v>
      </c>
      <c r="N1067" s="25">
        <v>2016</v>
      </c>
      <c r="O1067" s="25" t="s">
        <v>44</v>
      </c>
    </row>
    <row r="1068" spans="1:15">
      <c r="A1068" s="25" t="s">
        <v>3639</v>
      </c>
      <c r="B1068" s="26">
        <v>42635</v>
      </c>
      <c r="C1068" s="25">
        <v>2016</v>
      </c>
      <c r="D1068" s="25" t="s">
        <v>3207</v>
      </c>
      <c r="E1068" s="25" t="str">
        <f>VLOOKUP(D1068, 'TechIndex Startups'!$A$1:$E$797,2,FALSE)</f>
        <v>FIRM0794</v>
      </c>
      <c r="F1068" s="31" t="s">
        <v>1544</v>
      </c>
      <c r="G1068" s="27">
        <f t="shared" si="34"/>
        <v>248000</v>
      </c>
      <c r="H1068" s="60">
        <f>VLOOKUP($A1068,Fund_clean_work!$A:$B,2,FALSE)</f>
        <v>2</v>
      </c>
      <c r="I1068" s="64">
        <f t="shared" si="33"/>
        <v>124000</v>
      </c>
      <c r="J1068" s="25" t="s">
        <v>3641</v>
      </c>
      <c r="K1068" s="25" t="s">
        <v>1481</v>
      </c>
      <c r="L1068" s="25" t="s">
        <v>681</v>
      </c>
      <c r="M1068" s="25" t="s">
        <v>3636</v>
      </c>
      <c r="N1068" s="25">
        <v>2016</v>
      </c>
      <c r="O1068" s="25" t="s">
        <v>44</v>
      </c>
    </row>
    <row r="1069" spans="1:15">
      <c r="A1069" s="25" t="s">
        <v>3642</v>
      </c>
      <c r="B1069" s="26">
        <v>42898</v>
      </c>
      <c r="C1069" s="25">
        <v>2017</v>
      </c>
      <c r="D1069" s="25" t="s">
        <v>3207</v>
      </c>
      <c r="E1069" s="25" t="str">
        <f>VLOOKUP(D1069, 'TechIndex Startups'!$A$1:$E$797,2,FALSE)</f>
        <v>FIRM0794</v>
      </c>
      <c r="F1069" s="27">
        <f>1000000*1.24</f>
        <v>1240000</v>
      </c>
      <c r="G1069" s="27">
        <f t="shared" si="34"/>
        <v>1240000</v>
      </c>
      <c r="H1069" s="60">
        <f>VLOOKUP($A1069,Fund_clean_work!$A:$B,2,FALSE)</f>
        <v>1</v>
      </c>
      <c r="I1069" s="64">
        <f t="shared" si="33"/>
        <v>1240000</v>
      </c>
      <c r="J1069" s="25" t="s">
        <v>2003</v>
      </c>
      <c r="K1069" s="25" t="s">
        <v>1481</v>
      </c>
      <c r="L1069" s="25" t="s">
        <v>681</v>
      </c>
      <c r="M1069" s="25" t="s">
        <v>3636</v>
      </c>
      <c r="N1069" s="25">
        <v>2016</v>
      </c>
      <c r="O1069" s="25" t="s">
        <v>44</v>
      </c>
    </row>
    <row r="1070" spans="1:15">
      <c r="A1070" s="25" t="s">
        <v>3645</v>
      </c>
      <c r="B1070" s="26">
        <v>42856</v>
      </c>
      <c r="C1070" s="25">
        <v>2017</v>
      </c>
      <c r="D1070" s="25" t="s">
        <v>3208</v>
      </c>
      <c r="E1070" s="25" t="str">
        <f>VLOOKUP(D1070, 'TechIndex Startups'!$A$1:$E$797,2,FALSE)</f>
        <v>FIRM0795</v>
      </c>
      <c r="F1070" s="27">
        <v>800000</v>
      </c>
      <c r="G1070" s="27">
        <f t="shared" si="34"/>
        <v>800000</v>
      </c>
      <c r="H1070" s="60">
        <f>VLOOKUP($A1070,Fund_clean_work!$A:$B,2,FALSE)</f>
        <v>4</v>
      </c>
      <c r="I1070" s="64">
        <f t="shared" si="33"/>
        <v>200000</v>
      </c>
      <c r="J1070" s="25" t="s">
        <v>3646</v>
      </c>
      <c r="K1070" s="25" t="s">
        <v>1481</v>
      </c>
      <c r="L1070" s="25" t="s">
        <v>30</v>
      </c>
      <c r="M1070" s="25" t="s">
        <v>1770</v>
      </c>
      <c r="N1070" s="25">
        <v>2016</v>
      </c>
      <c r="O1070" s="25" t="s">
        <v>44</v>
      </c>
    </row>
    <row r="1071" spans="1:15">
      <c r="A1071" s="25" t="s">
        <v>3645</v>
      </c>
      <c r="B1071" s="26">
        <v>42856</v>
      </c>
      <c r="C1071" s="25">
        <v>2017</v>
      </c>
      <c r="D1071" s="25" t="s">
        <v>3208</v>
      </c>
      <c r="E1071" s="25" t="str">
        <f>VLOOKUP(D1071, 'TechIndex Startups'!$A$1:$E$797,2,FALSE)</f>
        <v>FIRM0795</v>
      </c>
      <c r="F1071" s="31" t="s">
        <v>1544</v>
      </c>
      <c r="G1071" s="27">
        <f t="shared" si="34"/>
        <v>800000</v>
      </c>
      <c r="H1071" s="60">
        <f>VLOOKUP($A1071,Fund_clean_work!$A:$B,2,FALSE)</f>
        <v>4</v>
      </c>
      <c r="I1071" s="64">
        <f t="shared" si="33"/>
        <v>200000</v>
      </c>
      <c r="J1071" s="25" t="s">
        <v>3647</v>
      </c>
      <c r="K1071" s="25" t="s">
        <v>1481</v>
      </c>
      <c r="L1071" s="25" t="s">
        <v>30</v>
      </c>
      <c r="M1071" s="25" t="s">
        <v>1770</v>
      </c>
      <c r="N1071" s="25">
        <v>2016</v>
      </c>
      <c r="O1071" s="25" t="s">
        <v>44</v>
      </c>
    </row>
    <row r="1072" spans="1:15">
      <c r="A1072" s="25" t="s">
        <v>3645</v>
      </c>
      <c r="B1072" s="26">
        <v>42856</v>
      </c>
      <c r="C1072" s="25">
        <v>2017</v>
      </c>
      <c r="D1072" s="25" t="s">
        <v>3208</v>
      </c>
      <c r="E1072" s="25" t="str">
        <f>VLOOKUP(D1072, 'TechIndex Startups'!$A$1:$E$797,2,FALSE)</f>
        <v>FIRM0795</v>
      </c>
      <c r="F1072" s="31" t="s">
        <v>1544</v>
      </c>
      <c r="G1072" s="27">
        <f t="shared" si="34"/>
        <v>800000</v>
      </c>
      <c r="H1072" s="60">
        <f>VLOOKUP($A1072,Fund_clean_work!$A:$B,2,FALSE)</f>
        <v>4</v>
      </c>
      <c r="I1072" s="64">
        <f t="shared" si="33"/>
        <v>200000</v>
      </c>
      <c r="J1072" s="25" t="s">
        <v>1753</v>
      </c>
      <c r="K1072" s="25" t="s">
        <v>1481</v>
      </c>
      <c r="L1072" s="25" t="s">
        <v>30</v>
      </c>
      <c r="M1072" s="25" t="s">
        <v>1770</v>
      </c>
      <c r="N1072" s="25">
        <v>2016</v>
      </c>
      <c r="O1072" s="25" t="s">
        <v>44</v>
      </c>
    </row>
    <row r="1073" spans="1:15">
      <c r="A1073" s="25" t="s">
        <v>3645</v>
      </c>
      <c r="B1073" s="26">
        <v>42856</v>
      </c>
      <c r="C1073" s="25">
        <v>2017</v>
      </c>
      <c r="D1073" s="25" t="s">
        <v>3208</v>
      </c>
      <c r="E1073" s="25" t="str">
        <f>VLOOKUP(D1073, 'TechIndex Startups'!$A$1:$E$797,2,FALSE)</f>
        <v>FIRM0795</v>
      </c>
      <c r="F1073" s="31" t="s">
        <v>1544</v>
      </c>
      <c r="G1073" s="27">
        <f t="shared" si="34"/>
        <v>800000</v>
      </c>
      <c r="H1073" s="60">
        <f>VLOOKUP($A1073,Fund_clean_work!$A:$B,2,FALSE)</f>
        <v>4</v>
      </c>
      <c r="I1073" s="64">
        <f t="shared" si="33"/>
        <v>200000</v>
      </c>
      <c r="J1073" s="25" t="s">
        <v>1847</v>
      </c>
      <c r="K1073" s="25" t="s">
        <v>1481</v>
      </c>
      <c r="L1073" s="25" t="s">
        <v>30</v>
      </c>
      <c r="M1073" s="25" t="s">
        <v>1770</v>
      </c>
      <c r="N1073" s="25">
        <v>2016</v>
      </c>
      <c r="O1073" s="25" t="s">
        <v>44</v>
      </c>
    </row>
    <row r="1074" spans="1:15">
      <c r="A1074" s="25" t="s">
        <v>3648</v>
      </c>
      <c r="B1074" s="26">
        <v>43021</v>
      </c>
      <c r="C1074" s="25">
        <v>2017</v>
      </c>
      <c r="D1074" s="25" t="s">
        <v>3208</v>
      </c>
      <c r="E1074" s="25" t="str">
        <f>VLOOKUP(D1074, 'TechIndex Startups'!$A$1:$E$797,2,FALSE)</f>
        <v>FIRM0795</v>
      </c>
      <c r="F1074" s="27">
        <v>1100000</v>
      </c>
      <c r="G1074" s="27">
        <f t="shared" si="34"/>
        <v>1100000</v>
      </c>
      <c r="H1074" s="60">
        <f>VLOOKUP($A1074,Fund_clean_work!$A:$B,2,FALSE)</f>
        <v>1</v>
      </c>
      <c r="I1074" s="64">
        <f t="shared" si="33"/>
        <v>1100000</v>
      </c>
      <c r="J1074" s="25" t="s">
        <v>1479</v>
      </c>
      <c r="K1074" s="25" t="s">
        <v>1469</v>
      </c>
      <c r="L1074" s="25" t="s">
        <v>30</v>
      </c>
      <c r="M1074" s="25" t="s">
        <v>1770</v>
      </c>
      <c r="N1074" s="25">
        <v>2016</v>
      </c>
      <c r="O1074" s="25" t="s">
        <v>44</v>
      </c>
    </row>
    <row r="1075" spans="1:15">
      <c r="A1075" s="25" t="s">
        <v>3652</v>
      </c>
      <c r="B1075" s="26">
        <v>42415</v>
      </c>
      <c r="C1075" s="25">
        <v>2016</v>
      </c>
      <c r="D1075" s="25" t="s">
        <v>3209</v>
      </c>
      <c r="E1075" s="25" t="str">
        <f>VLOOKUP(D1075, 'TechIndex Startups'!$A$1:$E$797,2,FALSE)</f>
        <v>FIRM0796</v>
      </c>
      <c r="F1075" s="27">
        <v>1000000</v>
      </c>
      <c r="G1075" s="27">
        <f t="shared" si="34"/>
        <v>1000000</v>
      </c>
      <c r="H1075" s="60">
        <f>VLOOKUP($A1075,Fund_clean_work!$A:$B,2,FALSE)</f>
        <v>1</v>
      </c>
      <c r="I1075" s="64">
        <f t="shared" si="33"/>
        <v>1000000</v>
      </c>
      <c r="J1075" s="25" t="s">
        <v>1479</v>
      </c>
      <c r="K1075" s="25" t="s">
        <v>1497</v>
      </c>
      <c r="L1075" s="25" t="s">
        <v>80</v>
      </c>
      <c r="M1075" s="25" t="s">
        <v>3649</v>
      </c>
      <c r="N1075" s="25">
        <v>2015</v>
      </c>
      <c r="O1075" s="25" t="s">
        <v>33</v>
      </c>
    </row>
    <row r="1076" spans="1:15">
      <c r="A1076" s="25" t="s">
        <v>3653</v>
      </c>
      <c r="B1076" s="26">
        <v>42866</v>
      </c>
      <c r="C1076" s="25">
        <v>2017</v>
      </c>
      <c r="D1076" s="25" t="s">
        <v>3209</v>
      </c>
      <c r="E1076" s="25" t="str">
        <f>VLOOKUP(D1076, 'TechIndex Startups'!$A$1:$E$797,2,FALSE)</f>
        <v>FIRM0796</v>
      </c>
      <c r="F1076" s="27">
        <v>5000000</v>
      </c>
      <c r="G1076" s="27">
        <f t="shared" si="34"/>
        <v>5000000</v>
      </c>
      <c r="H1076" s="60">
        <f>VLOOKUP($A1076,Fund_clean_work!$A:$B,2,FALSE)</f>
        <v>1</v>
      </c>
      <c r="I1076" s="64">
        <f t="shared" si="33"/>
        <v>5000000</v>
      </c>
      <c r="J1076" s="25" t="s">
        <v>3654</v>
      </c>
      <c r="K1076" s="25" t="s">
        <v>1477</v>
      </c>
      <c r="L1076" s="25" t="s">
        <v>80</v>
      </c>
      <c r="M1076" s="25" t="s">
        <v>3649</v>
      </c>
      <c r="N1076" s="25">
        <v>2015</v>
      </c>
      <c r="O1076" s="25" t="s">
        <v>33</v>
      </c>
    </row>
    <row r="1077" spans="1:15">
      <c r="A1077" s="25" t="s">
        <v>3657</v>
      </c>
      <c r="B1077" s="26">
        <v>42660</v>
      </c>
      <c r="C1077" s="25">
        <v>2016</v>
      </c>
      <c r="D1077" s="25" t="s">
        <v>3210</v>
      </c>
      <c r="E1077" s="25" t="str">
        <f>VLOOKUP(D1077, 'TechIndex Startups'!$A$1:$E$927,2,FALSE)</f>
        <v>FIRM0797</v>
      </c>
      <c r="F1077" s="27">
        <v>3700000</v>
      </c>
      <c r="G1077" s="27">
        <f t="shared" si="34"/>
        <v>3700000</v>
      </c>
      <c r="H1077" s="60">
        <f>VLOOKUP($A1077,Fund_clean_work!$A:$B,2,FALSE)</f>
        <v>1</v>
      </c>
      <c r="I1077" s="64">
        <f t="shared" si="33"/>
        <v>3700000</v>
      </c>
      <c r="J1077" s="25" t="s">
        <v>3658</v>
      </c>
      <c r="K1077" s="25" t="s">
        <v>1477</v>
      </c>
      <c r="L1077" s="25" t="s">
        <v>30</v>
      </c>
      <c r="M1077" s="25" t="s">
        <v>1470</v>
      </c>
      <c r="N1077" s="25">
        <v>2015</v>
      </c>
      <c r="O1077" s="25" t="s">
        <v>44</v>
      </c>
    </row>
    <row r="1078" spans="1:15">
      <c r="A1078" s="25" t="s">
        <v>3659</v>
      </c>
      <c r="B1078" s="26">
        <v>43109</v>
      </c>
      <c r="C1078" s="25">
        <v>2018</v>
      </c>
      <c r="D1078" s="25" t="s">
        <v>3210</v>
      </c>
      <c r="E1078" s="25" t="str">
        <f>VLOOKUP(D1078, 'TechIndex Startups'!$A$1:$E$927,2,FALSE)</f>
        <v>FIRM0797</v>
      </c>
      <c r="F1078" s="27">
        <v>4000000</v>
      </c>
      <c r="G1078" s="27">
        <f t="shared" si="34"/>
        <v>4000000</v>
      </c>
      <c r="H1078" s="60">
        <f>VLOOKUP($A1078,Fund_clean_work!$A:$B,2,FALSE)</f>
        <v>2</v>
      </c>
      <c r="I1078" s="64">
        <f t="shared" si="33"/>
        <v>2000000</v>
      </c>
      <c r="J1078" s="25" t="s">
        <v>3658</v>
      </c>
      <c r="K1078" s="25" t="s">
        <v>1494</v>
      </c>
      <c r="L1078" s="25" t="s">
        <v>30</v>
      </c>
      <c r="M1078" s="25" t="s">
        <v>1470</v>
      </c>
      <c r="N1078" s="25">
        <v>2015</v>
      </c>
      <c r="O1078" s="25" t="s">
        <v>44</v>
      </c>
    </row>
    <row r="1079" spans="1:15">
      <c r="A1079" s="25" t="s">
        <v>3659</v>
      </c>
      <c r="B1079" s="26">
        <v>43109</v>
      </c>
      <c r="C1079" s="25">
        <v>2018</v>
      </c>
      <c r="D1079" s="25" t="s">
        <v>3210</v>
      </c>
      <c r="E1079" s="25" t="str">
        <f>VLOOKUP(D1079, 'TechIndex Startups'!$A$1:$E$927,2,FALSE)</f>
        <v>FIRM0797</v>
      </c>
      <c r="F1079" s="31" t="s">
        <v>1544</v>
      </c>
      <c r="G1079" s="27">
        <f t="shared" si="34"/>
        <v>4000000</v>
      </c>
      <c r="H1079" s="60">
        <f>VLOOKUP($A1079,Fund_clean_work!$A:$B,2,FALSE)</f>
        <v>2</v>
      </c>
      <c r="I1079" s="64">
        <f t="shared" si="33"/>
        <v>2000000</v>
      </c>
      <c r="J1079" s="25" t="s">
        <v>3660</v>
      </c>
      <c r="K1079" s="25" t="s">
        <v>1494</v>
      </c>
      <c r="L1079" s="25" t="s">
        <v>30</v>
      </c>
      <c r="M1079" s="25" t="s">
        <v>1470</v>
      </c>
      <c r="N1079" s="25">
        <v>2015</v>
      </c>
      <c r="O1079" s="25" t="s">
        <v>44</v>
      </c>
    </row>
    <row r="1080" spans="1:15">
      <c r="A1080" s="25" t="s">
        <v>3669</v>
      </c>
      <c r="B1080" s="26">
        <v>42045</v>
      </c>
      <c r="C1080" s="25">
        <v>2015</v>
      </c>
      <c r="D1080" s="25" t="s">
        <v>3408</v>
      </c>
      <c r="E1080" s="25" t="str">
        <f>VLOOKUP(D1080, 'TechIndex Startups'!$A$1:$E$927,2,FALSE)</f>
        <v>FIRM0802</v>
      </c>
      <c r="F1080" s="27">
        <v>5900000</v>
      </c>
      <c r="G1080" s="27">
        <f t="shared" si="34"/>
        <v>5900000</v>
      </c>
      <c r="H1080" s="60">
        <f>VLOOKUP($A1080,Fund_clean_work!$A:$B,2,FALSE)</f>
        <v>1</v>
      </c>
      <c r="I1080" s="64">
        <f t="shared" si="33"/>
        <v>5900000</v>
      </c>
      <c r="J1080" s="25" t="s">
        <v>1479</v>
      </c>
      <c r="K1080" s="25" t="s">
        <v>2033</v>
      </c>
      <c r="L1080" s="25" t="s">
        <v>30</v>
      </c>
      <c r="M1080" s="25" t="s">
        <v>3665</v>
      </c>
      <c r="N1080" s="25">
        <v>1996</v>
      </c>
      <c r="O1080" s="25" t="s">
        <v>33</v>
      </c>
    </row>
    <row r="1081" spans="1:15">
      <c r="A1081" s="25" t="s">
        <v>3670</v>
      </c>
      <c r="B1081" s="26">
        <v>42352</v>
      </c>
      <c r="C1081" s="25">
        <v>2015</v>
      </c>
      <c r="D1081" s="25" t="s">
        <v>3408</v>
      </c>
      <c r="E1081" s="25" t="str">
        <f>VLOOKUP(D1081, 'TechIndex Startups'!$A$1:$E$927,2,FALSE)</f>
        <v>FIRM0802</v>
      </c>
      <c r="F1081" s="27">
        <v>2500000</v>
      </c>
      <c r="G1081" s="27">
        <f t="shared" si="34"/>
        <v>2500000</v>
      </c>
      <c r="H1081" s="60">
        <f>VLOOKUP($A1081,Fund_clean_work!$A:$B,2,FALSE)</f>
        <v>1</v>
      </c>
      <c r="I1081" s="64">
        <f t="shared" si="33"/>
        <v>2500000</v>
      </c>
      <c r="J1081" s="25" t="s">
        <v>1479</v>
      </c>
      <c r="K1081" s="25" t="s">
        <v>1513</v>
      </c>
      <c r="L1081" s="25" t="s">
        <v>30</v>
      </c>
      <c r="M1081" s="25" t="s">
        <v>3665</v>
      </c>
      <c r="N1081" s="25">
        <v>1996</v>
      </c>
      <c r="O1081" s="25" t="s">
        <v>33</v>
      </c>
    </row>
    <row r="1082" spans="1:15">
      <c r="A1082" s="25" t="s">
        <v>3679</v>
      </c>
      <c r="B1082" s="26">
        <v>43243</v>
      </c>
      <c r="C1082" s="25">
        <v>2018</v>
      </c>
      <c r="D1082" s="25" t="s">
        <v>3410</v>
      </c>
      <c r="E1082" s="25" t="str">
        <f>VLOOKUP(D1082, 'TechIndex Startups'!$A$1:$E$927,2,FALSE)</f>
        <v>FIRM0807</v>
      </c>
      <c r="F1082" s="27">
        <v>100000000</v>
      </c>
      <c r="G1082" s="27">
        <f t="shared" si="34"/>
        <v>100000000</v>
      </c>
      <c r="H1082" s="60">
        <f>VLOOKUP($A1082,Fund_clean_work!$A:$B,2,FALSE)</f>
        <v>1</v>
      </c>
      <c r="I1082" s="64">
        <f t="shared" si="33"/>
        <v>100000000</v>
      </c>
      <c r="J1082" s="25" t="s">
        <v>3680</v>
      </c>
      <c r="K1082" s="25" t="s">
        <v>1517</v>
      </c>
      <c r="L1082" s="25" t="s">
        <v>30</v>
      </c>
      <c r="M1082" s="25" t="s">
        <v>1535</v>
      </c>
      <c r="N1082" s="25">
        <v>2004</v>
      </c>
      <c r="O1082" s="25" t="s">
        <v>58</v>
      </c>
    </row>
    <row r="1083" spans="1:15">
      <c r="A1083" s="25" t="s">
        <v>3687</v>
      </c>
      <c r="B1083" s="26">
        <v>42034</v>
      </c>
      <c r="C1083" s="25">
        <v>2015</v>
      </c>
      <c r="D1083" s="25" t="s">
        <v>3420</v>
      </c>
      <c r="E1083" s="25" t="str">
        <f>VLOOKUP(D1083, 'TechIndex Startups'!$A$1:$E$927,2,FALSE)</f>
        <v>FIRM0824</v>
      </c>
      <c r="F1083" s="27">
        <v>585000</v>
      </c>
      <c r="G1083" s="27">
        <f t="shared" si="34"/>
        <v>585000</v>
      </c>
      <c r="H1083" s="60">
        <f>VLOOKUP($A1083,Fund_clean_work!$A:$B,2,FALSE)</f>
        <v>2</v>
      </c>
      <c r="I1083" s="64">
        <f t="shared" si="33"/>
        <v>292500</v>
      </c>
      <c r="J1083" s="25" t="s">
        <v>3688</v>
      </c>
      <c r="K1083" s="25" t="s">
        <v>1513</v>
      </c>
      <c r="L1083" s="25" t="s">
        <v>30</v>
      </c>
      <c r="M1083" s="25" t="s">
        <v>1545</v>
      </c>
      <c r="N1083" s="25">
        <v>2012</v>
      </c>
      <c r="O1083" s="25" t="s">
        <v>47</v>
      </c>
    </row>
    <row r="1084" spans="1:15">
      <c r="A1084" s="25" t="s">
        <v>3687</v>
      </c>
      <c r="B1084" s="26">
        <v>42034</v>
      </c>
      <c r="C1084" s="25">
        <v>2015</v>
      </c>
      <c r="D1084" s="25" t="s">
        <v>3420</v>
      </c>
      <c r="E1084" s="25" t="str">
        <f>VLOOKUP(D1084, 'TechIndex Startups'!$A$1:$E$927,2,FALSE)</f>
        <v>FIRM0824</v>
      </c>
      <c r="F1084" s="31" t="s">
        <v>1544</v>
      </c>
      <c r="G1084" s="27">
        <f t="shared" si="34"/>
        <v>585000</v>
      </c>
      <c r="H1084" s="60">
        <f>VLOOKUP($A1084,Fund_clean_work!$A:$B,2,FALSE)</f>
        <v>2</v>
      </c>
      <c r="I1084" s="64">
        <f t="shared" si="33"/>
        <v>292500</v>
      </c>
      <c r="J1084" s="25" t="s">
        <v>1541</v>
      </c>
      <c r="K1084" s="25" t="s">
        <v>1513</v>
      </c>
      <c r="L1084" s="25" t="s">
        <v>30</v>
      </c>
      <c r="M1084" s="25" t="s">
        <v>1545</v>
      </c>
      <c r="N1084" s="25">
        <v>2012</v>
      </c>
      <c r="O1084" s="25" t="s">
        <v>47</v>
      </c>
    </row>
    <row r="1085" spans="1:15">
      <c r="A1085" s="25" t="s">
        <v>3702</v>
      </c>
      <c r="B1085" s="26">
        <v>42621</v>
      </c>
      <c r="C1085" s="25">
        <v>2016</v>
      </c>
      <c r="D1085" s="25" t="s">
        <v>3695</v>
      </c>
      <c r="E1085" s="25" t="str">
        <f>VLOOKUP(D1085, 'TechIndex Startups'!$A$1:$E$927,2,FALSE)</f>
        <v>FIRM0826</v>
      </c>
      <c r="F1085" s="27">
        <v>10000</v>
      </c>
      <c r="G1085" s="27">
        <f t="shared" si="34"/>
        <v>10000</v>
      </c>
      <c r="H1085" s="60">
        <f>VLOOKUP($A1085,Fund_clean_work!$A:$B,2,FALSE)</f>
        <v>1</v>
      </c>
      <c r="I1085" s="64">
        <f t="shared" si="33"/>
        <v>10000</v>
      </c>
      <c r="J1085" s="25" t="s">
        <v>3704</v>
      </c>
      <c r="K1085" s="25" t="s">
        <v>1481</v>
      </c>
      <c r="L1085" s="25" t="s">
        <v>50</v>
      </c>
      <c r="M1085" s="25" t="s">
        <v>1478</v>
      </c>
      <c r="N1085" s="25">
        <v>2015</v>
      </c>
      <c r="O1085" s="25" t="s">
        <v>69</v>
      </c>
    </row>
    <row r="1086" spans="1:15">
      <c r="A1086" s="25" t="s">
        <v>3703</v>
      </c>
      <c r="B1086" s="26">
        <v>42832</v>
      </c>
      <c r="C1086" s="25">
        <v>2017</v>
      </c>
      <c r="D1086" s="25" t="s">
        <v>3695</v>
      </c>
      <c r="E1086" s="25" t="str">
        <f>VLOOKUP(D1086, 'TechIndex Startups'!$A$1:$E$927,2,FALSE)</f>
        <v>FIRM0826</v>
      </c>
      <c r="F1086" s="27">
        <f>1400000*1.4</f>
        <v>1959999.9999999998</v>
      </c>
      <c r="G1086" s="27">
        <f t="shared" si="34"/>
        <v>1959999.9999999998</v>
      </c>
      <c r="H1086" s="60">
        <f>VLOOKUP($A1086,Fund_clean_work!$A:$B,2,FALSE)</f>
        <v>2</v>
      </c>
      <c r="I1086" s="64">
        <f t="shared" si="33"/>
        <v>979999.99999999988</v>
      </c>
      <c r="J1086" s="25" t="s">
        <v>1903</v>
      </c>
      <c r="K1086" s="25" t="s">
        <v>1481</v>
      </c>
      <c r="L1086" s="25" t="s">
        <v>50</v>
      </c>
      <c r="M1086" s="25" t="s">
        <v>1478</v>
      </c>
      <c r="N1086" s="25">
        <v>2015</v>
      </c>
      <c r="O1086" s="25" t="s">
        <v>69</v>
      </c>
    </row>
    <row r="1087" spans="1:15">
      <c r="A1087" s="25" t="s">
        <v>3703</v>
      </c>
      <c r="B1087" s="26">
        <v>42832</v>
      </c>
      <c r="C1087" s="25">
        <v>2017</v>
      </c>
      <c r="D1087" s="25" t="s">
        <v>3695</v>
      </c>
      <c r="E1087" s="25" t="str">
        <f>VLOOKUP(D1087, 'TechIndex Startups'!$A$1:$E$927,2,FALSE)</f>
        <v>FIRM0826</v>
      </c>
      <c r="F1087" s="31" t="s">
        <v>1544</v>
      </c>
      <c r="G1087" s="27">
        <f t="shared" si="34"/>
        <v>1959999.9999999998</v>
      </c>
      <c r="H1087" s="60">
        <f>VLOOKUP($A1087,Fund_clean_work!$A:$B,2,FALSE)</f>
        <v>2</v>
      </c>
      <c r="I1087" s="64">
        <f t="shared" si="33"/>
        <v>979999.99999999988</v>
      </c>
      <c r="J1087" s="25" t="s">
        <v>3705</v>
      </c>
      <c r="K1087" s="25" t="s">
        <v>1481</v>
      </c>
      <c r="L1087" s="25" t="s">
        <v>50</v>
      </c>
      <c r="M1087" s="25" t="s">
        <v>1478</v>
      </c>
      <c r="N1087" s="25">
        <v>2015</v>
      </c>
      <c r="O1087" s="25" t="s">
        <v>69</v>
      </c>
    </row>
    <row r="1088" spans="1:15">
      <c r="A1088" s="25" t="s">
        <v>3713</v>
      </c>
      <c r="B1088" s="26">
        <v>40038</v>
      </c>
      <c r="C1088" s="25">
        <v>2009</v>
      </c>
      <c r="D1088" s="25" t="s">
        <v>3707</v>
      </c>
      <c r="E1088" s="25" t="str">
        <f>VLOOKUP(D1088, 'TechIndex Startups'!$A$1:$E$927,2,FALSE)</f>
        <v>FIRM0828</v>
      </c>
      <c r="F1088" s="27">
        <v>6100000</v>
      </c>
      <c r="G1088" s="27">
        <f t="shared" si="34"/>
        <v>6100000</v>
      </c>
      <c r="H1088" s="60">
        <f>VLOOKUP($A1088,Fund_clean_work!$A:$B,2,FALSE)</f>
        <v>1</v>
      </c>
      <c r="I1088" s="64">
        <f t="shared" si="33"/>
        <v>6100000</v>
      </c>
      <c r="J1088" s="25" t="s">
        <v>1479</v>
      </c>
      <c r="K1088" s="25" t="s">
        <v>1469</v>
      </c>
      <c r="L1088" s="25" t="s">
        <v>30</v>
      </c>
      <c r="M1088" s="25" t="s">
        <v>1487</v>
      </c>
      <c r="N1088" s="25">
        <v>2001</v>
      </c>
      <c r="O1088" s="25" t="s">
        <v>58</v>
      </c>
    </row>
    <row r="1089" spans="1:15">
      <c r="A1089" s="25" t="s">
        <v>3714</v>
      </c>
      <c r="B1089" s="26">
        <v>41121</v>
      </c>
      <c r="C1089" s="25">
        <v>2012</v>
      </c>
      <c r="D1089" s="25" t="s">
        <v>3707</v>
      </c>
      <c r="E1089" s="25" t="str">
        <f>VLOOKUP(D1089, 'TechIndex Startups'!$A$1:$E$927,2,FALSE)</f>
        <v>FIRM0828</v>
      </c>
      <c r="F1089" s="27">
        <v>5300000</v>
      </c>
      <c r="G1089" s="27">
        <f t="shared" si="34"/>
        <v>5300000</v>
      </c>
      <c r="H1089" s="60">
        <f>VLOOKUP($A1089,Fund_clean_work!$A:$B,2,FALSE)</f>
        <v>1</v>
      </c>
      <c r="I1089" s="64">
        <f t="shared" si="33"/>
        <v>5300000</v>
      </c>
      <c r="J1089" s="25" t="s">
        <v>1479</v>
      </c>
      <c r="K1089" s="25" t="s">
        <v>1517</v>
      </c>
      <c r="L1089" s="25" t="s">
        <v>30</v>
      </c>
      <c r="M1089" s="25" t="s">
        <v>1487</v>
      </c>
      <c r="N1089" s="25">
        <v>2001</v>
      </c>
      <c r="O1089" s="25" t="s">
        <v>58</v>
      </c>
    </row>
    <row r="1090" spans="1:15">
      <c r="A1090" s="25" t="s">
        <v>3724</v>
      </c>
      <c r="B1090" s="26">
        <v>42184</v>
      </c>
      <c r="C1090" s="25">
        <v>2015</v>
      </c>
      <c r="D1090" s="25" t="s">
        <v>3721</v>
      </c>
      <c r="E1090" s="25" t="str">
        <f>VLOOKUP(D1090, 'TechIndex Startups'!$A$1:$E$927,2,FALSE)</f>
        <v>FIRM0830</v>
      </c>
      <c r="F1090" s="31" t="s">
        <v>1544</v>
      </c>
      <c r="G1090" s="27">
        <f t="shared" si="34"/>
        <v>5300000</v>
      </c>
      <c r="H1090" s="60">
        <f>VLOOKUP($A1090,Fund_clean_work!$A:$B,2,FALSE)</f>
        <v>1</v>
      </c>
      <c r="I1090" s="64">
        <f t="shared" si="33"/>
        <v>5300000</v>
      </c>
      <c r="J1090" s="25" t="s">
        <v>3725</v>
      </c>
      <c r="K1090" s="25" t="s">
        <v>1517</v>
      </c>
      <c r="L1090" s="25" t="s">
        <v>30</v>
      </c>
      <c r="M1090" s="25" t="s">
        <v>3684</v>
      </c>
      <c r="N1090" s="25">
        <v>2011</v>
      </c>
      <c r="O1090" s="25" t="s">
        <v>58</v>
      </c>
    </row>
    <row r="1091" spans="1:15">
      <c r="A1091" s="25" t="s">
        <v>3728</v>
      </c>
      <c r="B1091" s="26">
        <v>42283</v>
      </c>
      <c r="C1091" s="25">
        <v>2015</v>
      </c>
      <c r="D1091" s="25" t="s">
        <v>275</v>
      </c>
      <c r="E1091" s="25" t="str">
        <f>VLOOKUP(D1091, 'TechIndex Startups'!$A$1:$E$927,2,FALSE)</f>
        <v>FIRM0221</v>
      </c>
      <c r="F1091" s="27">
        <v>2800000</v>
      </c>
      <c r="G1091" s="27">
        <f t="shared" si="34"/>
        <v>2800000</v>
      </c>
      <c r="H1091" s="60">
        <f>VLOOKUP($A1091,Fund_clean_work!$A:$B,2,FALSE)</f>
        <v>1</v>
      </c>
      <c r="I1091" s="64">
        <f t="shared" ref="I1091:I1134" si="35">G1091/H1091</f>
        <v>2800000</v>
      </c>
      <c r="J1091" s="25" t="s">
        <v>1479</v>
      </c>
      <c r="K1091" s="25" t="s">
        <v>1469</v>
      </c>
      <c r="L1091" s="25" t="s">
        <v>30</v>
      </c>
      <c r="M1091" s="25" t="s">
        <v>1770</v>
      </c>
      <c r="N1091" s="25">
        <v>2012</v>
      </c>
      <c r="O1091" s="25" t="s">
        <v>58</v>
      </c>
    </row>
    <row r="1092" spans="1:15">
      <c r="A1092" s="25" t="s">
        <v>3733</v>
      </c>
      <c r="B1092" s="26">
        <v>42078</v>
      </c>
      <c r="C1092" s="25">
        <v>2013</v>
      </c>
      <c r="D1092" s="25" t="s">
        <v>3730</v>
      </c>
      <c r="E1092" s="25" t="str">
        <f>VLOOKUP(D1092, 'TechIndex Startups'!$A$1:$E$927,2,FALSE)</f>
        <v>FIRM0831</v>
      </c>
      <c r="F1092" s="27">
        <v>20000000</v>
      </c>
      <c r="G1092" s="27">
        <f t="shared" si="34"/>
        <v>20000000</v>
      </c>
      <c r="H1092" s="60">
        <f>VLOOKUP($A1092,Fund_clean_work!$A:$B,2,FALSE)</f>
        <v>2</v>
      </c>
      <c r="I1092" s="64">
        <f t="shared" si="35"/>
        <v>10000000</v>
      </c>
      <c r="J1092" s="25" t="s">
        <v>3735</v>
      </c>
      <c r="K1092" s="25" t="s">
        <v>1517</v>
      </c>
      <c r="L1092" s="25" t="s">
        <v>30</v>
      </c>
      <c r="M1092" s="25" t="s">
        <v>1706</v>
      </c>
      <c r="N1092" s="25">
        <v>1987</v>
      </c>
      <c r="O1092" s="25" t="s">
        <v>58</v>
      </c>
    </row>
    <row r="1093" spans="1:15">
      <c r="A1093" s="25" t="s">
        <v>3733</v>
      </c>
      <c r="B1093" s="26">
        <v>42078</v>
      </c>
      <c r="C1093" s="25">
        <v>2013</v>
      </c>
      <c r="D1093" s="25" t="s">
        <v>3730</v>
      </c>
      <c r="E1093" s="25" t="str">
        <f>VLOOKUP(D1093, 'TechIndex Startups'!$A$1:$E$927,2,FALSE)</f>
        <v>FIRM0831</v>
      </c>
      <c r="F1093" s="31" t="s">
        <v>1544</v>
      </c>
      <c r="G1093" s="27">
        <f t="shared" si="34"/>
        <v>20000000</v>
      </c>
      <c r="H1093" s="60">
        <f>VLOOKUP($A1093,Fund_clean_work!$A:$B,2,FALSE)</f>
        <v>2</v>
      </c>
      <c r="I1093" s="64">
        <f t="shared" si="35"/>
        <v>10000000</v>
      </c>
      <c r="J1093" s="25" t="s">
        <v>3736</v>
      </c>
      <c r="K1093" s="25" t="s">
        <v>1517</v>
      </c>
      <c r="L1093" s="25" t="s">
        <v>30</v>
      </c>
      <c r="M1093" s="25" t="s">
        <v>1706</v>
      </c>
      <c r="N1093" s="25">
        <v>1987</v>
      </c>
      <c r="O1093" s="25" t="s">
        <v>58</v>
      </c>
    </row>
    <row r="1094" spans="1:15">
      <c r="A1094" s="25" t="s">
        <v>3734</v>
      </c>
      <c r="B1094" s="26">
        <v>42078</v>
      </c>
      <c r="C1094" s="25">
        <v>2013</v>
      </c>
      <c r="D1094" s="25" t="s">
        <v>3730</v>
      </c>
      <c r="E1094" s="25" t="str">
        <f>VLOOKUP(D1094, 'TechIndex Startups'!$A$1:$E$927,2,FALSE)</f>
        <v>FIRM0831</v>
      </c>
      <c r="F1094" s="27">
        <v>25000000</v>
      </c>
      <c r="G1094" s="27">
        <f t="shared" si="34"/>
        <v>25000000</v>
      </c>
      <c r="H1094" s="60">
        <f>VLOOKUP($A1094,Fund_clean_work!$A:$B,2,FALSE)</f>
        <v>1</v>
      </c>
      <c r="I1094" s="64">
        <f t="shared" si="35"/>
        <v>25000000</v>
      </c>
      <c r="J1094" s="25" t="s">
        <v>3736</v>
      </c>
      <c r="K1094" s="25" t="s">
        <v>1513</v>
      </c>
      <c r="L1094" s="25" t="s">
        <v>30</v>
      </c>
      <c r="M1094" s="25" t="s">
        <v>1706</v>
      </c>
      <c r="N1094" s="25">
        <v>1987</v>
      </c>
      <c r="O1094" s="25" t="s">
        <v>58</v>
      </c>
    </row>
    <row r="1095" spans="1:15">
      <c r="A1095" s="25" t="s">
        <v>3741</v>
      </c>
      <c r="B1095" s="26">
        <v>42034</v>
      </c>
      <c r="C1095" s="25">
        <v>2015</v>
      </c>
      <c r="D1095" s="25" t="s">
        <v>3737</v>
      </c>
      <c r="E1095" s="25" t="str">
        <f>VLOOKUP(D1095, 'TechIndex Startups'!$A$1:$E$927,2,FALSE)</f>
        <v>FIRM0832</v>
      </c>
      <c r="F1095" s="27">
        <v>1300000</v>
      </c>
      <c r="G1095" s="27">
        <f t="shared" si="34"/>
        <v>1300000</v>
      </c>
      <c r="H1095" s="60">
        <f>VLOOKUP($A1095,Fund_clean_work!$A:$B,2,FALSE)</f>
        <v>6</v>
      </c>
      <c r="I1095" s="64">
        <f t="shared" si="35"/>
        <v>216666.66666666666</v>
      </c>
      <c r="J1095" s="25" t="s">
        <v>3742</v>
      </c>
      <c r="K1095" s="25" t="s">
        <v>1481</v>
      </c>
      <c r="L1095" s="25" t="s">
        <v>30</v>
      </c>
      <c r="M1095" s="25" t="s">
        <v>1543</v>
      </c>
      <c r="N1095" s="25">
        <v>2013</v>
      </c>
      <c r="O1095" s="25" t="s">
        <v>44</v>
      </c>
    </row>
    <row r="1096" spans="1:15">
      <c r="A1096" s="25" t="s">
        <v>3741</v>
      </c>
      <c r="B1096" s="26">
        <v>42034</v>
      </c>
      <c r="C1096" s="25">
        <v>2015</v>
      </c>
      <c r="D1096" s="25" t="s">
        <v>3737</v>
      </c>
      <c r="E1096" s="25" t="str">
        <f>VLOOKUP(D1096, 'TechIndex Startups'!$A$1:$E$927,2,FALSE)</f>
        <v>FIRM0832</v>
      </c>
      <c r="F1096" s="31" t="s">
        <v>1544</v>
      </c>
      <c r="G1096" s="27">
        <f t="shared" si="34"/>
        <v>1300000</v>
      </c>
      <c r="H1096" s="60">
        <f>VLOOKUP($A1096,Fund_clean_work!$A:$B,2,FALSE)</f>
        <v>6</v>
      </c>
      <c r="I1096" s="64">
        <f t="shared" si="35"/>
        <v>216666.66666666666</v>
      </c>
      <c r="J1096" s="25" t="s">
        <v>3743</v>
      </c>
      <c r="K1096" s="25" t="s">
        <v>1481</v>
      </c>
      <c r="L1096" s="25" t="s">
        <v>30</v>
      </c>
      <c r="M1096" s="25" t="s">
        <v>1543</v>
      </c>
      <c r="N1096" s="25">
        <v>2013</v>
      </c>
      <c r="O1096" s="25" t="s">
        <v>44</v>
      </c>
    </row>
    <row r="1097" spans="1:15">
      <c r="A1097" s="25" t="s">
        <v>3741</v>
      </c>
      <c r="B1097" s="26">
        <v>42034</v>
      </c>
      <c r="C1097" s="25">
        <v>2015</v>
      </c>
      <c r="D1097" s="25" t="s">
        <v>3737</v>
      </c>
      <c r="E1097" s="25" t="str">
        <f>VLOOKUP(D1097, 'TechIndex Startups'!$A$1:$E$927,2,FALSE)</f>
        <v>FIRM0832</v>
      </c>
      <c r="F1097" s="31" t="s">
        <v>1544</v>
      </c>
      <c r="G1097" s="27">
        <f t="shared" si="34"/>
        <v>1300000</v>
      </c>
      <c r="H1097" s="60">
        <f>VLOOKUP($A1097,Fund_clean_work!$A:$B,2,FALSE)</f>
        <v>6</v>
      </c>
      <c r="I1097" s="64">
        <f t="shared" si="35"/>
        <v>216666.66666666666</v>
      </c>
      <c r="J1097" s="25" t="s">
        <v>3744</v>
      </c>
      <c r="K1097" s="25" t="s">
        <v>1481</v>
      </c>
      <c r="L1097" s="25" t="s">
        <v>30</v>
      </c>
      <c r="M1097" s="25" t="s">
        <v>1543</v>
      </c>
      <c r="N1097" s="25">
        <v>2013</v>
      </c>
      <c r="O1097" s="25" t="s">
        <v>44</v>
      </c>
    </row>
    <row r="1098" spans="1:15">
      <c r="A1098" s="25" t="s">
        <v>3741</v>
      </c>
      <c r="B1098" s="26">
        <v>42034</v>
      </c>
      <c r="C1098" s="25">
        <v>2015</v>
      </c>
      <c r="D1098" s="25" t="s">
        <v>3737</v>
      </c>
      <c r="E1098" s="25" t="str">
        <f>VLOOKUP(D1098, 'TechIndex Startups'!$A$1:$E$927,2,FALSE)</f>
        <v>FIRM0832</v>
      </c>
      <c r="F1098" s="31" t="s">
        <v>1544</v>
      </c>
      <c r="G1098" s="27">
        <f t="shared" si="34"/>
        <v>1300000</v>
      </c>
      <c r="H1098" s="60">
        <f>VLOOKUP($A1098,Fund_clean_work!$A:$B,2,FALSE)</f>
        <v>6</v>
      </c>
      <c r="I1098" s="64">
        <f t="shared" si="35"/>
        <v>216666.66666666666</v>
      </c>
      <c r="J1098" s="25" t="s">
        <v>3745</v>
      </c>
      <c r="K1098" s="25" t="s">
        <v>1481</v>
      </c>
      <c r="L1098" s="25" t="s">
        <v>30</v>
      </c>
      <c r="M1098" s="25" t="s">
        <v>1543</v>
      </c>
      <c r="N1098" s="25">
        <v>2013</v>
      </c>
      <c r="O1098" s="25" t="s">
        <v>44</v>
      </c>
    </row>
    <row r="1099" spans="1:15">
      <c r="A1099" s="25" t="s">
        <v>3741</v>
      </c>
      <c r="B1099" s="26">
        <v>42034</v>
      </c>
      <c r="C1099" s="25">
        <v>2015</v>
      </c>
      <c r="D1099" s="25" t="s">
        <v>3737</v>
      </c>
      <c r="E1099" s="25" t="str">
        <f>VLOOKUP(D1099, 'TechIndex Startups'!$A$1:$E$927,2,FALSE)</f>
        <v>FIRM0832</v>
      </c>
      <c r="F1099" s="31" t="s">
        <v>1544</v>
      </c>
      <c r="G1099" s="27">
        <f t="shared" si="34"/>
        <v>1300000</v>
      </c>
      <c r="H1099" s="60">
        <f>VLOOKUP($A1099,Fund_clean_work!$A:$B,2,FALSE)</f>
        <v>6</v>
      </c>
      <c r="I1099" s="64">
        <f t="shared" si="35"/>
        <v>216666.66666666666</v>
      </c>
      <c r="J1099" s="25" t="s">
        <v>2007</v>
      </c>
      <c r="K1099" s="25" t="s">
        <v>1481</v>
      </c>
      <c r="L1099" s="25" t="s">
        <v>30</v>
      </c>
      <c r="M1099" s="25" t="s">
        <v>1543</v>
      </c>
      <c r="N1099" s="25">
        <v>2013</v>
      </c>
      <c r="O1099" s="25" t="s">
        <v>44</v>
      </c>
    </row>
    <row r="1100" spans="1:15">
      <c r="A1100" s="25" t="s">
        <v>3741</v>
      </c>
      <c r="B1100" s="26">
        <v>42034</v>
      </c>
      <c r="C1100" s="25">
        <v>2015</v>
      </c>
      <c r="D1100" s="25" t="s">
        <v>3737</v>
      </c>
      <c r="E1100" s="25" t="str">
        <f>VLOOKUP(D1100, 'TechIndex Startups'!$A$1:$E$927,2,FALSE)</f>
        <v>FIRM0832</v>
      </c>
      <c r="F1100" s="31" t="s">
        <v>1544</v>
      </c>
      <c r="G1100" s="27">
        <f t="shared" si="34"/>
        <v>1300000</v>
      </c>
      <c r="H1100" s="60">
        <f>VLOOKUP($A1100,Fund_clean_work!$A:$B,2,FALSE)</f>
        <v>6</v>
      </c>
      <c r="I1100" s="64">
        <f t="shared" si="35"/>
        <v>216666.66666666666</v>
      </c>
      <c r="J1100" s="25" t="s">
        <v>3746</v>
      </c>
      <c r="K1100" s="25" t="s">
        <v>1481</v>
      </c>
      <c r="L1100" s="25" t="s">
        <v>30</v>
      </c>
      <c r="M1100" s="25" t="s">
        <v>1543</v>
      </c>
      <c r="N1100" s="25">
        <v>2013</v>
      </c>
      <c r="O1100" s="25" t="s">
        <v>44</v>
      </c>
    </row>
    <row r="1101" spans="1:15">
      <c r="A1101" s="25" t="s">
        <v>3747</v>
      </c>
      <c r="B1101" s="26">
        <v>42513</v>
      </c>
      <c r="C1101" s="25">
        <v>2016</v>
      </c>
      <c r="D1101" s="25" t="s">
        <v>3737</v>
      </c>
      <c r="E1101" s="25" t="str">
        <f>VLOOKUP(D1101, 'TechIndex Startups'!$A$1:$E$927,2,FALSE)</f>
        <v>FIRM0832</v>
      </c>
      <c r="F1101" s="27">
        <v>1800000</v>
      </c>
      <c r="G1101" s="27">
        <f t="shared" si="34"/>
        <v>1800000</v>
      </c>
      <c r="H1101" s="60">
        <f>VLOOKUP($A1101,Fund_clean_work!$A:$B,2,FALSE)</f>
        <v>10</v>
      </c>
      <c r="I1101" s="64">
        <f t="shared" si="35"/>
        <v>180000</v>
      </c>
      <c r="J1101" s="25" t="s">
        <v>3744</v>
      </c>
      <c r="K1101" s="25" t="s">
        <v>1477</v>
      </c>
      <c r="L1101" s="25" t="s">
        <v>30</v>
      </c>
      <c r="M1101" s="25" t="s">
        <v>1543</v>
      </c>
      <c r="N1101" s="25">
        <v>2013</v>
      </c>
      <c r="O1101" s="25" t="s">
        <v>44</v>
      </c>
    </row>
    <row r="1102" spans="1:15">
      <c r="A1102" s="25" t="s">
        <v>3747</v>
      </c>
      <c r="B1102" s="26">
        <v>42513</v>
      </c>
      <c r="C1102" s="25">
        <v>2016</v>
      </c>
      <c r="D1102" s="25" t="s">
        <v>3737</v>
      </c>
      <c r="E1102" s="25" t="str">
        <f>VLOOKUP(D1102, 'TechIndex Startups'!$A$1:$E$927,2,FALSE)</f>
        <v>FIRM0832</v>
      </c>
      <c r="F1102" s="31" t="s">
        <v>1544</v>
      </c>
      <c r="G1102" s="27">
        <f t="shared" ref="G1102:G1134" si="36">IF(F1102="above",G1101,F1102)</f>
        <v>1800000</v>
      </c>
      <c r="H1102" s="60">
        <f>VLOOKUP($A1102,Fund_clean_work!$A:$B,2,FALSE)</f>
        <v>10</v>
      </c>
      <c r="I1102" s="64">
        <f t="shared" si="35"/>
        <v>180000</v>
      </c>
      <c r="J1102" s="25" t="s">
        <v>3748</v>
      </c>
      <c r="K1102" s="25" t="s">
        <v>1477</v>
      </c>
      <c r="L1102" s="25" t="s">
        <v>30</v>
      </c>
      <c r="M1102" s="25" t="s">
        <v>1543</v>
      </c>
      <c r="N1102" s="25">
        <v>2013</v>
      </c>
      <c r="O1102" s="25" t="s">
        <v>44</v>
      </c>
    </row>
    <row r="1103" spans="1:15">
      <c r="A1103" s="25" t="s">
        <v>3747</v>
      </c>
      <c r="B1103" s="26">
        <v>42513</v>
      </c>
      <c r="C1103" s="25">
        <v>2016</v>
      </c>
      <c r="D1103" s="25" t="s">
        <v>3737</v>
      </c>
      <c r="E1103" s="25" t="str">
        <f>VLOOKUP(D1103, 'TechIndex Startups'!$A$1:$E$927,2,FALSE)</f>
        <v>FIRM0832</v>
      </c>
      <c r="F1103" s="31" t="s">
        <v>1544</v>
      </c>
      <c r="G1103" s="27">
        <f t="shared" si="36"/>
        <v>1800000</v>
      </c>
      <c r="H1103" s="60">
        <f>VLOOKUP($A1103,Fund_clean_work!$A:$B,2,FALSE)</f>
        <v>10</v>
      </c>
      <c r="I1103" s="64">
        <f t="shared" si="35"/>
        <v>180000</v>
      </c>
      <c r="J1103" s="25" t="s">
        <v>3742</v>
      </c>
      <c r="K1103" s="25" t="s">
        <v>1477</v>
      </c>
      <c r="L1103" s="25" t="s">
        <v>30</v>
      </c>
      <c r="M1103" s="25" t="s">
        <v>1543</v>
      </c>
      <c r="N1103" s="25">
        <v>2013</v>
      </c>
      <c r="O1103" s="25" t="s">
        <v>44</v>
      </c>
    </row>
    <row r="1104" spans="1:15">
      <c r="A1104" s="25" t="s">
        <v>3747</v>
      </c>
      <c r="B1104" s="26">
        <v>42513</v>
      </c>
      <c r="C1104" s="25">
        <v>2016</v>
      </c>
      <c r="D1104" s="25" t="s">
        <v>3737</v>
      </c>
      <c r="E1104" s="25" t="str">
        <f>VLOOKUP(D1104, 'TechIndex Startups'!$A$1:$E$927,2,FALSE)</f>
        <v>FIRM0832</v>
      </c>
      <c r="F1104" s="31" t="s">
        <v>1544</v>
      </c>
      <c r="G1104" s="27">
        <f t="shared" si="36"/>
        <v>1800000</v>
      </c>
      <c r="H1104" s="60">
        <f>VLOOKUP($A1104,Fund_clean_work!$A:$B,2,FALSE)</f>
        <v>10</v>
      </c>
      <c r="I1104" s="64">
        <f t="shared" si="35"/>
        <v>180000</v>
      </c>
      <c r="J1104" s="25" t="s">
        <v>3749</v>
      </c>
      <c r="K1104" s="25" t="s">
        <v>1477</v>
      </c>
      <c r="L1104" s="25" t="s">
        <v>30</v>
      </c>
      <c r="M1104" s="25" t="s">
        <v>1543</v>
      </c>
      <c r="N1104" s="25">
        <v>2013</v>
      </c>
      <c r="O1104" s="25" t="s">
        <v>44</v>
      </c>
    </row>
    <row r="1105" spans="1:15">
      <c r="A1105" s="25" t="s">
        <v>3747</v>
      </c>
      <c r="B1105" s="26">
        <v>42513</v>
      </c>
      <c r="C1105" s="25">
        <v>2016</v>
      </c>
      <c r="D1105" s="25" t="s">
        <v>3737</v>
      </c>
      <c r="E1105" s="25" t="str">
        <f>VLOOKUP(D1105, 'TechIndex Startups'!$A$1:$E$927,2,FALSE)</f>
        <v>FIRM0832</v>
      </c>
      <c r="F1105" s="31" t="s">
        <v>1544</v>
      </c>
      <c r="G1105" s="27">
        <f t="shared" si="36"/>
        <v>1800000</v>
      </c>
      <c r="H1105" s="60">
        <f>VLOOKUP($A1105,Fund_clean_work!$A:$B,2,FALSE)</f>
        <v>10</v>
      </c>
      <c r="I1105" s="64">
        <f t="shared" si="35"/>
        <v>180000</v>
      </c>
      <c r="J1105" s="25" t="s">
        <v>3743</v>
      </c>
      <c r="K1105" s="25" t="s">
        <v>1477</v>
      </c>
      <c r="L1105" s="25" t="s">
        <v>30</v>
      </c>
      <c r="M1105" s="25" t="s">
        <v>1543</v>
      </c>
      <c r="N1105" s="25">
        <v>2013</v>
      </c>
      <c r="O1105" s="25" t="s">
        <v>44</v>
      </c>
    </row>
    <row r="1106" spans="1:15">
      <c r="A1106" s="25" t="s">
        <v>3747</v>
      </c>
      <c r="B1106" s="26">
        <v>42513</v>
      </c>
      <c r="C1106" s="25">
        <v>2016</v>
      </c>
      <c r="D1106" s="25" t="s">
        <v>3737</v>
      </c>
      <c r="E1106" s="25" t="str">
        <f>VLOOKUP(D1106, 'TechIndex Startups'!$A$1:$E$927,2,FALSE)</f>
        <v>FIRM0832</v>
      </c>
      <c r="F1106" s="31" t="s">
        <v>1544</v>
      </c>
      <c r="G1106" s="27">
        <f t="shared" si="36"/>
        <v>1800000</v>
      </c>
      <c r="H1106" s="60">
        <f>VLOOKUP($A1106,Fund_clean_work!$A:$B,2,FALSE)</f>
        <v>10</v>
      </c>
      <c r="I1106" s="64">
        <f t="shared" si="35"/>
        <v>180000</v>
      </c>
      <c r="J1106" s="25" t="s">
        <v>3750</v>
      </c>
      <c r="K1106" s="25" t="s">
        <v>1477</v>
      </c>
      <c r="L1106" s="25" t="s">
        <v>30</v>
      </c>
      <c r="M1106" s="25" t="s">
        <v>1543</v>
      </c>
      <c r="N1106" s="25">
        <v>2013</v>
      </c>
      <c r="O1106" s="25" t="s">
        <v>44</v>
      </c>
    </row>
    <row r="1107" spans="1:15">
      <c r="A1107" s="25" t="s">
        <v>3747</v>
      </c>
      <c r="B1107" s="26">
        <v>42513</v>
      </c>
      <c r="C1107" s="25">
        <v>2016</v>
      </c>
      <c r="D1107" s="25" t="s">
        <v>3737</v>
      </c>
      <c r="E1107" s="25" t="str">
        <f>VLOOKUP(D1107, 'TechIndex Startups'!$A$1:$E$927,2,FALSE)</f>
        <v>FIRM0832</v>
      </c>
      <c r="F1107" s="31" t="s">
        <v>1544</v>
      </c>
      <c r="G1107" s="27">
        <f t="shared" si="36"/>
        <v>1800000</v>
      </c>
      <c r="H1107" s="60">
        <f>VLOOKUP($A1107,Fund_clean_work!$A:$B,2,FALSE)</f>
        <v>10</v>
      </c>
      <c r="I1107" s="64">
        <f t="shared" si="35"/>
        <v>180000</v>
      </c>
      <c r="J1107" s="25" t="s">
        <v>3751</v>
      </c>
      <c r="K1107" s="25" t="s">
        <v>1477</v>
      </c>
      <c r="L1107" s="25" t="s">
        <v>30</v>
      </c>
      <c r="M1107" s="25" t="s">
        <v>1543</v>
      </c>
      <c r="N1107" s="25">
        <v>2013</v>
      </c>
      <c r="O1107" s="25" t="s">
        <v>44</v>
      </c>
    </row>
    <row r="1108" spans="1:15">
      <c r="A1108" s="25" t="s">
        <v>3747</v>
      </c>
      <c r="B1108" s="26">
        <v>42513</v>
      </c>
      <c r="C1108" s="25">
        <v>2016</v>
      </c>
      <c r="D1108" s="25" t="s">
        <v>3737</v>
      </c>
      <c r="E1108" s="25" t="str">
        <f>VLOOKUP(D1108, 'TechIndex Startups'!$A$1:$E$927,2,FALSE)</f>
        <v>FIRM0832</v>
      </c>
      <c r="F1108" s="31" t="s">
        <v>1544</v>
      </c>
      <c r="G1108" s="27">
        <f t="shared" si="36"/>
        <v>1800000</v>
      </c>
      <c r="H1108" s="60">
        <f>VLOOKUP($A1108,Fund_clean_work!$A:$B,2,FALSE)</f>
        <v>10</v>
      </c>
      <c r="I1108" s="64">
        <f t="shared" si="35"/>
        <v>180000</v>
      </c>
      <c r="J1108" s="25" t="s">
        <v>3752</v>
      </c>
      <c r="K1108" s="25" t="s">
        <v>1477</v>
      </c>
      <c r="L1108" s="25" t="s">
        <v>30</v>
      </c>
      <c r="M1108" s="25" t="s">
        <v>1543</v>
      </c>
      <c r="N1108" s="25">
        <v>2013</v>
      </c>
      <c r="O1108" s="25" t="s">
        <v>44</v>
      </c>
    </row>
    <row r="1109" spans="1:15">
      <c r="A1109" s="25" t="s">
        <v>3747</v>
      </c>
      <c r="B1109" s="26">
        <v>42513</v>
      </c>
      <c r="C1109" s="25">
        <v>2016</v>
      </c>
      <c r="D1109" s="25" t="s">
        <v>3737</v>
      </c>
      <c r="E1109" s="25" t="str">
        <f>VLOOKUP(D1109, 'TechIndex Startups'!$A$1:$E$927,2,FALSE)</f>
        <v>FIRM0832</v>
      </c>
      <c r="F1109" s="31" t="s">
        <v>1544</v>
      </c>
      <c r="G1109" s="27">
        <f t="shared" si="36"/>
        <v>1800000</v>
      </c>
      <c r="H1109" s="60">
        <f>VLOOKUP($A1109,Fund_clean_work!$A:$B,2,FALSE)</f>
        <v>10</v>
      </c>
      <c r="I1109" s="64">
        <f t="shared" si="35"/>
        <v>180000</v>
      </c>
      <c r="J1109" s="46" t="s">
        <v>3753</v>
      </c>
      <c r="K1109" s="25" t="s">
        <v>1477</v>
      </c>
      <c r="L1109" s="25" t="s">
        <v>30</v>
      </c>
      <c r="M1109" s="25" t="s">
        <v>1543</v>
      </c>
      <c r="N1109" s="25">
        <v>2013</v>
      </c>
      <c r="O1109" s="25" t="s">
        <v>44</v>
      </c>
    </row>
    <row r="1110" spans="1:15">
      <c r="A1110" s="25" t="s">
        <v>3747</v>
      </c>
      <c r="B1110" s="26">
        <v>42513</v>
      </c>
      <c r="C1110" s="25">
        <v>2016</v>
      </c>
      <c r="D1110" s="25" t="s">
        <v>3737</v>
      </c>
      <c r="E1110" s="25" t="str">
        <f>VLOOKUP(D1110, 'TechIndex Startups'!$A$1:$E$927,2,FALSE)</f>
        <v>FIRM0832</v>
      </c>
      <c r="F1110" s="31" t="s">
        <v>1544</v>
      </c>
      <c r="G1110" s="27">
        <f t="shared" si="36"/>
        <v>1800000</v>
      </c>
      <c r="H1110" s="60">
        <f>VLOOKUP($A1110,Fund_clean_work!$A:$B,2,FALSE)</f>
        <v>10</v>
      </c>
      <c r="I1110" s="64">
        <f t="shared" si="35"/>
        <v>180000</v>
      </c>
      <c r="J1110" s="25" t="s">
        <v>2007</v>
      </c>
      <c r="K1110" s="25" t="s">
        <v>1477</v>
      </c>
      <c r="L1110" s="25" t="s">
        <v>30</v>
      </c>
      <c r="M1110" s="25" t="s">
        <v>1543</v>
      </c>
      <c r="N1110" s="25">
        <v>2013</v>
      </c>
      <c r="O1110" s="25" t="s">
        <v>44</v>
      </c>
    </row>
    <row r="1111" spans="1:15">
      <c r="A1111" s="25" t="s">
        <v>3759</v>
      </c>
      <c r="B1111" s="26">
        <v>42349</v>
      </c>
      <c r="C1111" s="25">
        <v>2015</v>
      </c>
      <c r="D1111" s="25" t="s">
        <v>3754</v>
      </c>
      <c r="E1111" s="25" t="str">
        <f>VLOOKUP(D1111, 'TechIndex Startups'!$A$1:$E$927,2,FALSE)</f>
        <v>FIRM0833</v>
      </c>
      <c r="F1111" s="27">
        <f>10000000*1.4</f>
        <v>14000000</v>
      </c>
      <c r="G1111" s="27">
        <f t="shared" si="36"/>
        <v>14000000</v>
      </c>
      <c r="H1111" s="60">
        <f>VLOOKUP($A1111,Fund_clean_work!$A:$B,2,FALSE)</f>
        <v>1</v>
      </c>
      <c r="I1111" s="64">
        <f t="shared" si="35"/>
        <v>14000000</v>
      </c>
      <c r="J1111" s="25" t="s">
        <v>1607</v>
      </c>
      <c r="K1111" s="25" t="s">
        <v>1469</v>
      </c>
      <c r="L1111" s="25" t="s">
        <v>50</v>
      </c>
      <c r="M1111" s="25" t="s">
        <v>3756</v>
      </c>
      <c r="N1111" s="25">
        <v>2010</v>
      </c>
      <c r="O1111" s="25" t="s">
        <v>44</v>
      </c>
    </row>
    <row r="1112" spans="1:15">
      <c r="A1112" s="25" t="s">
        <v>3764</v>
      </c>
      <c r="B1112" s="26">
        <v>42218</v>
      </c>
      <c r="C1112" s="25">
        <v>2015</v>
      </c>
      <c r="D1112" s="25" t="s">
        <v>3760</v>
      </c>
      <c r="E1112" s="25" t="str">
        <f>VLOOKUP(D1112, 'TechIndex Startups'!$A$1:$E$927,2,FALSE)</f>
        <v>FIRM0834</v>
      </c>
      <c r="F1112" s="27">
        <v>240000</v>
      </c>
      <c r="G1112" s="27">
        <f t="shared" si="36"/>
        <v>240000</v>
      </c>
      <c r="H1112" s="60">
        <f>VLOOKUP($A1112,Fund_clean_work!$A:$B,2,FALSE)</f>
        <v>2</v>
      </c>
      <c r="I1112" s="64">
        <f t="shared" si="35"/>
        <v>120000</v>
      </c>
      <c r="J1112" s="25" t="s">
        <v>3766</v>
      </c>
      <c r="K1112" s="25" t="s">
        <v>1596</v>
      </c>
      <c r="L1112" s="25" t="s">
        <v>467</v>
      </c>
      <c r="M1112" s="25" t="s">
        <v>467</v>
      </c>
      <c r="N1112" s="25">
        <v>2013</v>
      </c>
      <c r="O1112" s="25" t="s">
        <v>33</v>
      </c>
    </row>
    <row r="1113" spans="1:15">
      <c r="A1113" s="25" t="s">
        <v>3764</v>
      </c>
      <c r="B1113" s="26">
        <v>42218</v>
      </c>
      <c r="C1113" s="25">
        <v>2015</v>
      </c>
      <c r="D1113" s="25" t="s">
        <v>3760</v>
      </c>
      <c r="E1113" s="25" t="str">
        <f>VLOOKUP(D1113, 'TechIndex Startups'!$A$1:$E$927,2,FALSE)</f>
        <v>FIRM0834</v>
      </c>
      <c r="F1113" s="31" t="s">
        <v>1544</v>
      </c>
      <c r="G1113" s="27">
        <f t="shared" si="36"/>
        <v>240000</v>
      </c>
      <c r="H1113" s="60">
        <f>VLOOKUP($A1113,Fund_clean_work!$A:$B,2,FALSE)</f>
        <v>2</v>
      </c>
      <c r="I1113" s="64">
        <f t="shared" si="35"/>
        <v>120000</v>
      </c>
      <c r="J1113" s="25" t="s">
        <v>3765</v>
      </c>
      <c r="K1113" s="25" t="s">
        <v>1596</v>
      </c>
      <c r="L1113" s="25" t="s">
        <v>467</v>
      </c>
      <c r="M1113" s="25" t="s">
        <v>467</v>
      </c>
      <c r="N1113" s="25">
        <v>2013</v>
      </c>
      <c r="O1113" s="25" t="s">
        <v>33</v>
      </c>
    </row>
    <row r="1114" spans="1:15">
      <c r="A1114" s="25" t="s">
        <v>3770</v>
      </c>
      <c r="B1114" s="26">
        <v>42404</v>
      </c>
      <c r="C1114" s="25">
        <v>2016</v>
      </c>
      <c r="D1114" s="25" t="s">
        <v>3767</v>
      </c>
      <c r="E1114" s="25" t="str">
        <f>VLOOKUP(D1114, 'TechIndex Startups'!$A$1:$E$927,2,FALSE)</f>
        <v>FIRM0835</v>
      </c>
      <c r="F1114" s="27">
        <v>2400000</v>
      </c>
      <c r="G1114" s="27">
        <f t="shared" si="36"/>
        <v>2400000</v>
      </c>
      <c r="H1114" s="60">
        <f>VLOOKUP($A1114,Fund_clean_work!$A:$B,2,FALSE)</f>
        <v>2</v>
      </c>
      <c r="I1114" s="64">
        <f t="shared" si="35"/>
        <v>1200000</v>
      </c>
      <c r="J1114" s="25" t="s">
        <v>1514</v>
      </c>
      <c r="K1114" s="25" t="s">
        <v>1596</v>
      </c>
      <c r="L1114" s="25" t="s">
        <v>30</v>
      </c>
      <c r="M1114" s="25" t="s">
        <v>1483</v>
      </c>
      <c r="N1114" s="25">
        <v>2015</v>
      </c>
      <c r="O1114" s="25" t="s">
        <v>47</v>
      </c>
    </row>
    <row r="1115" spans="1:15">
      <c r="A1115" s="25" t="s">
        <v>3770</v>
      </c>
      <c r="B1115" s="26">
        <v>42404</v>
      </c>
      <c r="C1115" s="25">
        <v>2016</v>
      </c>
      <c r="D1115" s="25" t="s">
        <v>3767</v>
      </c>
      <c r="E1115" s="25" t="str">
        <f>VLOOKUP(D1115, 'TechIndex Startups'!$A$1:$E$927,2,FALSE)</f>
        <v>FIRM0835</v>
      </c>
      <c r="F1115" s="27" t="s">
        <v>1544</v>
      </c>
      <c r="G1115" s="27">
        <f t="shared" si="36"/>
        <v>2400000</v>
      </c>
      <c r="H1115" s="60">
        <f>VLOOKUP($A1115,Fund_clean_work!$A:$B,2,FALSE)</f>
        <v>2</v>
      </c>
      <c r="I1115" s="64">
        <f t="shared" si="35"/>
        <v>1200000</v>
      </c>
      <c r="J1115" s="25" t="s">
        <v>3771</v>
      </c>
      <c r="K1115" s="25" t="s">
        <v>1596</v>
      </c>
      <c r="L1115" s="25" t="s">
        <v>30</v>
      </c>
      <c r="M1115" s="25" t="s">
        <v>1483</v>
      </c>
      <c r="N1115" s="25">
        <v>2015</v>
      </c>
      <c r="O1115" s="25" t="s">
        <v>47</v>
      </c>
    </row>
    <row r="1116" spans="1:15">
      <c r="A1116" s="25" t="s">
        <v>3772</v>
      </c>
      <c r="B1116" s="26">
        <v>42531</v>
      </c>
      <c r="C1116" s="25">
        <v>2016</v>
      </c>
      <c r="D1116" s="25" t="s">
        <v>3767</v>
      </c>
      <c r="E1116" s="25" t="str">
        <f>VLOOKUP(D1116, 'TechIndex Startups'!$A$1:$E$927,2,FALSE)</f>
        <v>FIRM0835</v>
      </c>
      <c r="F1116" s="27">
        <v>8000000</v>
      </c>
      <c r="G1116" s="27">
        <f t="shared" si="36"/>
        <v>8000000</v>
      </c>
      <c r="H1116" s="60">
        <f>VLOOKUP($A1116,Fund_clean_work!$A:$B,2,FALSE)</f>
        <v>2</v>
      </c>
      <c r="I1116" s="64">
        <f t="shared" si="35"/>
        <v>4000000</v>
      </c>
      <c r="J1116" s="25" t="s">
        <v>1857</v>
      </c>
      <c r="K1116" s="25" t="s">
        <v>1477</v>
      </c>
      <c r="L1116" s="25" t="s">
        <v>30</v>
      </c>
      <c r="M1116" s="25" t="s">
        <v>1483</v>
      </c>
      <c r="N1116" s="25">
        <v>2015</v>
      </c>
      <c r="O1116" s="25" t="s">
        <v>47</v>
      </c>
    </row>
    <row r="1117" spans="1:15">
      <c r="A1117" s="25" t="s">
        <v>3772</v>
      </c>
      <c r="B1117" s="26">
        <v>42531</v>
      </c>
      <c r="C1117" s="25">
        <v>2016</v>
      </c>
      <c r="D1117" s="25" t="s">
        <v>3767</v>
      </c>
      <c r="E1117" s="25" t="str">
        <f>VLOOKUP(D1117, 'TechIndex Startups'!$A$1:$E$927,2,FALSE)</f>
        <v>FIRM0835</v>
      </c>
      <c r="F1117" s="27" t="s">
        <v>1544</v>
      </c>
      <c r="G1117" s="27">
        <f t="shared" si="36"/>
        <v>8000000</v>
      </c>
      <c r="H1117" s="60">
        <f>VLOOKUP($A1117,Fund_clean_work!$A:$B,2,FALSE)</f>
        <v>2</v>
      </c>
      <c r="I1117" s="64">
        <f t="shared" si="35"/>
        <v>4000000</v>
      </c>
      <c r="J1117" s="25" t="s">
        <v>3773</v>
      </c>
      <c r="K1117" s="25" t="s">
        <v>1477</v>
      </c>
      <c r="L1117" s="25" t="s">
        <v>30</v>
      </c>
      <c r="M1117" s="25" t="s">
        <v>1483</v>
      </c>
      <c r="N1117" s="25">
        <v>2015</v>
      </c>
      <c r="O1117" s="25" t="s">
        <v>47</v>
      </c>
    </row>
    <row r="1118" spans="1:15">
      <c r="A1118" s="25" t="s">
        <v>3775</v>
      </c>
      <c r="B1118" s="26">
        <v>43237</v>
      </c>
      <c r="C1118" s="25">
        <v>2018</v>
      </c>
      <c r="D1118" s="25" t="s">
        <v>3767</v>
      </c>
      <c r="E1118" s="25" t="str">
        <f>VLOOKUP(D1118, 'TechIndex Startups'!$A$1:$E$927,2,FALSE)</f>
        <v>FIRM0835</v>
      </c>
      <c r="F1118" s="27">
        <v>20000000</v>
      </c>
      <c r="G1118" s="27">
        <f t="shared" si="36"/>
        <v>20000000</v>
      </c>
      <c r="H1118" s="60">
        <f>VLOOKUP($A1118,Fund_clean_work!$A:$B,2,FALSE)</f>
        <v>3</v>
      </c>
      <c r="I1118" s="64">
        <f t="shared" si="35"/>
        <v>6666666.666666667</v>
      </c>
      <c r="J1118" s="25" t="s">
        <v>3776</v>
      </c>
      <c r="K1118" s="25" t="s">
        <v>1494</v>
      </c>
      <c r="L1118" s="25" t="s">
        <v>30</v>
      </c>
      <c r="M1118" s="25" t="s">
        <v>1483</v>
      </c>
      <c r="N1118" s="25">
        <v>2015</v>
      </c>
      <c r="O1118" s="25" t="s">
        <v>47</v>
      </c>
    </row>
    <row r="1119" spans="1:15">
      <c r="A1119" s="25" t="s">
        <v>3775</v>
      </c>
      <c r="B1119" s="26">
        <v>43237</v>
      </c>
      <c r="C1119" s="25">
        <v>2018</v>
      </c>
      <c r="D1119" s="25" t="s">
        <v>3767</v>
      </c>
      <c r="E1119" s="25" t="str">
        <f>VLOOKUP(D1119, 'TechIndex Startups'!$A$1:$E$927,2,FALSE)</f>
        <v>FIRM0835</v>
      </c>
      <c r="F1119" s="27" t="s">
        <v>1544</v>
      </c>
      <c r="G1119" s="27">
        <f t="shared" si="36"/>
        <v>20000000</v>
      </c>
      <c r="H1119" s="60">
        <f>VLOOKUP($A1119,Fund_clean_work!$A:$B,2,FALSE)</f>
        <v>3</v>
      </c>
      <c r="I1119" s="64">
        <f t="shared" si="35"/>
        <v>6666666.666666667</v>
      </c>
      <c r="J1119" s="25" t="s">
        <v>1514</v>
      </c>
      <c r="K1119" s="25" t="s">
        <v>1494</v>
      </c>
      <c r="L1119" s="25" t="s">
        <v>30</v>
      </c>
      <c r="M1119" s="25" t="s">
        <v>1483</v>
      </c>
      <c r="N1119" s="25">
        <v>2015</v>
      </c>
      <c r="O1119" s="25" t="s">
        <v>47</v>
      </c>
    </row>
    <row r="1120" spans="1:15">
      <c r="A1120" s="25" t="s">
        <v>3775</v>
      </c>
      <c r="B1120" s="26">
        <v>43237</v>
      </c>
      <c r="C1120" s="25">
        <v>2018</v>
      </c>
      <c r="D1120" s="25" t="s">
        <v>3767</v>
      </c>
      <c r="E1120" s="25" t="str">
        <f>VLOOKUP(D1120, 'TechIndex Startups'!$A$1:$E$927,2,FALSE)</f>
        <v>FIRM0835</v>
      </c>
      <c r="F1120" s="27" t="s">
        <v>1544</v>
      </c>
      <c r="G1120" s="27">
        <f t="shared" si="36"/>
        <v>20000000</v>
      </c>
      <c r="H1120" s="60">
        <f>VLOOKUP($A1120,Fund_clean_work!$A:$B,2,FALSE)</f>
        <v>3</v>
      </c>
      <c r="I1120" s="64">
        <f t="shared" si="35"/>
        <v>6666666.666666667</v>
      </c>
      <c r="J1120" s="25" t="s">
        <v>3777</v>
      </c>
      <c r="K1120" s="25" t="s">
        <v>1494</v>
      </c>
      <c r="L1120" s="25" t="s">
        <v>30</v>
      </c>
      <c r="M1120" s="25" t="s">
        <v>1483</v>
      </c>
      <c r="N1120" s="25">
        <v>2015</v>
      </c>
      <c r="O1120" s="25" t="s">
        <v>47</v>
      </c>
    </row>
    <row r="1121" spans="1:15">
      <c r="A1121" s="25" t="s">
        <v>3796</v>
      </c>
      <c r="B1121" s="26">
        <v>41743</v>
      </c>
      <c r="C1121" s="25">
        <v>2014</v>
      </c>
      <c r="D1121" s="25" t="s">
        <v>3790</v>
      </c>
      <c r="E1121" s="25" t="str">
        <f>VLOOKUP(D1121, 'TechIndex Startups'!$A$1:$E$927,2,FALSE)</f>
        <v>FIRM0839</v>
      </c>
      <c r="F1121" s="27">
        <v>300000</v>
      </c>
      <c r="G1121" s="27">
        <f t="shared" si="36"/>
        <v>300000</v>
      </c>
      <c r="H1121" s="60">
        <f>VLOOKUP($A1121,Fund_clean_work!$A:$B,2,FALSE)</f>
        <v>1</v>
      </c>
      <c r="I1121" s="64">
        <f t="shared" si="35"/>
        <v>300000</v>
      </c>
      <c r="J1121" s="25" t="s">
        <v>1479</v>
      </c>
      <c r="K1121" s="25" t="s">
        <v>1596</v>
      </c>
      <c r="L1121" s="25" t="s">
        <v>71</v>
      </c>
      <c r="M1121" s="25" t="s">
        <v>1750</v>
      </c>
      <c r="N1121" s="25">
        <v>2012</v>
      </c>
      <c r="O1121" s="25" t="s">
        <v>33</v>
      </c>
    </row>
    <row r="1122" spans="1:15">
      <c r="A1122" s="25" t="s">
        <v>3797</v>
      </c>
      <c r="B1122" s="26">
        <v>42066</v>
      </c>
      <c r="C1122" s="25">
        <v>2015</v>
      </c>
      <c r="D1122" s="25" t="s">
        <v>3790</v>
      </c>
      <c r="E1122" s="25" t="str">
        <f>VLOOKUP(D1122, 'TechIndex Startups'!$A$1:$E$927,2,FALSE)</f>
        <v>FIRM0839</v>
      </c>
      <c r="F1122" s="27">
        <v>1200000</v>
      </c>
      <c r="G1122" s="27">
        <f t="shared" si="36"/>
        <v>1200000</v>
      </c>
      <c r="H1122" s="60">
        <f>VLOOKUP($A1122,Fund_clean_work!$A:$B,2,FALSE)</f>
        <v>1</v>
      </c>
      <c r="I1122" s="64">
        <f t="shared" si="35"/>
        <v>1200000</v>
      </c>
      <c r="J1122" s="25" t="s">
        <v>1479</v>
      </c>
      <c r="K1122" s="25" t="s">
        <v>1477</v>
      </c>
      <c r="L1122" s="25" t="s">
        <v>71</v>
      </c>
      <c r="M1122" s="25" t="s">
        <v>1750</v>
      </c>
      <c r="N1122" s="25">
        <v>2012</v>
      </c>
      <c r="O1122" s="25" t="s">
        <v>33</v>
      </c>
    </row>
    <row r="1123" spans="1:15">
      <c r="A1123" s="25" t="s">
        <v>3798</v>
      </c>
      <c r="B1123" s="26">
        <v>42586</v>
      </c>
      <c r="C1123" s="25">
        <v>2016</v>
      </c>
      <c r="D1123" s="25" t="s">
        <v>3790</v>
      </c>
      <c r="E1123" s="25" t="str">
        <f>VLOOKUP(D1123, 'TechIndex Startups'!$A$1:$E$927,2,FALSE)</f>
        <v>FIRM0839</v>
      </c>
      <c r="F1123" s="27">
        <v>4200000</v>
      </c>
      <c r="G1123" s="27">
        <f t="shared" si="36"/>
        <v>4200000</v>
      </c>
      <c r="H1123" s="60">
        <f>VLOOKUP($A1123,Fund_clean_work!$A:$B,2,FALSE)</f>
        <v>1</v>
      </c>
      <c r="I1123" s="64">
        <f t="shared" si="35"/>
        <v>4200000</v>
      </c>
      <c r="J1123" s="25" t="s">
        <v>3799</v>
      </c>
      <c r="K1123" s="25" t="s">
        <v>1494</v>
      </c>
      <c r="L1123" s="25" t="s">
        <v>71</v>
      </c>
      <c r="M1123" s="25" t="s">
        <v>1750</v>
      </c>
      <c r="N1123" s="25">
        <v>2012</v>
      </c>
      <c r="O1123" s="25" t="s">
        <v>33</v>
      </c>
    </row>
    <row r="1124" spans="1:15">
      <c r="A1124" s="25" t="s">
        <v>3803</v>
      </c>
      <c r="B1124" s="26">
        <v>41250</v>
      </c>
      <c r="C1124" s="25">
        <v>2012</v>
      </c>
      <c r="D1124" s="25" t="s">
        <v>3800</v>
      </c>
      <c r="E1124" s="25" t="str">
        <f>VLOOKUP(D1124, 'TechIndex Startups'!$A$1:$E$927,2,FALSE)</f>
        <v>FIRM0840</v>
      </c>
      <c r="F1124" s="27">
        <f>10000000*0.11</f>
        <v>1100000</v>
      </c>
      <c r="G1124" s="27">
        <f t="shared" si="36"/>
        <v>1100000</v>
      </c>
      <c r="H1124" s="60">
        <f>VLOOKUP($A1124,Fund_clean_work!$A:$B,2,FALSE)</f>
        <v>1</v>
      </c>
      <c r="I1124" s="64">
        <f t="shared" si="35"/>
        <v>1100000</v>
      </c>
      <c r="J1124" s="25" t="s">
        <v>3806</v>
      </c>
      <c r="K1124" s="25" t="s">
        <v>1469</v>
      </c>
      <c r="L1124" s="25" t="s">
        <v>200</v>
      </c>
      <c r="M1124" s="25" t="s">
        <v>1932</v>
      </c>
      <c r="N1124" s="25">
        <v>2004</v>
      </c>
      <c r="O1124" s="25" t="s">
        <v>33</v>
      </c>
    </row>
    <row r="1125" spans="1:15">
      <c r="A1125" s="25" t="s">
        <v>3804</v>
      </c>
      <c r="B1125" s="26">
        <v>42126</v>
      </c>
      <c r="C1125" s="25">
        <v>2015</v>
      </c>
      <c r="D1125" s="25" t="s">
        <v>3800</v>
      </c>
      <c r="E1125" s="25" t="str">
        <f>VLOOKUP(D1125, 'TechIndex Startups'!$A$1:$E$927,2,FALSE)</f>
        <v>FIRM0840</v>
      </c>
      <c r="F1125" s="27">
        <v>360000</v>
      </c>
      <c r="G1125" s="27">
        <f t="shared" si="36"/>
        <v>360000</v>
      </c>
      <c r="H1125" s="60">
        <f>VLOOKUP($A1125,Fund_clean_work!$A:$B,2,FALSE)</f>
        <v>1</v>
      </c>
      <c r="I1125" s="64">
        <f t="shared" si="35"/>
        <v>360000</v>
      </c>
      <c r="J1125" s="25" t="s">
        <v>3807</v>
      </c>
      <c r="K1125" s="25" t="s">
        <v>1469</v>
      </c>
      <c r="L1125" s="25" t="s">
        <v>200</v>
      </c>
      <c r="M1125" s="25" t="s">
        <v>1932</v>
      </c>
      <c r="N1125" s="25">
        <v>2004</v>
      </c>
      <c r="O1125" s="25" t="s">
        <v>33</v>
      </c>
    </row>
    <row r="1126" spans="1:15">
      <c r="A1126" s="25" t="s">
        <v>3805</v>
      </c>
      <c r="B1126" s="26">
        <v>42613</v>
      </c>
      <c r="C1126" s="25">
        <v>2016</v>
      </c>
      <c r="D1126" s="25" t="s">
        <v>3800</v>
      </c>
      <c r="E1126" s="25" t="str">
        <f>VLOOKUP(D1126, 'TechIndex Startups'!$A$1:$E$927,2,FALSE)</f>
        <v>FIRM0840</v>
      </c>
      <c r="F1126" s="27">
        <f>5000000*0.11</f>
        <v>550000</v>
      </c>
      <c r="G1126" s="27">
        <f t="shared" si="36"/>
        <v>550000</v>
      </c>
      <c r="H1126" s="60">
        <f>VLOOKUP($A1126,Fund_clean_work!$A:$B,2,FALSE)</f>
        <v>1</v>
      </c>
      <c r="I1126" s="64">
        <f t="shared" si="35"/>
        <v>550000</v>
      </c>
      <c r="J1126" s="25" t="s">
        <v>3807</v>
      </c>
      <c r="K1126" s="25" t="s">
        <v>1469</v>
      </c>
      <c r="L1126" s="25" t="s">
        <v>200</v>
      </c>
      <c r="M1126" s="25" t="s">
        <v>1932</v>
      </c>
      <c r="N1126" s="25">
        <v>2004</v>
      </c>
      <c r="O1126" s="25" t="s">
        <v>33</v>
      </c>
    </row>
    <row r="1127" spans="1:15">
      <c r="A1127" s="25" t="s">
        <v>3814</v>
      </c>
      <c r="B1127" s="26">
        <v>42787</v>
      </c>
      <c r="C1127" s="25">
        <v>2017</v>
      </c>
      <c r="D1127" s="25" t="s">
        <v>3809</v>
      </c>
      <c r="E1127" s="25" t="str">
        <f>VLOOKUP(D1127, 'TechIndex Startups'!$A$1:$E$927,2,FALSE)</f>
        <v>FIRM0841</v>
      </c>
      <c r="F1127" s="27">
        <v>475000</v>
      </c>
      <c r="G1127" s="27">
        <f t="shared" si="36"/>
        <v>475000</v>
      </c>
      <c r="H1127" s="60">
        <f>VLOOKUP($A1127,Fund_clean_work!$A:$B,2,FALSE)</f>
        <v>2</v>
      </c>
      <c r="I1127" s="64">
        <f t="shared" si="35"/>
        <v>237500</v>
      </c>
      <c r="J1127" s="25" t="s">
        <v>1881</v>
      </c>
      <c r="K1127" s="25" t="s">
        <v>1596</v>
      </c>
      <c r="L1127" s="25" t="s">
        <v>30</v>
      </c>
      <c r="M1127" s="25" t="s">
        <v>1482</v>
      </c>
      <c r="N1127" s="25">
        <v>2016</v>
      </c>
      <c r="O1127" s="25" t="s">
        <v>33</v>
      </c>
    </row>
    <row r="1128" spans="1:15">
      <c r="A1128" s="25" t="s">
        <v>3814</v>
      </c>
      <c r="B1128" s="26">
        <v>42787</v>
      </c>
      <c r="C1128" s="25">
        <v>2017</v>
      </c>
      <c r="D1128" s="25" t="s">
        <v>3809</v>
      </c>
      <c r="E1128" s="25" t="str">
        <f>VLOOKUP(D1128, 'TechIndex Startups'!$A$1:$E$927,2,FALSE)</f>
        <v>FIRM0841</v>
      </c>
      <c r="F1128" s="27" t="s">
        <v>1544</v>
      </c>
      <c r="G1128" s="27">
        <f t="shared" si="36"/>
        <v>475000</v>
      </c>
      <c r="H1128" s="60">
        <f>VLOOKUP($A1128,Fund_clean_work!$A:$B,2,FALSE)</f>
        <v>2</v>
      </c>
      <c r="I1128" s="64">
        <f t="shared" si="35"/>
        <v>237500</v>
      </c>
      <c r="J1128" s="25" t="s">
        <v>1735</v>
      </c>
      <c r="K1128" s="25" t="s">
        <v>1596</v>
      </c>
      <c r="L1128" s="25" t="s">
        <v>30</v>
      </c>
      <c r="M1128" s="25" t="s">
        <v>1482</v>
      </c>
      <c r="N1128" s="25">
        <v>2016</v>
      </c>
      <c r="O1128" s="25" t="s">
        <v>33</v>
      </c>
    </row>
    <row r="1129" spans="1:15">
      <c r="A1129" s="25" t="s">
        <v>3817</v>
      </c>
      <c r="B1129" s="26">
        <v>42704</v>
      </c>
      <c r="C1129" s="25">
        <v>2016</v>
      </c>
      <c r="D1129" s="46" t="s">
        <v>3812</v>
      </c>
      <c r="E1129" s="25" t="str">
        <f>VLOOKUP(D1129, 'TechIndex Startups'!$A$1:$E$927,2,FALSE)</f>
        <v>FIRM0842</v>
      </c>
      <c r="F1129" s="27">
        <v>50000</v>
      </c>
      <c r="G1129" s="27">
        <f t="shared" si="36"/>
        <v>50000</v>
      </c>
      <c r="H1129" s="60">
        <f>VLOOKUP($A1129,Fund_clean_work!$A:$B,2,FALSE)</f>
        <v>1</v>
      </c>
      <c r="I1129" s="64">
        <f t="shared" si="35"/>
        <v>50000</v>
      </c>
      <c r="J1129" s="25" t="s">
        <v>3819</v>
      </c>
      <c r="K1129" s="25" t="s">
        <v>1596</v>
      </c>
      <c r="L1129" s="25" t="s">
        <v>30</v>
      </c>
      <c r="M1129" s="25" t="s">
        <v>3818</v>
      </c>
      <c r="N1129" s="25">
        <v>2016</v>
      </c>
      <c r="O1129" s="25" t="s">
        <v>47</v>
      </c>
    </row>
    <row r="1130" spans="1:15">
      <c r="A1130" s="25" t="s">
        <v>3825</v>
      </c>
      <c r="B1130" s="26">
        <v>43191</v>
      </c>
      <c r="C1130" s="25">
        <v>2018</v>
      </c>
      <c r="D1130" s="25" t="s">
        <v>732</v>
      </c>
      <c r="E1130" s="25" t="str">
        <f>VLOOKUP(D1130, 'TechIndex Startups'!$A$1:$E$927,2,FALSE)</f>
        <v>FIRM0657</v>
      </c>
      <c r="F1130" s="27">
        <v>120000</v>
      </c>
      <c r="G1130" s="27">
        <f t="shared" si="36"/>
        <v>120000</v>
      </c>
      <c r="H1130" s="60">
        <f>VLOOKUP($A1130,Fund_clean_work!$A:$B,2,FALSE)</f>
        <v>1</v>
      </c>
      <c r="I1130" s="64">
        <f t="shared" si="35"/>
        <v>120000</v>
      </c>
      <c r="J1130" s="25" t="s">
        <v>1466</v>
      </c>
      <c r="K1130" s="25" t="s">
        <v>1596</v>
      </c>
      <c r="L1130" s="25" t="s">
        <v>30</v>
      </c>
      <c r="M1130" s="25" t="s">
        <v>1482</v>
      </c>
      <c r="N1130" s="25">
        <v>2016</v>
      </c>
      <c r="O1130" s="25" t="s">
        <v>33</v>
      </c>
    </row>
    <row r="1131" spans="1:15">
      <c r="A1131" s="25" t="s">
        <v>3839</v>
      </c>
      <c r="B1131" s="26">
        <v>43104</v>
      </c>
      <c r="C1131" s="25">
        <v>2018</v>
      </c>
      <c r="D1131" s="25" t="s">
        <v>3835</v>
      </c>
      <c r="E1131" s="25" t="str">
        <f>VLOOKUP(D1131, 'TechIndex Startups'!$A$1:$E$927,2,FALSE)</f>
        <v>FIRM0845</v>
      </c>
      <c r="F1131" s="27">
        <v>120000</v>
      </c>
      <c r="G1131" s="27">
        <f t="shared" si="36"/>
        <v>120000</v>
      </c>
      <c r="H1131" s="60">
        <f>VLOOKUP($A1131,Fund_clean_work!$A:$B,2,FALSE)</f>
        <v>1</v>
      </c>
      <c r="I1131" s="64">
        <f t="shared" si="35"/>
        <v>120000</v>
      </c>
      <c r="J1131" s="25" t="s">
        <v>1466</v>
      </c>
      <c r="K1131" s="25" t="s">
        <v>1596</v>
      </c>
      <c r="L1131" s="25" t="s">
        <v>30</v>
      </c>
      <c r="M1131" s="25" t="s">
        <v>1482</v>
      </c>
      <c r="N1131" s="25">
        <v>2015</v>
      </c>
      <c r="O1131" s="25" t="s">
        <v>33</v>
      </c>
    </row>
    <row r="1132" spans="1:15">
      <c r="A1132" s="25" t="s">
        <v>3859</v>
      </c>
      <c r="B1132" s="26">
        <v>42516</v>
      </c>
      <c r="C1132" s="25">
        <v>2016</v>
      </c>
      <c r="D1132" s="25" t="s">
        <v>3855</v>
      </c>
      <c r="E1132" s="25" t="str">
        <f>VLOOKUP(D1132, 'TechIndex Startups'!$A$1:$E$927,2,FALSE)</f>
        <v>FIRM0849</v>
      </c>
      <c r="F1132" s="27">
        <v>1000000</v>
      </c>
      <c r="G1132" s="27">
        <f t="shared" si="36"/>
        <v>1000000</v>
      </c>
      <c r="H1132" s="60">
        <f>VLOOKUP($A1132,Fund_clean_work!$A:$B,2,FALSE)</f>
        <v>1</v>
      </c>
      <c r="I1132" s="64">
        <f t="shared" si="35"/>
        <v>1000000</v>
      </c>
      <c r="J1132" s="25" t="s">
        <v>1479</v>
      </c>
      <c r="K1132" s="25" t="s">
        <v>1596</v>
      </c>
      <c r="L1132" s="25" t="s">
        <v>50</v>
      </c>
      <c r="M1132" s="25" t="s">
        <v>1478</v>
      </c>
      <c r="N1132" s="25">
        <v>2004</v>
      </c>
      <c r="O1132" s="25" t="s">
        <v>29</v>
      </c>
    </row>
    <row r="1133" spans="1:15">
      <c r="A1133" s="25" t="s">
        <v>3871</v>
      </c>
      <c r="B1133" s="26">
        <v>42673</v>
      </c>
      <c r="C1133" s="25">
        <v>2016</v>
      </c>
      <c r="D1133" s="25" t="s">
        <v>3870</v>
      </c>
      <c r="E1133" s="25" t="str">
        <f>VLOOKUP(D1133, 'TechIndex Startups'!$A$1:$E$927,2,FALSE)</f>
        <v>FIRM0853</v>
      </c>
      <c r="F1133" s="27">
        <v>4000000</v>
      </c>
      <c r="G1133" s="27">
        <f t="shared" si="36"/>
        <v>4000000</v>
      </c>
      <c r="H1133" s="60">
        <f>VLOOKUP($A1133,Fund_clean_work!$A:$B,2,FALSE)</f>
        <v>2</v>
      </c>
      <c r="I1133" s="64">
        <f t="shared" si="35"/>
        <v>2000000</v>
      </c>
      <c r="J1133" s="25" t="s">
        <v>3872</v>
      </c>
      <c r="K1133" s="25" t="s">
        <v>1477</v>
      </c>
      <c r="L1133" s="25" t="s">
        <v>30</v>
      </c>
      <c r="M1133" s="25" t="s">
        <v>1470</v>
      </c>
      <c r="N1133" s="25">
        <v>2015</v>
      </c>
      <c r="O1133" s="25" t="s">
        <v>544</v>
      </c>
    </row>
    <row r="1134" spans="1:15">
      <c r="A1134" s="25" t="s">
        <v>3871</v>
      </c>
      <c r="B1134" s="26">
        <v>42673</v>
      </c>
      <c r="C1134" s="25">
        <v>2016</v>
      </c>
      <c r="D1134" s="25" t="s">
        <v>3870</v>
      </c>
      <c r="E1134" s="25" t="str">
        <f>VLOOKUP(D1134, 'TechIndex Startups'!$A$1:$E$927,2,FALSE)</f>
        <v>FIRM0853</v>
      </c>
      <c r="F1134" s="27" t="s">
        <v>1544</v>
      </c>
      <c r="G1134" s="27">
        <f t="shared" si="36"/>
        <v>4000000</v>
      </c>
      <c r="H1134" s="60">
        <f>VLOOKUP($A1134,Fund_clean_work!$A:$B,2,FALSE)</f>
        <v>2</v>
      </c>
      <c r="I1134" s="64">
        <f t="shared" si="35"/>
        <v>2000000</v>
      </c>
      <c r="J1134" s="25" t="s">
        <v>3873</v>
      </c>
      <c r="K1134" s="25" t="s">
        <v>1477</v>
      </c>
      <c r="L1134" s="25" t="s">
        <v>30</v>
      </c>
      <c r="M1134" s="25" t="s">
        <v>1470</v>
      </c>
      <c r="N1134" s="25">
        <v>2015</v>
      </c>
      <c r="O1134" s="25" t="s">
        <v>544</v>
      </c>
    </row>
    <row r="1135" spans="1:15">
      <c r="A1135" s="25"/>
      <c r="B1135" s="25"/>
      <c r="C1135" s="25"/>
      <c r="D1135" s="25"/>
      <c r="E1135" s="25"/>
      <c r="F1135" s="27"/>
      <c r="G1135" s="27"/>
      <c r="H1135" s="61"/>
      <c r="I1135" s="64"/>
      <c r="J1135" s="25"/>
      <c r="K1135" s="25"/>
      <c r="L1135" s="25"/>
      <c r="M1135" s="25"/>
      <c r="N1135" s="25"/>
      <c r="O1135" s="25"/>
    </row>
    <row r="1136" spans="1:15">
      <c r="A1136" s="25"/>
      <c r="B1136" s="25"/>
      <c r="C1136" s="25"/>
      <c r="D1136" s="25"/>
      <c r="E1136" s="25"/>
      <c r="F1136" s="27"/>
      <c r="G1136" s="27"/>
      <c r="H1136" s="61"/>
      <c r="I1136" s="64"/>
      <c r="J1136" s="25"/>
      <c r="K1136" s="25"/>
      <c r="L1136" s="25"/>
      <c r="M1136" s="25"/>
      <c r="N1136" s="25"/>
      <c r="O1136" s="25"/>
    </row>
    <row r="1137" spans="1:15">
      <c r="A1137" s="25"/>
      <c r="B1137" s="25"/>
      <c r="C1137" s="25"/>
      <c r="D1137" s="25"/>
      <c r="E1137" s="25"/>
      <c r="F1137" s="27"/>
      <c r="G1137" s="27"/>
      <c r="H1137" s="61"/>
      <c r="I1137" s="64"/>
      <c r="J1137" s="25"/>
      <c r="K1137" s="25"/>
      <c r="L1137" s="25"/>
      <c r="M1137" s="25"/>
      <c r="N1137" s="25"/>
      <c r="O1137" s="25"/>
    </row>
    <row r="1138" spans="1:15">
      <c r="A1138" s="25"/>
      <c r="B1138" s="25"/>
      <c r="C1138" s="25"/>
      <c r="D1138" s="25"/>
      <c r="E1138" s="25"/>
      <c r="F1138" s="27"/>
      <c r="G1138" s="27"/>
      <c r="H1138" s="61"/>
      <c r="I1138" s="64"/>
      <c r="J1138" s="25"/>
      <c r="K1138" s="25"/>
      <c r="L1138" s="25"/>
      <c r="M1138" s="25"/>
      <c r="N1138" s="25"/>
      <c r="O1138" s="25"/>
    </row>
    <row r="1139" spans="1:15">
      <c r="A1139" s="25"/>
      <c r="B1139" s="25"/>
      <c r="C1139" s="25"/>
      <c r="D1139" s="25"/>
      <c r="E1139" s="25"/>
      <c r="F1139" s="27"/>
      <c r="G1139" s="27"/>
      <c r="H1139" s="61"/>
      <c r="I1139" s="64"/>
      <c r="J1139" s="25"/>
      <c r="K1139" s="25"/>
      <c r="L1139" s="25"/>
      <c r="M1139" s="25"/>
      <c r="N1139" s="25"/>
      <c r="O1139" s="25"/>
    </row>
    <row r="1140" spans="1:15">
      <c r="A1140" s="25"/>
      <c r="B1140" s="25"/>
      <c r="C1140" s="25"/>
      <c r="D1140" s="25"/>
      <c r="E1140" s="25"/>
      <c r="F1140" s="27"/>
      <c r="G1140" s="27"/>
      <c r="H1140" s="61"/>
      <c r="I1140" s="64"/>
      <c r="J1140" s="25"/>
      <c r="K1140" s="25"/>
      <c r="L1140" s="25"/>
      <c r="M1140" s="25"/>
      <c r="N1140" s="25"/>
      <c r="O1140" s="25"/>
    </row>
    <row r="1141" spans="1:15">
      <c r="A1141" s="25"/>
      <c r="B1141" s="25"/>
      <c r="C1141" s="25"/>
      <c r="D1141" s="25"/>
      <c r="E1141" s="25"/>
      <c r="F1141" s="27"/>
      <c r="G1141" s="27"/>
      <c r="H1141" s="61"/>
      <c r="I1141" s="64"/>
      <c r="J1141" s="25"/>
      <c r="K1141" s="25"/>
      <c r="L1141" s="25"/>
      <c r="M1141" s="25"/>
      <c r="N1141" s="25"/>
      <c r="O1141" s="25"/>
    </row>
    <row r="1142" spans="1:15">
      <c r="A1142" s="25"/>
      <c r="B1142" s="25"/>
      <c r="C1142" s="25"/>
      <c r="D1142" s="25"/>
      <c r="E1142" s="25"/>
      <c r="F1142" s="27"/>
      <c r="G1142" s="27"/>
      <c r="H1142" s="61"/>
      <c r="I1142" s="64"/>
      <c r="J1142" s="25"/>
      <c r="K1142" s="25"/>
      <c r="L1142" s="25"/>
      <c r="M1142" s="25"/>
      <c r="N1142" s="25"/>
      <c r="O1142" s="25"/>
    </row>
    <row r="1143" spans="1:15">
      <c r="A1143" s="25"/>
      <c r="B1143" s="25"/>
      <c r="C1143" s="25"/>
      <c r="D1143" s="25"/>
      <c r="E1143" s="25"/>
      <c r="F1143" s="27"/>
      <c r="G1143" s="27"/>
      <c r="H1143" s="61"/>
      <c r="I1143" s="64"/>
      <c r="J1143" s="25"/>
      <c r="K1143" s="25"/>
      <c r="L1143" s="25"/>
      <c r="M1143" s="25"/>
      <c r="N1143" s="25"/>
      <c r="O1143" s="25"/>
    </row>
    <row r="1144" spans="1:15">
      <c r="A1144" s="25"/>
      <c r="B1144" s="25"/>
      <c r="C1144" s="25"/>
      <c r="D1144" s="25"/>
      <c r="E1144" s="25"/>
      <c r="F1144" s="27"/>
      <c r="G1144" s="27"/>
      <c r="H1144" s="61"/>
      <c r="I1144" s="64"/>
      <c r="J1144" s="25"/>
      <c r="K1144" s="25"/>
      <c r="L1144" s="25"/>
      <c r="M1144" s="25"/>
      <c r="N1144" s="25"/>
      <c r="O1144" s="25"/>
    </row>
    <row r="1145" spans="1:15">
      <c r="A1145" s="25"/>
      <c r="B1145" s="25"/>
      <c r="C1145" s="25"/>
      <c r="D1145" s="25"/>
      <c r="E1145" s="25"/>
      <c r="F1145" s="27"/>
      <c r="G1145" s="27"/>
      <c r="H1145" s="61"/>
      <c r="I1145" s="64"/>
      <c r="J1145" s="25"/>
      <c r="K1145" s="25"/>
      <c r="L1145" s="25"/>
      <c r="M1145" s="25"/>
      <c r="N1145" s="25"/>
      <c r="O1145" s="25"/>
    </row>
    <row r="1146" spans="1:15">
      <c r="A1146" s="25"/>
      <c r="B1146" s="25"/>
      <c r="C1146" s="25"/>
      <c r="D1146" s="25"/>
      <c r="E1146" s="25"/>
      <c r="F1146" s="27"/>
      <c r="G1146" s="27"/>
      <c r="H1146" s="61"/>
      <c r="I1146" s="64"/>
      <c r="J1146" s="25"/>
      <c r="K1146" s="25"/>
      <c r="L1146" s="25"/>
      <c r="M1146" s="25"/>
      <c r="N1146" s="25"/>
      <c r="O1146" s="25"/>
    </row>
    <row r="1147" spans="1:15">
      <c r="A1147" s="25"/>
      <c r="B1147" s="25"/>
      <c r="C1147" s="25"/>
      <c r="D1147" s="25"/>
      <c r="E1147" s="25"/>
      <c r="F1147" s="27"/>
      <c r="G1147" s="27"/>
      <c r="H1147" s="61"/>
      <c r="I1147" s="64"/>
      <c r="J1147" s="25"/>
      <c r="K1147" s="25"/>
      <c r="L1147" s="25"/>
      <c r="M1147" s="25"/>
      <c r="N1147" s="25"/>
      <c r="O1147" s="25"/>
    </row>
    <row r="1148" spans="1:15">
      <c r="A1148" s="25"/>
      <c r="B1148" s="25"/>
      <c r="C1148" s="25"/>
      <c r="D1148" s="25"/>
      <c r="E1148" s="25"/>
      <c r="F1148" s="27"/>
      <c r="G1148" s="27"/>
      <c r="H1148" s="61"/>
      <c r="I1148" s="64"/>
      <c r="J1148" s="25"/>
      <c r="K1148" s="25"/>
      <c r="L1148" s="25"/>
      <c r="M1148" s="25"/>
      <c r="N1148" s="25"/>
      <c r="O1148" s="25"/>
    </row>
    <row r="1149" spans="1:15">
      <c r="A1149" s="25"/>
      <c r="B1149" s="25"/>
      <c r="C1149" s="25"/>
      <c r="D1149" s="25"/>
      <c r="E1149" s="25"/>
      <c r="F1149" s="27"/>
      <c r="G1149" s="27"/>
      <c r="H1149" s="61"/>
      <c r="I1149" s="64"/>
      <c r="J1149" s="25"/>
      <c r="K1149" s="25"/>
      <c r="L1149" s="25"/>
      <c r="M1149" s="25"/>
      <c r="N1149" s="25"/>
      <c r="O1149" s="25"/>
    </row>
    <row r="1150" spans="1:15">
      <c r="A1150" s="25"/>
      <c r="B1150" s="25"/>
      <c r="C1150" s="25"/>
      <c r="D1150" s="25"/>
      <c r="E1150" s="25"/>
      <c r="F1150" s="27"/>
      <c r="G1150" s="27"/>
      <c r="H1150" s="61"/>
      <c r="I1150" s="64"/>
      <c r="J1150" s="25"/>
      <c r="K1150" s="25"/>
      <c r="L1150" s="25"/>
      <c r="M1150" s="25"/>
      <c r="N1150" s="25"/>
      <c r="O1150" s="25"/>
    </row>
    <row r="1151" spans="1:15">
      <c r="A1151" s="25"/>
      <c r="B1151" s="25"/>
      <c r="C1151" s="25"/>
      <c r="D1151" s="25"/>
      <c r="E1151" s="25"/>
      <c r="F1151" s="27"/>
      <c r="G1151" s="27"/>
      <c r="H1151" s="61"/>
      <c r="I1151" s="64"/>
      <c r="J1151" s="25"/>
      <c r="K1151" s="25"/>
      <c r="L1151" s="25"/>
      <c r="M1151" s="25"/>
      <c r="N1151" s="25"/>
      <c r="O1151" s="25"/>
    </row>
    <row r="1152" spans="1:15">
      <c r="A1152" s="25"/>
      <c r="B1152" s="25"/>
      <c r="C1152" s="25"/>
      <c r="D1152" s="25"/>
      <c r="E1152" s="25"/>
      <c r="F1152" s="27"/>
      <c r="G1152" s="27"/>
      <c r="H1152" s="61"/>
      <c r="I1152" s="64"/>
      <c r="J1152" s="25"/>
      <c r="K1152" s="25"/>
      <c r="L1152" s="25"/>
      <c r="M1152" s="25"/>
      <c r="N1152" s="25"/>
      <c r="O1152" s="25"/>
    </row>
    <row r="1153" spans="1:15">
      <c r="A1153" s="25"/>
      <c r="B1153" s="25"/>
      <c r="C1153" s="25"/>
      <c r="D1153" s="25"/>
      <c r="E1153" s="25"/>
      <c r="F1153" s="27"/>
      <c r="G1153" s="27"/>
      <c r="H1153" s="61"/>
      <c r="I1153" s="64"/>
      <c r="J1153" s="25"/>
      <c r="K1153" s="25"/>
      <c r="L1153" s="25"/>
      <c r="M1153" s="25"/>
      <c r="N1153" s="25"/>
      <c r="O1153" s="25"/>
    </row>
    <row r="1154" spans="1:15">
      <c r="A1154" s="25"/>
      <c r="B1154" s="25"/>
      <c r="C1154" s="25"/>
      <c r="D1154" s="25"/>
      <c r="E1154" s="25"/>
      <c r="F1154" s="27"/>
      <c r="G1154" s="27"/>
      <c r="H1154" s="61"/>
      <c r="I1154" s="64"/>
      <c r="J1154" s="25"/>
      <c r="K1154" s="25"/>
      <c r="L1154" s="25"/>
      <c r="M1154" s="25"/>
      <c r="N1154" s="25"/>
      <c r="O1154" s="25"/>
    </row>
    <row r="1155" spans="1:15">
      <c r="A1155" s="25"/>
      <c r="B1155" s="25"/>
      <c r="C1155" s="25"/>
      <c r="D1155" s="25"/>
      <c r="E1155" s="25"/>
      <c r="F1155" s="27"/>
      <c r="G1155" s="27"/>
      <c r="H1155" s="61"/>
      <c r="I1155" s="64"/>
      <c r="J1155" s="25"/>
      <c r="K1155" s="25"/>
      <c r="L1155" s="25"/>
      <c r="M1155" s="25"/>
      <c r="N1155" s="25"/>
      <c r="O1155" s="25"/>
    </row>
    <row r="1156" spans="1:15">
      <c r="A1156" s="25"/>
      <c r="B1156" s="25"/>
      <c r="C1156" s="25"/>
      <c r="D1156" s="25"/>
      <c r="E1156" s="25"/>
      <c r="F1156" s="27"/>
      <c r="G1156" s="27"/>
      <c r="H1156" s="61"/>
      <c r="I1156" s="64"/>
      <c r="J1156" s="25"/>
      <c r="K1156" s="25"/>
      <c r="L1156" s="25"/>
      <c r="M1156" s="25"/>
      <c r="N1156" s="25"/>
      <c r="O1156" s="25"/>
    </row>
    <row r="1157" spans="1:15">
      <c r="A1157" s="25"/>
      <c r="B1157" s="25"/>
      <c r="C1157" s="25"/>
      <c r="D1157" s="25"/>
      <c r="E1157" s="25"/>
      <c r="F1157" s="27"/>
      <c r="G1157" s="27"/>
      <c r="H1157" s="61"/>
      <c r="I1157" s="64"/>
      <c r="J1157" s="25"/>
      <c r="K1157" s="25"/>
      <c r="L1157" s="25"/>
      <c r="M1157" s="25"/>
      <c r="N1157" s="25"/>
      <c r="O1157" s="25"/>
    </row>
    <row r="1158" spans="1:15">
      <c r="A1158" s="25"/>
      <c r="B1158" s="25"/>
      <c r="C1158" s="25"/>
      <c r="D1158" s="25"/>
      <c r="E1158" s="25"/>
      <c r="F1158" s="27"/>
      <c r="G1158" s="27"/>
      <c r="H1158" s="61"/>
      <c r="I1158" s="64"/>
      <c r="J1158" s="25"/>
      <c r="K1158" s="25"/>
      <c r="L1158" s="25"/>
      <c r="M1158" s="25"/>
      <c r="N1158" s="25"/>
      <c r="O1158" s="25"/>
    </row>
    <row r="1159" spans="1:15">
      <c r="A1159" s="25"/>
      <c r="B1159" s="25"/>
      <c r="C1159" s="25"/>
      <c r="D1159" s="25"/>
      <c r="E1159" s="25"/>
      <c r="F1159" s="27"/>
      <c r="G1159" s="27"/>
      <c r="H1159" s="61"/>
      <c r="I1159" s="64"/>
      <c r="J1159" s="25"/>
      <c r="K1159" s="25"/>
      <c r="L1159" s="25"/>
      <c r="M1159" s="25"/>
      <c r="N1159" s="25"/>
      <c r="O1159" s="25"/>
    </row>
    <row r="1160" spans="1:15">
      <c r="A1160" s="25"/>
      <c r="B1160" s="25"/>
      <c r="C1160" s="25"/>
      <c r="D1160" s="25"/>
      <c r="E1160" s="25"/>
      <c r="F1160" s="27"/>
      <c r="G1160" s="27"/>
      <c r="H1160" s="61"/>
      <c r="I1160" s="64"/>
      <c r="J1160" s="25"/>
      <c r="K1160" s="25"/>
      <c r="L1160" s="25"/>
      <c r="M1160" s="25"/>
      <c r="N1160" s="25"/>
      <c r="O1160" s="25"/>
    </row>
    <row r="1161" spans="1:15">
      <c r="A1161" s="25"/>
      <c r="B1161" s="25"/>
      <c r="C1161" s="25"/>
      <c r="D1161" s="25"/>
      <c r="E1161" s="25"/>
      <c r="F1161" s="27"/>
      <c r="G1161" s="27"/>
      <c r="H1161" s="61"/>
      <c r="I1161" s="64"/>
      <c r="J1161" s="25"/>
      <c r="K1161" s="25"/>
      <c r="L1161" s="25"/>
      <c r="M1161" s="25"/>
      <c r="N1161" s="25"/>
      <c r="O1161" s="25"/>
    </row>
    <row r="1162" spans="1:15">
      <c r="A1162" s="25"/>
      <c r="B1162" s="25"/>
      <c r="C1162" s="25"/>
      <c r="D1162" s="25"/>
      <c r="E1162" s="25"/>
      <c r="F1162" s="27"/>
      <c r="G1162" s="27"/>
      <c r="H1162" s="61"/>
      <c r="I1162" s="64"/>
      <c r="J1162" s="25"/>
      <c r="K1162" s="25"/>
      <c r="L1162" s="25"/>
      <c r="M1162" s="25"/>
      <c r="N1162" s="25"/>
      <c r="O1162" s="25"/>
    </row>
    <row r="1163" spans="1:15">
      <c r="A1163" s="25"/>
      <c r="B1163" s="25"/>
      <c r="C1163" s="25"/>
      <c r="D1163" s="25"/>
      <c r="E1163" s="25"/>
      <c r="F1163" s="27"/>
      <c r="G1163" s="27"/>
      <c r="H1163" s="61"/>
      <c r="I1163" s="64"/>
      <c r="J1163" s="25"/>
      <c r="K1163" s="25"/>
      <c r="L1163" s="25"/>
      <c r="M1163" s="25"/>
      <c r="N1163" s="25"/>
      <c r="O1163" s="25"/>
    </row>
    <row r="1164" spans="1:15">
      <c r="A1164" s="25"/>
      <c r="B1164" s="25"/>
      <c r="C1164" s="25"/>
      <c r="D1164" s="25"/>
      <c r="E1164" s="25"/>
      <c r="F1164" s="27"/>
      <c r="G1164" s="27"/>
      <c r="H1164" s="61"/>
      <c r="I1164" s="64"/>
      <c r="J1164" s="25"/>
      <c r="K1164" s="25"/>
      <c r="L1164" s="25"/>
      <c r="M1164" s="25"/>
      <c r="N1164" s="25"/>
      <c r="O1164" s="25"/>
    </row>
    <row r="1165" spans="1:15">
      <c r="A1165" s="25"/>
      <c r="B1165" s="25"/>
      <c r="C1165" s="25"/>
      <c r="D1165" s="25"/>
      <c r="E1165" s="25"/>
      <c r="F1165" s="27"/>
      <c r="G1165" s="27"/>
      <c r="H1165" s="61"/>
      <c r="I1165" s="64"/>
      <c r="J1165" s="25"/>
      <c r="K1165" s="25"/>
      <c r="L1165" s="25"/>
      <c r="M1165" s="25"/>
      <c r="N1165" s="25"/>
      <c r="O1165" s="25"/>
    </row>
    <row r="1166" spans="1:15">
      <c r="A1166" s="25"/>
      <c r="B1166" s="25"/>
      <c r="C1166" s="25"/>
      <c r="D1166" s="25"/>
      <c r="E1166" s="25"/>
      <c r="F1166" s="27"/>
      <c r="G1166" s="27"/>
      <c r="H1166" s="61"/>
      <c r="I1166" s="64"/>
      <c r="J1166" s="25"/>
      <c r="K1166" s="25"/>
      <c r="L1166" s="25"/>
      <c r="M1166" s="25"/>
      <c r="N1166" s="25"/>
      <c r="O1166" s="25"/>
    </row>
  </sheetData>
  <autoFilter ref="A1:O1134">
    <filterColumn colId="6"/>
    <filterColumn colId="7"/>
    <filterColumn colId="8"/>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sheetPr>
    <tabColor rgb="FFFF0000"/>
  </sheetPr>
  <dimension ref="A1:B1166"/>
  <sheetViews>
    <sheetView workbookViewId="0">
      <pane ySplit="1" topLeftCell="A2" activePane="bottomLeft" state="frozen"/>
      <selection pane="bottomLeft" activeCell="A2" sqref="A2"/>
    </sheetView>
  </sheetViews>
  <sheetFormatPr defaultRowHeight="15"/>
  <cols>
    <col min="1" max="1" width="12.28515625" style="5" customWidth="1"/>
    <col min="2" max="2" width="12.85546875" bestFit="1" customWidth="1"/>
  </cols>
  <sheetData>
    <row r="1" spans="1:2">
      <c r="A1" s="57" t="s">
        <v>2046</v>
      </c>
      <c r="B1" t="s">
        <v>3880</v>
      </c>
    </row>
    <row r="2" spans="1:2">
      <c r="A2" s="5" t="s">
        <v>2047</v>
      </c>
      <c r="B2">
        <f>COUNTIF(Funding_Clean!$A:$A,Fund_clean_work!A2)</f>
        <v>5</v>
      </c>
    </row>
    <row r="3" spans="1:2">
      <c r="A3" s="5" t="s">
        <v>2051</v>
      </c>
      <c r="B3">
        <f>COUNTIF(Funding_Clean!$A:$A,Fund_clean_work!A3)</f>
        <v>1</v>
      </c>
    </row>
    <row r="4" spans="1:2">
      <c r="A4" s="5" t="s">
        <v>2053</v>
      </c>
      <c r="B4">
        <f>COUNTIF(Funding_Clean!$A:$A,Fund_clean_work!A4)</f>
        <v>1</v>
      </c>
    </row>
    <row r="5" spans="1:2">
      <c r="A5" s="5" t="s">
        <v>2055</v>
      </c>
      <c r="B5">
        <f>COUNTIF(Funding_Clean!$A:$A,Fund_clean_work!A5)</f>
        <v>2</v>
      </c>
    </row>
    <row r="6" spans="1:2">
      <c r="A6" s="5" t="s">
        <v>2056</v>
      </c>
      <c r="B6">
        <f>COUNTIF(Funding_Clean!$A:$A,Fund_clean_work!A6)</f>
        <v>1</v>
      </c>
    </row>
    <row r="7" spans="1:2">
      <c r="A7" s="5" t="s">
        <v>2057</v>
      </c>
      <c r="B7">
        <f>COUNTIF(Funding_Clean!$A:$A,Fund_clean_work!A7)</f>
        <v>2</v>
      </c>
    </row>
    <row r="8" spans="1:2">
      <c r="A8" s="5" t="s">
        <v>2058</v>
      </c>
      <c r="B8">
        <f>COUNTIF(Funding_Clean!$A:$A,Fund_clean_work!A8)</f>
        <v>1</v>
      </c>
    </row>
    <row r="9" spans="1:2">
      <c r="A9" s="5" t="s">
        <v>2059</v>
      </c>
      <c r="B9">
        <f>COUNTIF(Funding_Clean!$A:$A,Fund_clean_work!A9)</f>
        <v>1</v>
      </c>
    </row>
    <row r="10" spans="1:2">
      <c r="A10" s="5" t="s">
        <v>2060</v>
      </c>
      <c r="B10">
        <f>COUNTIF(Funding_Clean!$A:$A,Fund_clean_work!A10)</f>
        <v>1</v>
      </c>
    </row>
    <row r="11" spans="1:2">
      <c r="A11" s="5" t="s">
        <v>2061</v>
      </c>
      <c r="B11">
        <f>COUNTIF(Funding_Clean!$A:$A,Fund_clean_work!A11)</f>
        <v>3</v>
      </c>
    </row>
    <row r="12" spans="1:2">
      <c r="A12" s="5" t="s">
        <v>2062</v>
      </c>
      <c r="B12">
        <f>COUNTIF(Funding_Clean!$A:$A,Fund_clean_work!A12)</f>
        <v>1</v>
      </c>
    </row>
    <row r="13" spans="1:2">
      <c r="A13" s="5" t="s">
        <v>2063</v>
      </c>
      <c r="B13">
        <f>COUNTIF(Funding_Clean!$A:$A,Fund_clean_work!A13)</f>
        <v>3</v>
      </c>
    </row>
    <row r="14" spans="1:2">
      <c r="A14" s="5" t="s">
        <v>2064</v>
      </c>
      <c r="B14">
        <f>COUNTIF(Funding_Clean!$A:$A,Fund_clean_work!A14)</f>
        <v>1</v>
      </c>
    </row>
    <row r="15" spans="1:2">
      <c r="A15" s="5" t="s">
        <v>2065</v>
      </c>
      <c r="B15">
        <f>COUNTIF(Funding_Clean!$A:$A,Fund_clean_work!A15)</f>
        <v>4</v>
      </c>
    </row>
    <row r="16" spans="1:2">
      <c r="A16" s="5" t="s">
        <v>2066</v>
      </c>
      <c r="B16">
        <f>COUNTIF(Funding_Clean!$A:$A,Fund_clean_work!A16)</f>
        <v>2</v>
      </c>
    </row>
    <row r="17" spans="1:2">
      <c r="A17" s="5" t="s">
        <v>2067</v>
      </c>
      <c r="B17">
        <f>COUNTIF(Funding_Clean!$A:$A,Fund_clean_work!A17)</f>
        <v>4</v>
      </c>
    </row>
    <row r="18" spans="1:2">
      <c r="A18" s="5" t="s">
        <v>2068</v>
      </c>
      <c r="B18">
        <f>COUNTIF(Funding_Clean!$A:$A,Fund_clean_work!A18)</f>
        <v>1</v>
      </c>
    </row>
    <row r="19" spans="1:2">
      <c r="A19" s="5" t="s">
        <v>2069</v>
      </c>
      <c r="B19">
        <f>COUNTIF(Funding_Clean!$A:$A,Fund_clean_work!A19)</f>
        <v>1</v>
      </c>
    </row>
    <row r="20" spans="1:2">
      <c r="A20" s="5" t="s">
        <v>2070</v>
      </c>
      <c r="B20">
        <f>COUNTIF(Funding_Clean!$A:$A,Fund_clean_work!A20)</f>
        <v>2</v>
      </c>
    </row>
    <row r="21" spans="1:2">
      <c r="A21" s="5" t="s">
        <v>2071</v>
      </c>
      <c r="B21">
        <f>COUNTIF(Funding_Clean!$A:$A,Fund_clean_work!A21)</f>
        <v>1</v>
      </c>
    </row>
    <row r="22" spans="1:2">
      <c r="A22" s="5" t="s">
        <v>2073</v>
      </c>
      <c r="B22">
        <f>COUNTIF(Funding_Clean!$A:$A,Fund_clean_work!A22)</f>
        <v>4</v>
      </c>
    </row>
    <row r="23" spans="1:2">
      <c r="A23" s="5" t="s">
        <v>2074</v>
      </c>
      <c r="B23">
        <f>COUNTIF(Funding_Clean!$A:$A,Fund_clean_work!A23)</f>
        <v>2</v>
      </c>
    </row>
    <row r="24" spans="1:2">
      <c r="A24" s="5" t="s">
        <v>2075</v>
      </c>
      <c r="B24">
        <f>COUNTIF(Funding_Clean!$A:$A,Fund_clean_work!A24)</f>
        <v>1</v>
      </c>
    </row>
    <row r="25" spans="1:2">
      <c r="A25" s="5" t="s">
        <v>2076</v>
      </c>
      <c r="B25">
        <f>COUNTIF(Funding_Clean!$A:$A,Fund_clean_work!A25)</f>
        <v>1</v>
      </c>
    </row>
    <row r="26" spans="1:2">
      <c r="A26" s="5" t="s">
        <v>2077</v>
      </c>
      <c r="B26">
        <f>COUNTIF(Funding_Clean!$A:$A,Fund_clean_work!A26)</f>
        <v>1</v>
      </c>
    </row>
    <row r="27" spans="1:2">
      <c r="A27" s="5" t="s">
        <v>2078</v>
      </c>
      <c r="B27">
        <f>COUNTIF(Funding_Clean!$A:$A,Fund_clean_work!A27)</f>
        <v>2</v>
      </c>
    </row>
    <row r="28" spans="1:2">
      <c r="A28" s="5" t="s">
        <v>2079</v>
      </c>
      <c r="B28">
        <f>COUNTIF(Funding_Clean!$A:$A,Fund_clean_work!A28)</f>
        <v>5</v>
      </c>
    </row>
    <row r="29" spans="1:2">
      <c r="A29" s="5" t="s">
        <v>2080</v>
      </c>
      <c r="B29">
        <f>COUNTIF(Funding_Clean!$A:$A,Fund_clean_work!A29)</f>
        <v>1</v>
      </c>
    </row>
    <row r="30" spans="1:2">
      <c r="A30" s="5" t="s">
        <v>2081</v>
      </c>
      <c r="B30">
        <f>COUNTIF(Funding_Clean!$A:$A,Fund_clean_work!A30)</f>
        <v>2</v>
      </c>
    </row>
    <row r="31" spans="1:2">
      <c r="A31" s="5" t="s">
        <v>2082</v>
      </c>
      <c r="B31">
        <f>COUNTIF(Funding_Clean!$A:$A,Fund_clean_work!A31)</f>
        <v>1</v>
      </c>
    </row>
    <row r="32" spans="1:2">
      <c r="A32" s="5" t="s">
        <v>2083</v>
      </c>
      <c r="B32">
        <f>COUNTIF(Funding_Clean!$A:$A,Fund_clean_work!A32)</f>
        <v>1</v>
      </c>
    </row>
    <row r="33" spans="1:2">
      <c r="A33" s="5" t="s">
        <v>2086</v>
      </c>
      <c r="B33">
        <f>COUNTIF(Funding_Clean!$A:$A,Fund_clean_work!A33)</f>
        <v>1</v>
      </c>
    </row>
    <row r="34" spans="1:2">
      <c r="A34" s="5" t="s">
        <v>2087</v>
      </c>
      <c r="B34">
        <f>COUNTIF(Funding_Clean!$A:$A,Fund_clean_work!A34)</f>
        <v>1</v>
      </c>
    </row>
    <row r="35" spans="1:2">
      <c r="A35" s="5" t="s">
        <v>2088</v>
      </c>
      <c r="B35">
        <f>COUNTIF(Funding_Clean!$A:$A,Fund_clean_work!A35)</f>
        <v>4</v>
      </c>
    </row>
    <row r="36" spans="1:2">
      <c r="A36" s="5" t="s">
        <v>2089</v>
      </c>
      <c r="B36">
        <f>COUNTIF(Funding_Clean!$A:$A,Fund_clean_work!A36)</f>
        <v>1</v>
      </c>
    </row>
    <row r="37" spans="1:2">
      <c r="A37" s="5" t="s">
        <v>2091</v>
      </c>
      <c r="B37">
        <f>COUNTIF(Funding_Clean!$A:$A,Fund_clean_work!A37)</f>
        <v>1</v>
      </c>
    </row>
    <row r="38" spans="1:2">
      <c r="A38" s="5" t="s">
        <v>2093</v>
      </c>
      <c r="B38">
        <f>COUNTIF(Funding_Clean!$A:$A,Fund_clean_work!A38)</f>
        <v>1</v>
      </c>
    </row>
    <row r="39" spans="1:2">
      <c r="A39" s="5" t="s">
        <v>2094</v>
      </c>
      <c r="B39">
        <f>COUNTIF(Funding_Clean!$A:$A,Fund_clean_work!A39)</f>
        <v>1</v>
      </c>
    </row>
    <row r="40" spans="1:2">
      <c r="A40" s="5" t="s">
        <v>2096</v>
      </c>
      <c r="B40">
        <f>COUNTIF(Funding_Clean!$A:$A,Fund_clean_work!A40)</f>
        <v>1</v>
      </c>
    </row>
    <row r="41" spans="1:2">
      <c r="A41" s="5" t="s">
        <v>2097</v>
      </c>
      <c r="B41">
        <f>COUNTIF(Funding_Clean!$A:$A,Fund_clean_work!A41)</f>
        <v>1</v>
      </c>
    </row>
    <row r="42" spans="1:2">
      <c r="A42" s="5" t="s">
        <v>2098</v>
      </c>
      <c r="B42">
        <f>COUNTIF(Funding_Clean!$A:$A,Fund_clean_work!A42)</f>
        <v>2</v>
      </c>
    </row>
    <row r="43" spans="1:2">
      <c r="A43" s="5" t="s">
        <v>2099</v>
      </c>
      <c r="B43">
        <f>COUNTIF(Funding_Clean!$A:$A,Fund_clean_work!A43)</f>
        <v>1</v>
      </c>
    </row>
    <row r="44" spans="1:2">
      <c r="A44" s="5" t="s">
        <v>2100</v>
      </c>
      <c r="B44">
        <f>COUNTIF(Funding_Clean!$A:$A,Fund_clean_work!A44)</f>
        <v>2</v>
      </c>
    </row>
    <row r="45" spans="1:2">
      <c r="A45" s="5" t="s">
        <v>2101</v>
      </c>
      <c r="B45">
        <f>COUNTIF(Funding_Clean!$A:$A,Fund_clean_work!A45)</f>
        <v>3</v>
      </c>
    </row>
    <row r="46" spans="1:2">
      <c r="A46" s="5" t="s">
        <v>2102</v>
      </c>
      <c r="B46">
        <f>COUNTIF(Funding_Clean!$A:$A,Fund_clean_work!A46)</f>
        <v>1</v>
      </c>
    </row>
    <row r="47" spans="1:2">
      <c r="A47" s="5" t="s">
        <v>2103</v>
      </c>
      <c r="B47">
        <f>COUNTIF(Funding_Clean!$A:$A,Fund_clean_work!A47)</f>
        <v>1</v>
      </c>
    </row>
    <row r="48" spans="1:2">
      <c r="A48" s="5" t="s">
        <v>2104</v>
      </c>
      <c r="B48">
        <f>COUNTIF(Funding_Clean!$A:$A,Fund_clean_work!A48)</f>
        <v>1</v>
      </c>
    </row>
    <row r="49" spans="1:2">
      <c r="A49" s="5" t="s">
        <v>2105</v>
      </c>
      <c r="B49">
        <f>COUNTIF(Funding_Clean!$A:$A,Fund_clean_work!A49)</f>
        <v>1</v>
      </c>
    </row>
    <row r="50" spans="1:2">
      <c r="A50" s="5" t="s">
        <v>2106</v>
      </c>
      <c r="B50">
        <f>COUNTIF(Funding_Clean!$A:$A,Fund_clean_work!A50)</f>
        <v>1</v>
      </c>
    </row>
    <row r="51" spans="1:2">
      <c r="A51" s="5" t="s">
        <v>2107</v>
      </c>
      <c r="B51">
        <f>COUNTIF(Funding_Clean!$A:$A,Fund_clean_work!A51)</f>
        <v>1</v>
      </c>
    </row>
    <row r="52" spans="1:2">
      <c r="A52" s="5" t="s">
        <v>2109</v>
      </c>
      <c r="B52">
        <f>COUNTIF(Funding_Clean!$A:$A,Fund_clean_work!A52)</f>
        <v>5</v>
      </c>
    </row>
    <row r="53" spans="1:2">
      <c r="A53" s="5" t="s">
        <v>2110</v>
      </c>
      <c r="B53">
        <f>COUNTIF(Funding_Clean!$A:$A,Fund_clean_work!A53)</f>
        <v>1</v>
      </c>
    </row>
    <row r="54" spans="1:2">
      <c r="A54" s="5" t="s">
        <v>2111</v>
      </c>
      <c r="B54">
        <f>COUNTIF(Funding_Clean!$A:$A,Fund_clean_work!A54)</f>
        <v>1</v>
      </c>
    </row>
    <row r="55" spans="1:2">
      <c r="A55" s="5" t="s">
        <v>2112</v>
      </c>
      <c r="B55">
        <f>COUNTIF(Funding_Clean!$A:$A,Fund_clean_work!A55)</f>
        <v>1</v>
      </c>
    </row>
    <row r="56" spans="1:2">
      <c r="A56" s="5" t="s">
        <v>2113</v>
      </c>
      <c r="B56">
        <f>COUNTIF(Funding_Clean!$A:$A,Fund_clean_work!A56)</f>
        <v>1</v>
      </c>
    </row>
    <row r="57" spans="1:2">
      <c r="A57" s="5" t="s">
        <v>2114</v>
      </c>
      <c r="B57">
        <f>COUNTIF(Funding_Clean!$A:$A,Fund_clean_work!A57)</f>
        <v>2</v>
      </c>
    </row>
    <row r="58" spans="1:2">
      <c r="A58" s="5" t="s">
        <v>2115</v>
      </c>
      <c r="B58">
        <f>COUNTIF(Funding_Clean!$A:$A,Fund_clean_work!A58)</f>
        <v>1</v>
      </c>
    </row>
    <row r="59" spans="1:2">
      <c r="A59" s="5" t="s">
        <v>2116</v>
      </c>
      <c r="B59">
        <f>COUNTIF(Funding_Clean!$A:$A,Fund_clean_work!A59)</f>
        <v>1</v>
      </c>
    </row>
    <row r="60" spans="1:2">
      <c r="A60" s="5" t="s">
        <v>2117</v>
      </c>
      <c r="B60">
        <f>COUNTIF(Funding_Clean!$A:$A,Fund_clean_work!A60)</f>
        <v>1</v>
      </c>
    </row>
    <row r="61" spans="1:2">
      <c r="A61" s="5" t="s">
        <v>2118</v>
      </c>
      <c r="B61">
        <f>COUNTIF(Funding_Clean!$A:$A,Fund_clean_work!A61)</f>
        <v>1</v>
      </c>
    </row>
    <row r="62" spans="1:2">
      <c r="A62" s="5" t="s">
        <v>2120</v>
      </c>
      <c r="B62">
        <f>COUNTIF(Funding_Clean!$A:$A,Fund_clean_work!A62)</f>
        <v>1</v>
      </c>
    </row>
    <row r="63" spans="1:2">
      <c r="A63" s="5" t="s">
        <v>2121</v>
      </c>
      <c r="B63">
        <f>COUNTIF(Funding_Clean!$A:$A,Fund_clean_work!A63)</f>
        <v>1</v>
      </c>
    </row>
    <row r="64" spans="1:2">
      <c r="A64" s="5" t="s">
        <v>2122</v>
      </c>
      <c r="B64">
        <f>COUNTIF(Funding_Clean!$A:$A,Fund_clean_work!A64)</f>
        <v>1</v>
      </c>
    </row>
    <row r="65" spans="1:2">
      <c r="A65" s="5" t="s">
        <v>2123</v>
      </c>
      <c r="B65">
        <f>COUNTIF(Funding_Clean!$A:$A,Fund_clean_work!A65)</f>
        <v>2</v>
      </c>
    </row>
    <row r="66" spans="1:2">
      <c r="A66" s="5" t="s">
        <v>2126</v>
      </c>
      <c r="B66">
        <f>COUNTIF(Funding_Clean!$A:$A,Fund_clean_work!A66)</f>
        <v>4</v>
      </c>
    </row>
    <row r="67" spans="1:2">
      <c r="A67" s="5" t="s">
        <v>2127</v>
      </c>
      <c r="B67">
        <f>COUNTIF(Funding_Clean!$A:$A,Fund_clean_work!A67)</f>
        <v>1</v>
      </c>
    </row>
    <row r="68" spans="1:2">
      <c r="A68" s="5" t="s">
        <v>2128</v>
      </c>
      <c r="B68">
        <f>COUNTIF(Funding_Clean!$A:$A,Fund_clean_work!A68)</f>
        <v>4</v>
      </c>
    </row>
    <row r="69" spans="1:2">
      <c r="A69" s="5" t="s">
        <v>2129</v>
      </c>
      <c r="B69">
        <f>COUNTIF(Funding_Clean!$A:$A,Fund_clean_work!A69)</f>
        <v>3</v>
      </c>
    </row>
    <row r="70" spans="1:2">
      <c r="A70" s="5" t="s">
        <v>2131</v>
      </c>
      <c r="B70">
        <f>COUNTIF(Funding_Clean!$A:$A,Fund_clean_work!A70)</f>
        <v>1</v>
      </c>
    </row>
    <row r="71" spans="1:2">
      <c r="A71" s="5" t="s">
        <v>2133</v>
      </c>
      <c r="B71">
        <f>COUNTIF(Funding_Clean!$A:$A,Fund_clean_work!A71)</f>
        <v>1</v>
      </c>
    </row>
    <row r="72" spans="1:2">
      <c r="A72" s="5" t="s">
        <v>2136</v>
      </c>
      <c r="B72">
        <f>COUNTIF(Funding_Clean!$A:$A,Fund_clean_work!A72)</f>
        <v>1</v>
      </c>
    </row>
    <row r="73" spans="1:2">
      <c r="A73" s="5" t="s">
        <v>2137</v>
      </c>
      <c r="B73">
        <f>COUNTIF(Funding_Clean!$A:$A,Fund_clean_work!A73)</f>
        <v>1</v>
      </c>
    </row>
    <row r="74" spans="1:2">
      <c r="A74" s="5" t="s">
        <v>2138</v>
      </c>
      <c r="B74">
        <f>COUNTIF(Funding_Clean!$A:$A,Fund_clean_work!A74)</f>
        <v>1</v>
      </c>
    </row>
    <row r="75" spans="1:2">
      <c r="A75" s="5" t="s">
        <v>2139</v>
      </c>
      <c r="B75">
        <f>COUNTIF(Funding_Clean!$A:$A,Fund_clean_work!A75)</f>
        <v>2</v>
      </c>
    </row>
    <row r="76" spans="1:2">
      <c r="A76" s="5" t="s">
        <v>2140</v>
      </c>
      <c r="B76">
        <f>COUNTIF(Funding_Clean!$A:$A,Fund_clean_work!A76)</f>
        <v>1</v>
      </c>
    </row>
    <row r="77" spans="1:2">
      <c r="A77" s="5" t="s">
        <v>2141</v>
      </c>
      <c r="B77">
        <f>COUNTIF(Funding_Clean!$A:$A,Fund_clean_work!A77)</f>
        <v>1</v>
      </c>
    </row>
    <row r="78" spans="1:2">
      <c r="A78" s="5" t="s">
        <v>2142</v>
      </c>
      <c r="B78">
        <f>COUNTIF(Funding_Clean!$A:$A,Fund_clean_work!A78)</f>
        <v>1</v>
      </c>
    </row>
    <row r="79" spans="1:2">
      <c r="A79" s="5" t="s">
        <v>2143</v>
      </c>
      <c r="B79">
        <f>COUNTIF(Funding_Clean!$A:$A,Fund_clean_work!A79)</f>
        <v>1</v>
      </c>
    </row>
    <row r="80" spans="1:2">
      <c r="A80" s="5" t="s">
        <v>2144</v>
      </c>
      <c r="B80">
        <f>COUNTIF(Funding_Clean!$A:$A,Fund_clean_work!A80)</f>
        <v>1</v>
      </c>
    </row>
    <row r="81" spans="1:2">
      <c r="A81" s="5" t="s">
        <v>2145</v>
      </c>
      <c r="B81">
        <f>COUNTIF(Funding_Clean!$A:$A,Fund_clean_work!A81)</f>
        <v>1</v>
      </c>
    </row>
    <row r="82" spans="1:2">
      <c r="A82" s="5" t="s">
        <v>2146</v>
      </c>
      <c r="B82">
        <f>COUNTIF(Funding_Clean!$A:$A,Fund_clean_work!A82)</f>
        <v>3</v>
      </c>
    </row>
    <row r="83" spans="1:2">
      <c r="A83" s="5" t="s">
        <v>2147</v>
      </c>
      <c r="B83">
        <f>COUNTIF(Funding_Clean!$A:$A,Fund_clean_work!A83)</f>
        <v>1</v>
      </c>
    </row>
    <row r="84" spans="1:2">
      <c r="A84" s="5" t="s">
        <v>2148</v>
      </c>
      <c r="B84">
        <f>COUNTIF(Funding_Clean!$A:$A,Fund_clean_work!A84)</f>
        <v>6</v>
      </c>
    </row>
    <row r="85" spans="1:2">
      <c r="A85" s="5" t="s">
        <v>2149</v>
      </c>
      <c r="B85">
        <f>COUNTIF(Funding_Clean!$A:$A,Fund_clean_work!A85)</f>
        <v>6</v>
      </c>
    </row>
    <row r="86" spans="1:2">
      <c r="A86" s="5" t="s">
        <v>2150</v>
      </c>
      <c r="B86">
        <f>COUNTIF(Funding_Clean!$A:$A,Fund_clean_work!A86)</f>
        <v>1</v>
      </c>
    </row>
    <row r="87" spans="1:2">
      <c r="A87" s="5" t="s">
        <v>2152</v>
      </c>
      <c r="B87">
        <f>COUNTIF(Funding_Clean!$A:$A,Fund_clean_work!A87)</f>
        <v>2</v>
      </c>
    </row>
    <row r="88" spans="1:2">
      <c r="A88" s="5" t="s">
        <v>2153</v>
      </c>
      <c r="B88">
        <f>COUNTIF(Funding_Clean!$A:$A,Fund_clean_work!A88)</f>
        <v>1</v>
      </c>
    </row>
    <row r="89" spans="1:2">
      <c r="A89" s="5" t="s">
        <v>2155</v>
      </c>
      <c r="B89">
        <f>COUNTIF(Funding_Clean!$A:$A,Fund_clean_work!A89)</f>
        <v>2</v>
      </c>
    </row>
    <row r="90" spans="1:2">
      <c r="A90" s="5" t="s">
        <v>2156</v>
      </c>
      <c r="B90">
        <f>COUNTIF(Funding_Clean!$A:$A,Fund_clean_work!A90)</f>
        <v>1</v>
      </c>
    </row>
    <row r="91" spans="1:2">
      <c r="A91" s="5" t="s">
        <v>2157</v>
      </c>
      <c r="B91">
        <f>COUNTIF(Funding_Clean!$A:$A,Fund_clean_work!A91)</f>
        <v>1</v>
      </c>
    </row>
    <row r="92" spans="1:2">
      <c r="A92" s="5" t="s">
        <v>2160</v>
      </c>
      <c r="B92">
        <f>COUNTIF(Funding_Clean!$A:$A,Fund_clean_work!A92)</f>
        <v>2</v>
      </c>
    </row>
    <row r="93" spans="1:2">
      <c r="A93" s="5" t="s">
        <v>2161</v>
      </c>
      <c r="B93">
        <f>COUNTIF(Funding_Clean!$A:$A,Fund_clean_work!A93)</f>
        <v>2</v>
      </c>
    </row>
    <row r="94" spans="1:2">
      <c r="A94" s="5" t="s">
        <v>2162</v>
      </c>
      <c r="B94">
        <f>COUNTIF(Funding_Clean!$A:$A,Fund_clean_work!A94)</f>
        <v>1</v>
      </c>
    </row>
    <row r="95" spans="1:2">
      <c r="A95" s="5" t="s">
        <v>2163</v>
      </c>
      <c r="B95">
        <f>COUNTIF(Funding_Clean!$A:$A,Fund_clean_work!A95)</f>
        <v>1</v>
      </c>
    </row>
    <row r="96" spans="1:2">
      <c r="A96" s="5" t="s">
        <v>2164</v>
      </c>
      <c r="B96">
        <f>COUNTIF(Funding_Clean!$A:$A,Fund_clean_work!A96)</f>
        <v>6</v>
      </c>
    </row>
    <row r="97" spans="1:2">
      <c r="A97" s="5" t="s">
        <v>2166</v>
      </c>
      <c r="B97">
        <f>COUNTIF(Funding_Clean!$A:$A,Fund_clean_work!A97)</f>
        <v>1</v>
      </c>
    </row>
    <row r="98" spans="1:2">
      <c r="A98" s="5" t="s">
        <v>2167</v>
      </c>
      <c r="B98">
        <f>COUNTIF(Funding_Clean!$A:$A,Fund_clean_work!A98)</f>
        <v>1</v>
      </c>
    </row>
    <row r="99" spans="1:2">
      <c r="A99" s="5" t="s">
        <v>2169</v>
      </c>
      <c r="B99">
        <f>COUNTIF(Funding_Clean!$A:$A,Fund_clean_work!A99)</f>
        <v>1</v>
      </c>
    </row>
    <row r="100" spans="1:2">
      <c r="A100" s="5" t="s">
        <v>2170</v>
      </c>
      <c r="B100">
        <f>COUNTIF(Funding_Clean!$A:$A,Fund_clean_work!A100)</f>
        <v>2</v>
      </c>
    </row>
    <row r="101" spans="1:2">
      <c r="A101" s="5" t="s">
        <v>2171</v>
      </c>
      <c r="B101">
        <f>COUNTIF(Funding_Clean!$A:$A,Fund_clean_work!A101)</f>
        <v>1</v>
      </c>
    </row>
    <row r="102" spans="1:2">
      <c r="A102" s="5" t="s">
        <v>2172</v>
      </c>
      <c r="B102">
        <f>COUNTIF(Funding_Clean!$A:$A,Fund_clean_work!A102)</f>
        <v>1</v>
      </c>
    </row>
    <row r="103" spans="1:2">
      <c r="A103" s="5" t="s">
        <v>2174</v>
      </c>
      <c r="B103">
        <f>COUNTIF(Funding_Clean!$A:$A,Fund_clean_work!A103)</f>
        <v>1</v>
      </c>
    </row>
    <row r="104" spans="1:2">
      <c r="A104" s="5" t="s">
        <v>2175</v>
      </c>
      <c r="B104">
        <f>COUNTIF(Funding_Clean!$A:$A,Fund_clean_work!A104)</f>
        <v>1</v>
      </c>
    </row>
    <row r="105" spans="1:2">
      <c r="A105" s="5" t="s">
        <v>2177</v>
      </c>
      <c r="B105">
        <f>COUNTIF(Funding_Clean!$A:$A,Fund_clean_work!A105)</f>
        <v>1</v>
      </c>
    </row>
    <row r="106" spans="1:2">
      <c r="A106" s="5" t="s">
        <v>2178</v>
      </c>
      <c r="B106">
        <f>COUNTIF(Funding_Clean!$A:$A,Fund_clean_work!A106)</f>
        <v>1</v>
      </c>
    </row>
    <row r="107" spans="1:2">
      <c r="A107" s="5" t="s">
        <v>2180</v>
      </c>
      <c r="B107">
        <f>COUNTIF(Funding_Clean!$A:$A,Fund_clean_work!A107)</f>
        <v>1</v>
      </c>
    </row>
    <row r="108" spans="1:2">
      <c r="A108" s="5" t="s">
        <v>2181</v>
      </c>
      <c r="B108">
        <f>COUNTIF(Funding_Clean!$A:$A,Fund_clean_work!A108)</f>
        <v>1</v>
      </c>
    </row>
    <row r="109" spans="1:2">
      <c r="A109" s="5" t="s">
        <v>2182</v>
      </c>
      <c r="B109">
        <f>COUNTIF(Funding_Clean!$A:$A,Fund_clean_work!A109)</f>
        <v>1</v>
      </c>
    </row>
    <row r="110" spans="1:2">
      <c r="A110" s="5" t="s">
        <v>2183</v>
      </c>
      <c r="B110">
        <f>COUNTIF(Funding_Clean!$A:$A,Fund_clean_work!A110)</f>
        <v>1</v>
      </c>
    </row>
    <row r="111" spans="1:2">
      <c r="A111" s="5" t="s">
        <v>2184</v>
      </c>
      <c r="B111">
        <f>COUNTIF(Funding_Clean!$A:$A,Fund_clean_work!A111)</f>
        <v>1</v>
      </c>
    </row>
    <row r="112" spans="1:2">
      <c r="A112" s="5" t="s">
        <v>2185</v>
      </c>
      <c r="B112">
        <f>COUNTIF(Funding_Clean!$A:$A,Fund_clean_work!A112)</f>
        <v>1</v>
      </c>
    </row>
    <row r="113" spans="1:2">
      <c r="A113" s="5" t="s">
        <v>2186</v>
      </c>
      <c r="B113">
        <f>COUNTIF(Funding_Clean!$A:$A,Fund_clean_work!A113)</f>
        <v>1</v>
      </c>
    </row>
    <row r="114" spans="1:2">
      <c r="A114" s="5" t="s">
        <v>2187</v>
      </c>
      <c r="B114">
        <f>COUNTIF(Funding_Clean!$A:$A,Fund_clean_work!A114)</f>
        <v>1</v>
      </c>
    </row>
    <row r="115" spans="1:2">
      <c r="A115" s="5" t="s">
        <v>2189</v>
      </c>
      <c r="B115">
        <f>COUNTIF(Funding_Clean!$A:$A,Fund_clean_work!A115)</f>
        <v>1</v>
      </c>
    </row>
    <row r="116" spans="1:2">
      <c r="A116" s="5" t="s">
        <v>2190</v>
      </c>
      <c r="B116">
        <f>COUNTIF(Funding_Clean!$A:$A,Fund_clean_work!A116)</f>
        <v>3</v>
      </c>
    </row>
    <row r="117" spans="1:2">
      <c r="A117" s="5" t="s">
        <v>2191</v>
      </c>
      <c r="B117">
        <f>COUNTIF(Funding_Clean!$A:$A,Fund_clean_work!A117)</f>
        <v>1</v>
      </c>
    </row>
    <row r="118" spans="1:2">
      <c r="A118" s="5" t="s">
        <v>2192</v>
      </c>
      <c r="B118">
        <f>COUNTIF(Funding_Clean!$A:$A,Fund_clean_work!A118)</f>
        <v>1</v>
      </c>
    </row>
    <row r="119" spans="1:2">
      <c r="A119" s="5" t="s">
        <v>2194</v>
      </c>
      <c r="B119">
        <f>COUNTIF(Funding_Clean!$A:$A,Fund_clean_work!A119)</f>
        <v>5</v>
      </c>
    </row>
    <row r="120" spans="1:2">
      <c r="A120" s="5" t="s">
        <v>2195</v>
      </c>
      <c r="B120">
        <f>COUNTIF(Funding_Clean!$A:$A,Fund_clean_work!A120)</f>
        <v>2</v>
      </c>
    </row>
    <row r="121" spans="1:2">
      <c r="A121" s="5" t="s">
        <v>2196</v>
      </c>
      <c r="B121">
        <f>COUNTIF(Funding_Clean!$A:$A,Fund_clean_work!A121)</f>
        <v>1</v>
      </c>
    </row>
    <row r="122" spans="1:2">
      <c r="A122" s="5" t="s">
        <v>2197</v>
      </c>
      <c r="B122">
        <f>COUNTIF(Funding_Clean!$A:$A,Fund_clean_work!A122)</f>
        <v>1</v>
      </c>
    </row>
    <row r="123" spans="1:2">
      <c r="A123" s="5" t="s">
        <v>2198</v>
      </c>
      <c r="B123">
        <f>COUNTIF(Funding_Clean!$A:$A,Fund_clean_work!A123)</f>
        <v>1</v>
      </c>
    </row>
    <row r="124" spans="1:2">
      <c r="A124" s="5" t="s">
        <v>2199</v>
      </c>
      <c r="B124">
        <f>COUNTIF(Funding_Clean!$A:$A,Fund_clean_work!A124)</f>
        <v>1</v>
      </c>
    </row>
    <row r="125" spans="1:2">
      <c r="A125" s="5" t="s">
        <v>2200</v>
      </c>
      <c r="B125">
        <f>COUNTIF(Funding_Clean!$A:$A,Fund_clean_work!A125)</f>
        <v>1</v>
      </c>
    </row>
    <row r="126" spans="1:2">
      <c r="A126" s="5" t="s">
        <v>2201</v>
      </c>
      <c r="B126">
        <f>COUNTIF(Funding_Clean!$A:$A,Fund_clean_work!A126)</f>
        <v>1</v>
      </c>
    </row>
    <row r="127" spans="1:2">
      <c r="A127" s="5" t="s">
        <v>2202</v>
      </c>
      <c r="B127">
        <f>COUNTIF(Funding_Clean!$A:$A,Fund_clean_work!A127)</f>
        <v>1</v>
      </c>
    </row>
    <row r="128" spans="1:2">
      <c r="A128" s="5" t="s">
        <v>2203</v>
      </c>
      <c r="B128">
        <f>COUNTIF(Funding_Clean!$A:$A,Fund_clean_work!A128)</f>
        <v>1</v>
      </c>
    </row>
    <row r="129" spans="1:2">
      <c r="A129" s="5" t="s">
        <v>2204</v>
      </c>
      <c r="B129">
        <f>COUNTIF(Funding_Clean!$A:$A,Fund_clean_work!A129)</f>
        <v>1</v>
      </c>
    </row>
    <row r="130" spans="1:2">
      <c r="A130" s="5" t="s">
        <v>2205</v>
      </c>
      <c r="B130">
        <f>COUNTIF(Funding_Clean!$A:$A,Fund_clean_work!A130)</f>
        <v>2</v>
      </c>
    </row>
    <row r="131" spans="1:2">
      <c r="A131" s="5" t="s">
        <v>2206</v>
      </c>
      <c r="B131">
        <f>COUNTIF(Funding_Clean!$A:$A,Fund_clean_work!A131)</f>
        <v>1</v>
      </c>
    </row>
    <row r="132" spans="1:2">
      <c r="A132" s="5" t="s">
        <v>2207</v>
      </c>
      <c r="B132">
        <f>COUNTIF(Funding_Clean!$A:$A,Fund_clean_work!A132)</f>
        <v>1</v>
      </c>
    </row>
    <row r="133" spans="1:2">
      <c r="A133" s="5" t="s">
        <v>2208</v>
      </c>
      <c r="B133">
        <f>COUNTIF(Funding_Clean!$A:$A,Fund_clean_work!A133)</f>
        <v>7</v>
      </c>
    </row>
    <row r="134" spans="1:2">
      <c r="A134" s="5" t="s">
        <v>2209</v>
      </c>
      <c r="B134">
        <f>COUNTIF(Funding_Clean!$A:$A,Fund_clean_work!A134)</f>
        <v>1</v>
      </c>
    </row>
    <row r="135" spans="1:2">
      <c r="A135" s="5" t="s">
        <v>2210</v>
      </c>
      <c r="B135">
        <f>COUNTIF(Funding_Clean!$A:$A,Fund_clean_work!A135)</f>
        <v>1</v>
      </c>
    </row>
    <row r="136" spans="1:2">
      <c r="A136" s="5" t="s">
        <v>2211</v>
      </c>
      <c r="B136">
        <f>COUNTIF(Funding_Clean!$A:$A,Fund_clean_work!A136)</f>
        <v>1</v>
      </c>
    </row>
    <row r="137" spans="1:2">
      <c r="A137" s="5" t="s">
        <v>2212</v>
      </c>
      <c r="B137">
        <f>COUNTIF(Funding_Clean!$A:$A,Fund_clean_work!A137)</f>
        <v>10</v>
      </c>
    </row>
    <row r="138" spans="1:2">
      <c r="A138" s="5" t="s">
        <v>2213</v>
      </c>
      <c r="B138">
        <f>COUNTIF(Funding_Clean!$A:$A,Fund_clean_work!A138)</f>
        <v>1</v>
      </c>
    </row>
    <row r="139" spans="1:2">
      <c r="A139" s="5" t="s">
        <v>2215</v>
      </c>
      <c r="B139">
        <f>COUNTIF(Funding_Clean!$A:$A,Fund_clean_work!A139)</f>
        <v>1</v>
      </c>
    </row>
    <row r="140" spans="1:2">
      <c r="A140" s="5" t="s">
        <v>2216</v>
      </c>
      <c r="B140">
        <f>COUNTIF(Funding_Clean!$A:$A,Fund_clean_work!A140)</f>
        <v>1</v>
      </c>
    </row>
    <row r="141" spans="1:2">
      <c r="A141" s="5" t="s">
        <v>2217</v>
      </c>
      <c r="B141">
        <f>COUNTIF(Funding_Clean!$A:$A,Fund_clean_work!A141)</f>
        <v>1</v>
      </c>
    </row>
    <row r="142" spans="1:2">
      <c r="A142" s="5" t="s">
        <v>2219</v>
      </c>
      <c r="B142">
        <f>COUNTIF(Funding_Clean!$A:$A,Fund_clean_work!A142)</f>
        <v>4</v>
      </c>
    </row>
    <row r="143" spans="1:2">
      <c r="A143" s="5" t="s">
        <v>2220</v>
      </c>
      <c r="B143">
        <f>COUNTIF(Funding_Clean!$A:$A,Fund_clean_work!A143)</f>
        <v>2</v>
      </c>
    </row>
    <row r="144" spans="1:2">
      <c r="A144" s="5" t="s">
        <v>2222</v>
      </c>
      <c r="B144">
        <f>COUNTIF(Funding_Clean!$A:$A,Fund_clean_work!A144)</f>
        <v>1</v>
      </c>
    </row>
    <row r="145" spans="1:2">
      <c r="A145" s="5" t="s">
        <v>2223</v>
      </c>
      <c r="B145">
        <f>COUNTIF(Funding_Clean!$A:$A,Fund_clean_work!A145)</f>
        <v>9</v>
      </c>
    </row>
    <row r="146" spans="1:2">
      <c r="A146" s="5" t="s">
        <v>2225</v>
      </c>
      <c r="B146">
        <f>COUNTIF(Funding_Clean!$A:$A,Fund_clean_work!A146)</f>
        <v>3</v>
      </c>
    </row>
    <row r="147" spans="1:2">
      <c r="A147" s="5" t="s">
        <v>2226</v>
      </c>
      <c r="B147">
        <f>COUNTIF(Funding_Clean!$A:$A,Fund_clean_work!A147)</f>
        <v>6</v>
      </c>
    </row>
    <row r="148" spans="1:2">
      <c r="A148" s="5" t="s">
        <v>2227</v>
      </c>
      <c r="B148">
        <f>COUNTIF(Funding_Clean!$A:$A,Fund_clean_work!A148)</f>
        <v>1</v>
      </c>
    </row>
    <row r="149" spans="1:2">
      <c r="A149" s="5" t="s">
        <v>2228</v>
      </c>
      <c r="B149">
        <f>COUNTIF(Funding_Clean!$A:$A,Fund_clean_work!A149)</f>
        <v>1</v>
      </c>
    </row>
    <row r="150" spans="1:2">
      <c r="A150" s="5" t="s">
        <v>2229</v>
      </c>
      <c r="B150">
        <f>COUNTIF(Funding_Clean!$A:$A,Fund_clean_work!A150)</f>
        <v>1</v>
      </c>
    </row>
    <row r="151" spans="1:2">
      <c r="A151" s="5" t="s">
        <v>2230</v>
      </c>
      <c r="B151">
        <f>COUNTIF(Funding_Clean!$A:$A,Fund_clean_work!A151)</f>
        <v>1</v>
      </c>
    </row>
    <row r="152" spans="1:2">
      <c r="A152" s="5" t="s">
        <v>2231</v>
      </c>
      <c r="B152">
        <f>COUNTIF(Funding_Clean!$A:$A,Fund_clean_work!A152)</f>
        <v>1</v>
      </c>
    </row>
    <row r="153" spans="1:2">
      <c r="A153" s="5" t="s">
        <v>2232</v>
      </c>
      <c r="B153">
        <f>COUNTIF(Funding_Clean!$A:$A,Fund_clean_work!A153)</f>
        <v>1</v>
      </c>
    </row>
    <row r="154" spans="1:2">
      <c r="A154" s="5" t="s">
        <v>2233</v>
      </c>
      <c r="B154">
        <f>COUNTIF(Funding_Clean!$A:$A,Fund_clean_work!A154)</f>
        <v>1</v>
      </c>
    </row>
    <row r="155" spans="1:2">
      <c r="A155" s="5" t="s">
        <v>2234</v>
      </c>
      <c r="B155">
        <f>COUNTIF(Funding_Clean!$A:$A,Fund_clean_work!A155)</f>
        <v>1</v>
      </c>
    </row>
    <row r="156" spans="1:2">
      <c r="A156" s="5" t="s">
        <v>2235</v>
      </c>
      <c r="B156">
        <f>COUNTIF(Funding_Clean!$A:$A,Fund_clean_work!A156)</f>
        <v>1</v>
      </c>
    </row>
    <row r="157" spans="1:2">
      <c r="A157" s="5" t="s">
        <v>2236</v>
      </c>
      <c r="B157">
        <f>COUNTIF(Funding_Clean!$A:$A,Fund_clean_work!A157)</f>
        <v>6</v>
      </c>
    </row>
    <row r="158" spans="1:2">
      <c r="A158" s="5" t="s">
        <v>2237</v>
      </c>
      <c r="B158">
        <f>COUNTIF(Funding_Clean!$A:$A,Fund_clean_work!A158)</f>
        <v>1</v>
      </c>
    </row>
    <row r="159" spans="1:2">
      <c r="A159" s="5" t="s">
        <v>2238</v>
      </c>
      <c r="B159">
        <f>COUNTIF(Funding_Clean!$A:$A,Fund_clean_work!A159)</f>
        <v>3</v>
      </c>
    </row>
    <row r="160" spans="1:2">
      <c r="A160" s="5" t="s">
        <v>2240</v>
      </c>
      <c r="B160">
        <f>COUNTIF(Funding_Clean!$A:$A,Fund_clean_work!A160)</f>
        <v>1</v>
      </c>
    </row>
    <row r="161" spans="1:2">
      <c r="A161" s="5" t="s">
        <v>2242</v>
      </c>
      <c r="B161">
        <f>COUNTIF(Funding_Clean!$A:$A,Fund_clean_work!A161)</f>
        <v>1</v>
      </c>
    </row>
    <row r="162" spans="1:2">
      <c r="A162" s="5" t="s">
        <v>2243</v>
      </c>
      <c r="B162">
        <f>COUNTIF(Funding_Clean!$A:$A,Fund_clean_work!A162)</f>
        <v>1</v>
      </c>
    </row>
    <row r="163" spans="1:2">
      <c r="A163" s="5" t="s">
        <v>2244</v>
      </c>
      <c r="B163">
        <f>COUNTIF(Funding_Clean!$A:$A,Fund_clean_work!A163)</f>
        <v>1</v>
      </c>
    </row>
    <row r="164" spans="1:2">
      <c r="A164" s="5" t="s">
        <v>2245</v>
      </c>
      <c r="B164">
        <f>COUNTIF(Funding_Clean!$A:$A,Fund_clean_work!A164)</f>
        <v>2</v>
      </c>
    </row>
    <row r="165" spans="1:2">
      <c r="A165" s="5" t="s">
        <v>2246</v>
      </c>
      <c r="B165">
        <f>COUNTIF(Funding_Clean!$A:$A,Fund_clean_work!A165)</f>
        <v>1</v>
      </c>
    </row>
    <row r="166" spans="1:2">
      <c r="A166" s="5" t="s">
        <v>2248</v>
      </c>
      <c r="B166">
        <f>COUNTIF(Funding_Clean!$A:$A,Fund_clean_work!A166)</f>
        <v>3</v>
      </c>
    </row>
    <row r="167" spans="1:2">
      <c r="A167" s="5" t="s">
        <v>2249</v>
      </c>
      <c r="B167">
        <f>COUNTIF(Funding_Clean!$A:$A,Fund_clean_work!A167)</f>
        <v>1</v>
      </c>
    </row>
    <row r="168" spans="1:2">
      <c r="A168" s="5" t="s">
        <v>2250</v>
      </c>
      <c r="B168">
        <f>COUNTIF(Funding_Clean!$A:$A,Fund_clean_work!A168)</f>
        <v>1</v>
      </c>
    </row>
    <row r="169" spans="1:2">
      <c r="A169" s="5" t="s">
        <v>2251</v>
      </c>
      <c r="B169">
        <f>COUNTIF(Funding_Clean!$A:$A,Fund_clean_work!A169)</f>
        <v>1</v>
      </c>
    </row>
    <row r="170" spans="1:2">
      <c r="A170" s="5" t="s">
        <v>2253</v>
      </c>
      <c r="B170">
        <f>COUNTIF(Funding_Clean!$A:$A,Fund_clean_work!A170)</f>
        <v>4</v>
      </c>
    </row>
    <row r="171" spans="1:2">
      <c r="A171" s="5" t="s">
        <v>2254</v>
      </c>
      <c r="B171">
        <f>COUNTIF(Funding_Clean!$A:$A,Fund_clean_work!A171)</f>
        <v>1</v>
      </c>
    </row>
    <row r="172" spans="1:2">
      <c r="A172" s="5" t="s">
        <v>2255</v>
      </c>
      <c r="B172">
        <f>COUNTIF(Funding_Clean!$A:$A,Fund_clean_work!A172)</f>
        <v>3</v>
      </c>
    </row>
    <row r="173" spans="1:2">
      <c r="A173" s="5" t="s">
        <v>2256</v>
      </c>
      <c r="B173">
        <f>COUNTIF(Funding_Clean!$A:$A,Fund_clean_work!A173)</f>
        <v>2</v>
      </c>
    </row>
    <row r="174" spans="1:2">
      <c r="A174" s="5" t="s">
        <v>2257</v>
      </c>
      <c r="B174">
        <f>COUNTIF(Funding_Clean!$A:$A,Fund_clean_work!A174)</f>
        <v>1</v>
      </c>
    </row>
    <row r="175" spans="1:2">
      <c r="A175" s="5" t="s">
        <v>2258</v>
      </c>
      <c r="B175">
        <f>COUNTIF(Funding_Clean!$A:$A,Fund_clean_work!A175)</f>
        <v>1</v>
      </c>
    </row>
    <row r="176" spans="1:2">
      <c r="A176" s="5" t="s">
        <v>2259</v>
      </c>
      <c r="B176">
        <f>COUNTIF(Funding_Clean!$A:$A,Fund_clean_work!A176)</f>
        <v>1</v>
      </c>
    </row>
    <row r="177" spans="1:2">
      <c r="A177" s="5" t="s">
        <v>2260</v>
      </c>
      <c r="B177">
        <f>COUNTIF(Funding_Clean!$A:$A,Fund_clean_work!A177)</f>
        <v>14</v>
      </c>
    </row>
    <row r="178" spans="1:2">
      <c r="A178" s="5" t="s">
        <v>2261</v>
      </c>
      <c r="B178">
        <f>COUNTIF(Funding_Clean!$A:$A,Fund_clean_work!A178)</f>
        <v>1</v>
      </c>
    </row>
    <row r="179" spans="1:2">
      <c r="A179" s="5" t="s">
        <v>2263</v>
      </c>
      <c r="B179">
        <f>COUNTIF(Funding_Clean!$A:$A,Fund_clean_work!A179)</f>
        <v>1</v>
      </c>
    </row>
    <row r="180" spans="1:2">
      <c r="A180" s="5" t="s">
        <v>2264</v>
      </c>
      <c r="B180">
        <f>COUNTIF(Funding_Clean!$A:$A,Fund_clean_work!A180)</f>
        <v>4</v>
      </c>
    </row>
    <row r="181" spans="1:2">
      <c r="A181" s="5" t="s">
        <v>2265</v>
      </c>
      <c r="B181">
        <f>COUNTIF(Funding_Clean!$A:$A,Fund_clean_work!A181)</f>
        <v>4</v>
      </c>
    </row>
    <row r="182" spans="1:2">
      <c r="A182" s="5" t="s">
        <v>2266</v>
      </c>
      <c r="B182">
        <f>COUNTIF(Funding_Clean!$A:$A,Fund_clean_work!A182)</f>
        <v>2</v>
      </c>
    </row>
    <row r="183" spans="1:2">
      <c r="A183" s="5" t="s">
        <v>2267</v>
      </c>
      <c r="B183">
        <f>COUNTIF(Funding_Clean!$A:$A,Fund_clean_work!A183)</f>
        <v>1</v>
      </c>
    </row>
    <row r="184" spans="1:2">
      <c r="A184" s="5" t="s">
        <v>2269</v>
      </c>
      <c r="B184">
        <f>COUNTIF(Funding_Clean!$A:$A,Fund_clean_work!A184)</f>
        <v>2</v>
      </c>
    </row>
    <row r="185" spans="1:2">
      <c r="A185" s="5" t="s">
        <v>2270</v>
      </c>
      <c r="B185">
        <f>COUNTIF(Funding_Clean!$A:$A,Fund_clean_work!A185)</f>
        <v>1</v>
      </c>
    </row>
    <row r="186" spans="1:2">
      <c r="A186" s="5" t="s">
        <v>2271</v>
      </c>
      <c r="B186">
        <f>COUNTIF(Funding_Clean!$A:$A,Fund_clean_work!A186)</f>
        <v>2</v>
      </c>
    </row>
    <row r="187" spans="1:2">
      <c r="A187" s="5" t="s">
        <v>2272</v>
      </c>
      <c r="B187">
        <f>COUNTIF(Funding_Clean!$A:$A,Fund_clean_work!A187)</f>
        <v>1</v>
      </c>
    </row>
    <row r="188" spans="1:2">
      <c r="A188" s="5" t="s">
        <v>2273</v>
      </c>
      <c r="B188">
        <f>COUNTIF(Funding_Clean!$A:$A,Fund_clean_work!A188)</f>
        <v>1</v>
      </c>
    </row>
    <row r="189" spans="1:2">
      <c r="A189" s="5" t="s">
        <v>2274</v>
      </c>
      <c r="B189">
        <f>COUNTIF(Funding_Clean!$A:$A,Fund_clean_work!A189)</f>
        <v>1</v>
      </c>
    </row>
    <row r="190" spans="1:2">
      <c r="A190" s="5" t="s">
        <v>2275</v>
      </c>
      <c r="B190">
        <f>COUNTIF(Funding_Clean!$A:$A,Fund_clean_work!A190)</f>
        <v>1</v>
      </c>
    </row>
    <row r="191" spans="1:2">
      <c r="A191" s="5" t="s">
        <v>2276</v>
      </c>
      <c r="B191">
        <f>COUNTIF(Funding_Clean!$A:$A,Fund_clean_work!A191)</f>
        <v>1</v>
      </c>
    </row>
    <row r="192" spans="1:2">
      <c r="A192" s="5" t="s">
        <v>2277</v>
      </c>
      <c r="B192">
        <f>COUNTIF(Funding_Clean!$A:$A,Fund_clean_work!A192)</f>
        <v>4</v>
      </c>
    </row>
    <row r="193" spans="1:2">
      <c r="A193" s="5" t="s">
        <v>2278</v>
      </c>
      <c r="B193">
        <f>COUNTIF(Funding_Clean!$A:$A,Fund_clean_work!A193)</f>
        <v>1</v>
      </c>
    </row>
    <row r="194" spans="1:2">
      <c r="A194" s="5" t="s">
        <v>2279</v>
      </c>
      <c r="B194">
        <f>COUNTIF(Funding_Clean!$A:$A,Fund_clean_work!A194)</f>
        <v>1</v>
      </c>
    </row>
    <row r="195" spans="1:2">
      <c r="A195" s="5" t="s">
        <v>2280</v>
      </c>
      <c r="B195">
        <f>COUNTIF(Funding_Clean!$A:$A,Fund_clean_work!A195)</f>
        <v>1</v>
      </c>
    </row>
    <row r="196" spans="1:2">
      <c r="A196" s="5" t="s">
        <v>2282</v>
      </c>
      <c r="B196">
        <f>COUNTIF(Funding_Clean!$A:$A,Fund_clean_work!A196)</f>
        <v>7</v>
      </c>
    </row>
    <row r="197" spans="1:2">
      <c r="A197" s="5" t="s">
        <v>2283</v>
      </c>
      <c r="B197">
        <f>COUNTIF(Funding_Clean!$A:$A,Fund_clean_work!A197)</f>
        <v>2</v>
      </c>
    </row>
    <row r="198" spans="1:2">
      <c r="A198" s="5" t="s">
        <v>2284</v>
      </c>
      <c r="B198">
        <f>COUNTIF(Funding_Clean!$A:$A,Fund_clean_work!A198)</f>
        <v>1</v>
      </c>
    </row>
    <row r="199" spans="1:2">
      <c r="A199" s="5" t="s">
        <v>2285</v>
      </c>
      <c r="B199">
        <f>COUNTIF(Funding_Clean!$A:$A,Fund_clean_work!A199)</f>
        <v>1</v>
      </c>
    </row>
    <row r="200" spans="1:2">
      <c r="A200" s="5" t="s">
        <v>2286</v>
      </c>
      <c r="B200">
        <f>COUNTIF(Funding_Clean!$A:$A,Fund_clean_work!A200)</f>
        <v>1</v>
      </c>
    </row>
    <row r="201" spans="1:2">
      <c r="A201" s="5" t="s">
        <v>2287</v>
      </c>
      <c r="B201">
        <f>COUNTIF(Funding_Clean!$A:$A,Fund_clean_work!A201)</f>
        <v>1</v>
      </c>
    </row>
    <row r="202" spans="1:2">
      <c r="A202" s="5" t="s">
        <v>2288</v>
      </c>
      <c r="B202">
        <f>COUNTIF(Funding_Clean!$A:$A,Fund_clean_work!A202)</f>
        <v>2</v>
      </c>
    </row>
    <row r="203" spans="1:2">
      <c r="A203" s="5" t="s">
        <v>2291</v>
      </c>
      <c r="B203">
        <f>COUNTIF(Funding_Clean!$A:$A,Fund_clean_work!A203)</f>
        <v>1</v>
      </c>
    </row>
    <row r="204" spans="1:2">
      <c r="A204" s="5" t="s">
        <v>2292</v>
      </c>
      <c r="B204">
        <f>COUNTIF(Funding_Clean!$A:$A,Fund_clean_work!A204)</f>
        <v>1</v>
      </c>
    </row>
    <row r="205" spans="1:2">
      <c r="A205" s="5" t="s">
        <v>2293</v>
      </c>
      <c r="B205">
        <f>COUNTIF(Funding_Clean!$A:$A,Fund_clean_work!A205)</f>
        <v>1</v>
      </c>
    </row>
    <row r="206" spans="1:2">
      <c r="A206" s="5" t="s">
        <v>2295</v>
      </c>
      <c r="B206">
        <f>COUNTIF(Funding_Clean!$A:$A,Fund_clean_work!A206)</f>
        <v>1</v>
      </c>
    </row>
    <row r="207" spans="1:2">
      <c r="A207" s="5" t="s">
        <v>2297</v>
      </c>
      <c r="B207">
        <f>COUNTIF(Funding_Clean!$A:$A,Fund_clean_work!A207)</f>
        <v>1</v>
      </c>
    </row>
    <row r="208" spans="1:2">
      <c r="A208" s="5" t="s">
        <v>2298</v>
      </c>
      <c r="B208">
        <f>COUNTIF(Funding_Clean!$A:$A,Fund_clean_work!A208)</f>
        <v>2</v>
      </c>
    </row>
    <row r="209" spans="1:2">
      <c r="A209" s="5" t="s">
        <v>2299</v>
      </c>
      <c r="B209">
        <f>COUNTIF(Funding_Clean!$A:$A,Fund_clean_work!A209)</f>
        <v>1</v>
      </c>
    </row>
    <row r="210" spans="1:2">
      <c r="A210" s="5" t="s">
        <v>2300</v>
      </c>
      <c r="B210">
        <f>COUNTIF(Funding_Clean!$A:$A,Fund_clean_work!A210)</f>
        <v>1</v>
      </c>
    </row>
    <row r="211" spans="1:2">
      <c r="A211" s="5" t="s">
        <v>2301</v>
      </c>
      <c r="B211">
        <f>COUNTIF(Funding_Clean!$A:$A,Fund_clean_work!A211)</f>
        <v>5</v>
      </c>
    </row>
    <row r="212" spans="1:2">
      <c r="A212" s="5" t="s">
        <v>2303</v>
      </c>
      <c r="B212">
        <f>COUNTIF(Funding_Clean!$A:$A,Fund_clean_work!A212)</f>
        <v>1</v>
      </c>
    </row>
    <row r="213" spans="1:2">
      <c r="A213" s="5" t="s">
        <v>2304</v>
      </c>
      <c r="B213">
        <f>COUNTIF(Funding_Clean!$A:$A,Fund_clean_work!A213)</f>
        <v>1</v>
      </c>
    </row>
    <row r="214" spans="1:2">
      <c r="A214" s="5" t="s">
        <v>2306</v>
      </c>
      <c r="B214">
        <f>COUNTIF(Funding_Clean!$A:$A,Fund_clean_work!A214)</f>
        <v>3</v>
      </c>
    </row>
    <row r="215" spans="1:2">
      <c r="A215" s="5" t="s">
        <v>2307</v>
      </c>
      <c r="B215">
        <f>COUNTIF(Funding_Clean!$A:$A,Fund_clean_work!A215)</f>
        <v>1</v>
      </c>
    </row>
    <row r="216" spans="1:2">
      <c r="A216" s="5" t="s">
        <v>2308</v>
      </c>
      <c r="B216">
        <f>COUNTIF(Funding_Clean!$A:$A,Fund_clean_work!A216)</f>
        <v>1</v>
      </c>
    </row>
    <row r="217" spans="1:2">
      <c r="A217" s="5" t="s">
        <v>2309</v>
      </c>
      <c r="B217">
        <f>COUNTIF(Funding_Clean!$A:$A,Fund_clean_work!A217)</f>
        <v>1</v>
      </c>
    </row>
    <row r="218" spans="1:2">
      <c r="A218" s="5" t="s">
        <v>2310</v>
      </c>
      <c r="B218">
        <f>COUNTIF(Funding_Clean!$A:$A,Fund_clean_work!A218)</f>
        <v>1</v>
      </c>
    </row>
    <row r="219" spans="1:2">
      <c r="A219" s="5" t="s">
        <v>2312</v>
      </c>
      <c r="B219">
        <f>COUNTIF(Funding_Clean!$A:$A,Fund_clean_work!A219)</f>
        <v>1</v>
      </c>
    </row>
    <row r="220" spans="1:2">
      <c r="A220" s="5" t="s">
        <v>2313</v>
      </c>
      <c r="B220">
        <f>COUNTIF(Funding_Clean!$A:$A,Fund_clean_work!A220)</f>
        <v>1</v>
      </c>
    </row>
    <row r="221" spans="1:2">
      <c r="A221" s="5" t="s">
        <v>2314</v>
      </c>
      <c r="B221">
        <f>COUNTIF(Funding_Clean!$A:$A,Fund_clean_work!A221)</f>
        <v>1</v>
      </c>
    </row>
    <row r="222" spans="1:2">
      <c r="A222" s="5" t="s">
        <v>2315</v>
      </c>
      <c r="B222">
        <f>COUNTIF(Funding_Clean!$A:$A,Fund_clean_work!A222)</f>
        <v>1</v>
      </c>
    </row>
    <row r="223" spans="1:2">
      <c r="A223" s="5" t="s">
        <v>2316</v>
      </c>
      <c r="B223">
        <f>COUNTIF(Funding_Clean!$A:$A,Fund_clean_work!A223)</f>
        <v>8</v>
      </c>
    </row>
    <row r="224" spans="1:2">
      <c r="A224" s="5" t="s">
        <v>2318</v>
      </c>
      <c r="B224">
        <f>COUNTIF(Funding_Clean!$A:$A,Fund_clean_work!A224)</f>
        <v>6</v>
      </c>
    </row>
    <row r="225" spans="1:2">
      <c r="A225" s="5" t="s">
        <v>2319</v>
      </c>
      <c r="B225">
        <f>COUNTIF(Funding_Clean!$A:$A,Fund_clean_work!A225)</f>
        <v>1</v>
      </c>
    </row>
    <row r="226" spans="1:2">
      <c r="A226" s="5" t="s">
        <v>2320</v>
      </c>
      <c r="B226">
        <f>COUNTIF(Funding_Clean!$A:$A,Fund_clean_work!A226)</f>
        <v>1</v>
      </c>
    </row>
    <row r="227" spans="1:2">
      <c r="A227" s="5" t="s">
        <v>2323</v>
      </c>
      <c r="B227">
        <f>COUNTIF(Funding_Clean!$A:$A,Fund_clean_work!A227)</f>
        <v>10</v>
      </c>
    </row>
    <row r="228" spans="1:2">
      <c r="A228" s="5" t="s">
        <v>2324</v>
      </c>
      <c r="B228">
        <f>COUNTIF(Funding_Clean!$A:$A,Fund_clean_work!A228)</f>
        <v>2</v>
      </c>
    </row>
    <row r="229" spans="1:2">
      <c r="A229" s="5" t="s">
        <v>2325</v>
      </c>
      <c r="B229">
        <f>COUNTIF(Funding_Clean!$A:$A,Fund_clean_work!A229)</f>
        <v>1</v>
      </c>
    </row>
    <row r="230" spans="1:2">
      <c r="A230" s="5" t="s">
        <v>2328</v>
      </c>
      <c r="B230">
        <f>COUNTIF(Funding_Clean!$A:$A,Fund_clean_work!A230)</f>
        <v>6</v>
      </c>
    </row>
    <row r="231" spans="1:2">
      <c r="A231" s="5" t="s">
        <v>2329</v>
      </c>
      <c r="B231">
        <f>COUNTIF(Funding_Clean!$A:$A,Fund_clean_work!A231)</f>
        <v>1</v>
      </c>
    </row>
    <row r="232" spans="1:2">
      <c r="A232" s="5" t="s">
        <v>2330</v>
      </c>
      <c r="B232">
        <f>COUNTIF(Funding_Clean!$A:$A,Fund_clean_work!A232)</f>
        <v>1</v>
      </c>
    </row>
    <row r="233" spans="1:2">
      <c r="A233" s="5" t="s">
        <v>2331</v>
      </c>
      <c r="B233">
        <f>COUNTIF(Funding_Clean!$A:$A,Fund_clean_work!A233)</f>
        <v>1</v>
      </c>
    </row>
    <row r="234" spans="1:2">
      <c r="A234" s="5" t="s">
        <v>2332</v>
      </c>
      <c r="B234">
        <f>COUNTIF(Funding_Clean!$A:$A,Fund_clean_work!A234)</f>
        <v>1</v>
      </c>
    </row>
    <row r="235" spans="1:2">
      <c r="A235" s="5" t="s">
        <v>2333</v>
      </c>
      <c r="B235">
        <f>COUNTIF(Funding_Clean!$A:$A,Fund_clean_work!A235)</f>
        <v>1</v>
      </c>
    </row>
    <row r="236" spans="1:2">
      <c r="A236" s="5" t="s">
        <v>2334</v>
      </c>
      <c r="B236">
        <f>COUNTIF(Funding_Clean!$A:$A,Fund_clean_work!A236)</f>
        <v>1</v>
      </c>
    </row>
    <row r="237" spans="1:2">
      <c r="A237" s="5" t="s">
        <v>2335</v>
      </c>
      <c r="B237">
        <f>COUNTIF(Funding_Clean!$A:$A,Fund_clean_work!A237)</f>
        <v>1</v>
      </c>
    </row>
    <row r="238" spans="1:2">
      <c r="A238" s="5" t="s">
        <v>2336</v>
      </c>
      <c r="B238">
        <f>COUNTIF(Funding_Clean!$A:$A,Fund_clean_work!A238)</f>
        <v>7</v>
      </c>
    </row>
    <row r="239" spans="1:2">
      <c r="A239" s="5" t="s">
        <v>2337</v>
      </c>
      <c r="B239">
        <f>COUNTIF(Funding_Clean!$A:$A,Fund_clean_work!A239)</f>
        <v>1</v>
      </c>
    </row>
    <row r="240" spans="1:2">
      <c r="A240" s="5" t="s">
        <v>2338</v>
      </c>
      <c r="B240">
        <f>COUNTIF(Funding_Clean!$A:$A,Fund_clean_work!A240)</f>
        <v>1</v>
      </c>
    </row>
    <row r="241" spans="1:2">
      <c r="A241" s="5" t="s">
        <v>2339</v>
      </c>
      <c r="B241">
        <f>COUNTIF(Funding_Clean!$A:$A,Fund_clean_work!A241)</f>
        <v>1</v>
      </c>
    </row>
    <row r="242" spans="1:2">
      <c r="A242" s="5" t="s">
        <v>2340</v>
      </c>
      <c r="B242">
        <f>COUNTIF(Funding_Clean!$A:$A,Fund_clean_work!A242)</f>
        <v>1</v>
      </c>
    </row>
    <row r="243" spans="1:2">
      <c r="A243" s="5" t="s">
        <v>2341</v>
      </c>
      <c r="B243">
        <f>COUNTIF(Funding_Clean!$A:$A,Fund_clean_work!A243)</f>
        <v>2</v>
      </c>
    </row>
    <row r="244" spans="1:2">
      <c r="A244" s="5" t="s">
        <v>2342</v>
      </c>
      <c r="B244">
        <f>COUNTIF(Funding_Clean!$A:$A,Fund_clean_work!A244)</f>
        <v>1</v>
      </c>
    </row>
    <row r="245" spans="1:2">
      <c r="A245" s="5" t="s">
        <v>2343</v>
      </c>
      <c r="B245">
        <f>COUNTIF(Funding_Clean!$A:$A,Fund_clean_work!A245)</f>
        <v>7</v>
      </c>
    </row>
    <row r="246" spans="1:2">
      <c r="A246" s="5" t="s">
        <v>2344</v>
      </c>
      <c r="B246">
        <f>COUNTIF(Funding_Clean!$A:$A,Fund_clean_work!A246)</f>
        <v>4</v>
      </c>
    </row>
    <row r="247" spans="1:2">
      <c r="A247" s="5" t="s">
        <v>2345</v>
      </c>
      <c r="B247">
        <f>COUNTIF(Funding_Clean!$A:$A,Fund_clean_work!A247)</f>
        <v>1</v>
      </c>
    </row>
    <row r="248" spans="1:2">
      <c r="A248" s="5" t="s">
        <v>2347</v>
      </c>
      <c r="B248">
        <f>COUNTIF(Funding_Clean!$A:$A,Fund_clean_work!A248)</f>
        <v>1</v>
      </c>
    </row>
    <row r="249" spans="1:2">
      <c r="A249" s="5" t="s">
        <v>2348</v>
      </c>
      <c r="B249">
        <f>COUNTIF(Funding_Clean!$A:$A,Fund_clean_work!A249)</f>
        <v>1</v>
      </c>
    </row>
    <row r="250" spans="1:2">
      <c r="A250" s="5" t="s">
        <v>2349</v>
      </c>
      <c r="B250">
        <f>COUNTIF(Funding_Clean!$A:$A,Fund_clean_work!A250)</f>
        <v>2</v>
      </c>
    </row>
    <row r="251" spans="1:2">
      <c r="A251" s="5" t="s">
        <v>2350</v>
      </c>
      <c r="B251">
        <f>COUNTIF(Funding_Clean!$A:$A,Fund_clean_work!A251)</f>
        <v>1</v>
      </c>
    </row>
    <row r="252" spans="1:2">
      <c r="A252" s="5" t="s">
        <v>2351</v>
      </c>
      <c r="B252">
        <f>COUNTIF(Funding_Clean!$A:$A,Fund_clean_work!A252)</f>
        <v>1</v>
      </c>
    </row>
    <row r="253" spans="1:2">
      <c r="A253" s="5" t="s">
        <v>2352</v>
      </c>
      <c r="B253">
        <f>COUNTIF(Funding_Clean!$A:$A,Fund_clean_work!A253)</f>
        <v>1</v>
      </c>
    </row>
    <row r="254" spans="1:2">
      <c r="A254" s="5" t="s">
        <v>2353</v>
      </c>
      <c r="B254">
        <f>COUNTIF(Funding_Clean!$A:$A,Fund_clean_work!A254)</f>
        <v>3</v>
      </c>
    </row>
    <row r="255" spans="1:2">
      <c r="A255" s="5" t="s">
        <v>2354</v>
      </c>
      <c r="B255">
        <f>COUNTIF(Funding_Clean!$A:$A,Fund_clean_work!A255)</f>
        <v>1</v>
      </c>
    </row>
    <row r="256" spans="1:2">
      <c r="A256" s="5" t="s">
        <v>2355</v>
      </c>
      <c r="B256">
        <f>COUNTIF(Funding_Clean!$A:$A,Fund_clean_work!A256)</f>
        <v>1</v>
      </c>
    </row>
    <row r="257" spans="1:2">
      <c r="A257" s="5" t="s">
        <v>2357</v>
      </c>
      <c r="B257">
        <f>COUNTIF(Funding_Clean!$A:$A,Fund_clean_work!A257)</f>
        <v>1</v>
      </c>
    </row>
    <row r="258" spans="1:2">
      <c r="A258" s="5" t="s">
        <v>2358</v>
      </c>
      <c r="B258">
        <f>COUNTIF(Funding_Clean!$A:$A,Fund_clean_work!A258)</f>
        <v>1</v>
      </c>
    </row>
    <row r="259" spans="1:2">
      <c r="A259" s="5" t="s">
        <v>2359</v>
      </c>
      <c r="B259">
        <f>COUNTIF(Funding_Clean!$A:$A,Fund_clean_work!A259)</f>
        <v>1</v>
      </c>
    </row>
    <row r="260" spans="1:2">
      <c r="A260" s="5" t="s">
        <v>2360</v>
      </c>
      <c r="B260">
        <f>COUNTIF(Funding_Clean!$A:$A,Fund_clean_work!A260)</f>
        <v>1</v>
      </c>
    </row>
    <row r="261" spans="1:2">
      <c r="A261" s="5" t="s">
        <v>2361</v>
      </c>
      <c r="B261">
        <f>COUNTIF(Funding_Clean!$A:$A,Fund_clean_work!A261)</f>
        <v>1</v>
      </c>
    </row>
    <row r="262" spans="1:2">
      <c r="A262" s="5" t="s">
        <v>2363</v>
      </c>
      <c r="B262">
        <f>COUNTIF(Funding_Clean!$A:$A,Fund_clean_work!A262)</f>
        <v>1</v>
      </c>
    </row>
    <row r="263" spans="1:2">
      <c r="A263" s="5" t="s">
        <v>2366</v>
      </c>
      <c r="B263">
        <f>COUNTIF(Funding_Clean!$A:$A,Fund_clean_work!A263)</f>
        <v>1</v>
      </c>
    </row>
    <row r="264" spans="1:2">
      <c r="A264" s="5" t="s">
        <v>2367</v>
      </c>
      <c r="B264">
        <f>COUNTIF(Funding_Clean!$A:$A,Fund_clean_work!A264)</f>
        <v>15</v>
      </c>
    </row>
    <row r="265" spans="1:2">
      <c r="A265" s="5" t="s">
        <v>2368</v>
      </c>
      <c r="B265">
        <f>COUNTIF(Funding_Clean!$A:$A,Fund_clean_work!A265)</f>
        <v>1</v>
      </c>
    </row>
    <row r="266" spans="1:2">
      <c r="A266" s="5" t="s">
        <v>2371</v>
      </c>
      <c r="B266">
        <f>COUNTIF(Funding_Clean!$A:$A,Fund_clean_work!A266)</f>
        <v>1</v>
      </c>
    </row>
    <row r="267" spans="1:2">
      <c r="A267" s="5" t="s">
        <v>2372</v>
      </c>
      <c r="B267">
        <f>COUNTIF(Funding_Clean!$A:$A,Fund_clean_work!A267)</f>
        <v>3</v>
      </c>
    </row>
    <row r="268" spans="1:2">
      <c r="A268" s="5" t="s">
        <v>2373</v>
      </c>
      <c r="B268">
        <f>COUNTIF(Funding_Clean!$A:$A,Fund_clean_work!A268)</f>
        <v>1</v>
      </c>
    </row>
    <row r="269" spans="1:2">
      <c r="A269" s="5" t="s">
        <v>2374</v>
      </c>
      <c r="B269">
        <f>COUNTIF(Funding_Clean!$A:$A,Fund_clean_work!A269)</f>
        <v>1</v>
      </c>
    </row>
    <row r="270" spans="1:2">
      <c r="A270" s="5" t="s">
        <v>2375</v>
      </c>
      <c r="B270">
        <f>COUNTIF(Funding_Clean!$A:$A,Fund_clean_work!A270)</f>
        <v>1</v>
      </c>
    </row>
    <row r="271" spans="1:2">
      <c r="A271" s="5" t="s">
        <v>2376</v>
      </c>
      <c r="B271">
        <f>COUNTIF(Funding_Clean!$A:$A,Fund_clean_work!A271)</f>
        <v>1</v>
      </c>
    </row>
    <row r="272" spans="1:2">
      <c r="A272" s="5" t="s">
        <v>2377</v>
      </c>
      <c r="B272">
        <f>COUNTIF(Funding_Clean!$A:$A,Fund_clean_work!A272)</f>
        <v>1</v>
      </c>
    </row>
    <row r="273" spans="1:2">
      <c r="A273" s="5" t="s">
        <v>2380</v>
      </c>
      <c r="B273">
        <f>COUNTIF(Funding_Clean!$A:$A,Fund_clean_work!A273)</f>
        <v>4</v>
      </c>
    </row>
    <row r="274" spans="1:2">
      <c r="A274" s="5" t="s">
        <v>2381</v>
      </c>
      <c r="B274">
        <f>COUNTIF(Funding_Clean!$A:$A,Fund_clean_work!A274)</f>
        <v>1</v>
      </c>
    </row>
    <row r="275" spans="1:2">
      <c r="A275" s="5" t="s">
        <v>2382</v>
      </c>
      <c r="B275">
        <f>COUNTIF(Funding_Clean!$A:$A,Fund_clean_work!A275)</f>
        <v>3</v>
      </c>
    </row>
    <row r="276" spans="1:2">
      <c r="A276" s="5" t="s">
        <v>2383</v>
      </c>
      <c r="B276">
        <f>COUNTIF(Funding_Clean!$A:$A,Fund_clean_work!A276)</f>
        <v>3</v>
      </c>
    </row>
    <row r="277" spans="1:2">
      <c r="A277" s="5" t="s">
        <v>2384</v>
      </c>
      <c r="B277">
        <f>COUNTIF(Funding_Clean!$A:$A,Fund_clean_work!A277)</f>
        <v>4</v>
      </c>
    </row>
    <row r="278" spans="1:2">
      <c r="A278" s="5" t="s">
        <v>2385</v>
      </c>
      <c r="B278">
        <f>COUNTIF(Funding_Clean!$A:$A,Fund_clean_work!A278)</f>
        <v>1</v>
      </c>
    </row>
    <row r="279" spans="1:2">
      <c r="A279" s="5" t="s">
        <v>2386</v>
      </c>
      <c r="B279">
        <f>COUNTIF(Funding_Clean!$A:$A,Fund_clean_work!A279)</f>
        <v>1</v>
      </c>
    </row>
    <row r="280" spans="1:2">
      <c r="A280" s="5" t="s">
        <v>2387</v>
      </c>
      <c r="B280">
        <f>COUNTIF(Funding_Clean!$A:$A,Fund_clean_work!A280)</f>
        <v>6</v>
      </c>
    </row>
    <row r="281" spans="1:2">
      <c r="A281" s="5" t="s">
        <v>2388</v>
      </c>
      <c r="B281">
        <f>COUNTIF(Funding_Clean!$A:$A,Fund_clean_work!A281)</f>
        <v>1</v>
      </c>
    </row>
    <row r="282" spans="1:2">
      <c r="A282" s="5" t="s">
        <v>2389</v>
      </c>
      <c r="B282">
        <f>COUNTIF(Funding_Clean!$A:$A,Fund_clean_work!A282)</f>
        <v>8</v>
      </c>
    </row>
    <row r="283" spans="1:2">
      <c r="A283" s="5" t="s">
        <v>2392</v>
      </c>
      <c r="B283">
        <f>COUNTIF(Funding_Clean!$A:$A,Fund_clean_work!A283)</f>
        <v>1</v>
      </c>
    </row>
    <row r="284" spans="1:2">
      <c r="A284" s="5" t="s">
        <v>2393</v>
      </c>
      <c r="B284">
        <f>COUNTIF(Funding_Clean!$A:$A,Fund_clean_work!A284)</f>
        <v>3</v>
      </c>
    </row>
    <row r="285" spans="1:2">
      <c r="A285" s="5" t="s">
        <v>2394</v>
      </c>
      <c r="B285">
        <f>COUNTIF(Funding_Clean!$A:$A,Fund_clean_work!A285)</f>
        <v>1</v>
      </c>
    </row>
    <row r="286" spans="1:2">
      <c r="A286" s="5" t="s">
        <v>2395</v>
      </c>
      <c r="B286">
        <f>COUNTIF(Funding_Clean!$A:$A,Fund_clean_work!A286)</f>
        <v>1</v>
      </c>
    </row>
    <row r="287" spans="1:2">
      <c r="A287" s="5" t="s">
        <v>2397</v>
      </c>
      <c r="B287">
        <f>COUNTIF(Funding_Clean!$A:$A,Fund_clean_work!A287)</f>
        <v>1</v>
      </c>
    </row>
    <row r="288" spans="1:2">
      <c r="A288" s="5" t="s">
        <v>2399</v>
      </c>
      <c r="B288">
        <f>COUNTIF(Funding_Clean!$A:$A,Fund_clean_work!A288)</f>
        <v>1</v>
      </c>
    </row>
    <row r="289" spans="1:2">
      <c r="A289" s="5" t="s">
        <v>2400</v>
      </c>
      <c r="B289">
        <f>COUNTIF(Funding_Clean!$A:$A,Fund_clean_work!A289)</f>
        <v>1</v>
      </c>
    </row>
    <row r="290" spans="1:2">
      <c r="A290" s="5" t="s">
        <v>2402</v>
      </c>
      <c r="B290">
        <f>COUNTIF(Funding_Clean!$A:$A,Fund_clean_work!A290)</f>
        <v>1</v>
      </c>
    </row>
    <row r="291" spans="1:2">
      <c r="A291" s="5" t="s">
        <v>2403</v>
      </c>
      <c r="B291">
        <f>COUNTIF(Funding_Clean!$A:$A,Fund_clean_work!A291)</f>
        <v>1</v>
      </c>
    </row>
    <row r="292" spans="1:2">
      <c r="A292" s="5" t="s">
        <v>2405</v>
      </c>
      <c r="B292">
        <f>COUNTIF(Funding_Clean!$A:$A,Fund_clean_work!A292)</f>
        <v>6</v>
      </c>
    </row>
    <row r="293" spans="1:2">
      <c r="A293" s="5" t="s">
        <v>2406</v>
      </c>
      <c r="B293">
        <f>COUNTIF(Funding_Clean!$A:$A,Fund_clean_work!A293)</f>
        <v>1</v>
      </c>
    </row>
    <row r="294" spans="1:2">
      <c r="A294" s="5" t="s">
        <v>2407</v>
      </c>
      <c r="B294">
        <f>COUNTIF(Funding_Clean!$A:$A,Fund_clean_work!A294)</f>
        <v>2</v>
      </c>
    </row>
    <row r="295" spans="1:2">
      <c r="A295" s="5" t="s">
        <v>2408</v>
      </c>
      <c r="B295">
        <f>COUNTIF(Funding_Clean!$A:$A,Fund_clean_work!A295)</f>
        <v>5</v>
      </c>
    </row>
    <row r="296" spans="1:2">
      <c r="A296" s="5" t="s">
        <v>2409</v>
      </c>
      <c r="B296">
        <f>COUNTIF(Funding_Clean!$A:$A,Fund_clean_work!A296)</f>
        <v>1</v>
      </c>
    </row>
    <row r="297" spans="1:2">
      <c r="A297" s="5" t="s">
        <v>2410</v>
      </c>
      <c r="B297">
        <f>COUNTIF(Funding_Clean!$A:$A,Fund_clean_work!A297)</f>
        <v>1</v>
      </c>
    </row>
    <row r="298" spans="1:2">
      <c r="A298" s="5" t="s">
        <v>2411</v>
      </c>
      <c r="B298">
        <f>COUNTIF(Funding_Clean!$A:$A,Fund_clean_work!A298)</f>
        <v>1</v>
      </c>
    </row>
    <row r="299" spans="1:2">
      <c r="A299" s="5" t="s">
        <v>2412</v>
      </c>
      <c r="B299">
        <f>COUNTIF(Funding_Clean!$A:$A,Fund_clean_work!A299)</f>
        <v>3</v>
      </c>
    </row>
    <row r="300" spans="1:2">
      <c r="A300" s="5" t="s">
        <v>2413</v>
      </c>
      <c r="B300">
        <f>COUNTIF(Funding_Clean!$A:$A,Fund_clean_work!A300)</f>
        <v>1</v>
      </c>
    </row>
    <row r="301" spans="1:2">
      <c r="A301" s="5" t="s">
        <v>2414</v>
      </c>
      <c r="B301">
        <f>COUNTIF(Funding_Clean!$A:$A,Fund_clean_work!A301)</f>
        <v>3</v>
      </c>
    </row>
    <row r="302" spans="1:2">
      <c r="A302" s="5" t="s">
        <v>2416</v>
      </c>
      <c r="B302">
        <f>COUNTIF(Funding_Clean!$A:$A,Fund_clean_work!A302)</f>
        <v>3</v>
      </c>
    </row>
    <row r="303" spans="1:2">
      <c r="A303" s="5" t="s">
        <v>2417</v>
      </c>
      <c r="B303">
        <f>COUNTIF(Funding_Clean!$A:$A,Fund_clean_work!A303)</f>
        <v>1</v>
      </c>
    </row>
    <row r="304" spans="1:2">
      <c r="A304" s="5" t="s">
        <v>2418</v>
      </c>
      <c r="B304">
        <f>COUNTIF(Funding_Clean!$A:$A,Fund_clean_work!A304)</f>
        <v>1</v>
      </c>
    </row>
    <row r="305" spans="1:2">
      <c r="A305" s="5" t="s">
        <v>2419</v>
      </c>
      <c r="B305">
        <f>COUNTIF(Funding_Clean!$A:$A,Fund_clean_work!A305)</f>
        <v>1</v>
      </c>
    </row>
    <row r="306" spans="1:2">
      <c r="A306" s="5" t="s">
        <v>2420</v>
      </c>
      <c r="B306">
        <f>COUNTIF(Funding_Clean!$A:$A,Fund_clean_work!A306)</f>
        <v>2</v>
      </c>
    </row>
    <row r="307" spans="1:2">
      <c r="A307" s="5" t="s">
        <v>2421</v>
      </c>
      <c r="B307">
        <f>COUNTIF(Funding_Clean!$A:$A,Fund_clean_work!A307)</f>
        <v>1</v>
      </c>
    </row>
    <row r="308" spans="1:2">
      <c r="A308" s="5" t="s">
        <v>2422</v>
      </c>
      <c r="B308">
        <f>COUNTIF(Funding_Clean!$A:$A,Fund_clean_work!A308)</f>
        <v>2</v>
      </c>
    </row>
    <row r="309" spans="1:2">
      <c r="A309" s="5" t="s">
        <v>2423</v>
      </c>
      <c r="B309">
        <f>COUNTIF(Funding_Clean!$A:$A,Fund_clean_work!A309)</f>
        <v>1</v>
      </c>
    </row>
    <row r="310" spans="1:2">
      <c r="A310" s="5" t="s">
        <v>2424</v>
      </c>
      <c r="B310">
        <f>COUNTIF(Funding_Clean!$A:$A,Fund_clean_work!A310)</f>
        <v>1</v>
      </c>
    </row>
    <row r="311" spans="1:2">
      <c r="A311" s="5" t="s">
        <v>2425</v>
      </c>
      <c r="B311">
        <f>COUNTIF(Funding_Clean!$A:$A,Fund_clean_work!A311)</f>
        <v>1</v>
      </c>
    </row>
    <row r="312" spans="1:2">
      <c r="A312" s="5" t="s">
        <v>2426</v>
      </c>
      <c r="B312">
        <f>COUNTIF(Funding_Clean!$A:$A,Fund_clean_work!A312)</f>
        <v>3</v>
      </c>
    </row>
    <row r="313" spans="1:2">
      <c r="A313" s="5" t="s">
        <v>2428</v>
      </c>
      <c r="B313">
        <f>COUNTIF(Funding_Clean!$A:$A,Fund_clean_work!A313)</f>
        <v>1</v>
      </c>
    </row>
    <row r="314" spans="1:2">
      <c r="A314" s="5" t="s">
        <v>2429</v>
      </c>
      <c r="B314">
        <f>COUNTIF(Funding_Clean!$A:$A,Fund_clean_work!A314)</f>
        <v>1</v>
      </c>
    </row>
    <row r="315" spans="1:2">
      <c r="A315" s="5" t="s">
        <v>2430</v>
      </c>
      <c r="B315">
        <f>COUNTIF(Funding_Clean!$A:$A,Fund_clean_work!A315)</f>
        <v>13</v>
      </c>
    </row>
    <row r="316" spans="1:2">
      <c r="A316" s="5" t="s">
        <v>2433</v>
      </c>
      <c r="B316">
        <f>COUNTIF(Funding_Clean!$A:$A,Fund_clean_work!A316)</f>
        <v>1</v>
      </c>
    </row>
    <row r="317" spans="1:2">
      <c r="A317" s="5" t="s">
        <v>2436</v>
      </c>
      <c r="B317">
        <f>COUNTIF(Funding_Clean!$A:$A,Fund_clean_work!A317)</f>
        <v>1</v>
      </c>
    </row>
    <row r="318" spans="1:2">
      <c r="A318" s="5" t="s">
        <v>2437</v>
      </c>
      <c r="B318">
        <f>COUNTIF(Funding_Clean!$A:$A,Fund_clean_work!A318)</f>
        <v>1</v>
      </c>
    </row>
    <row r="319" spans="1:2">
      <c r="A319" s="5" t="s">
        <v>2438</v>
      </c>
      <c r="B319">
        <f>COUNTIF(Funding_Clean!$A:$A,Fund_clean_work!A319)</f>
        <v>3</v>
      </c>
    </row>
    <row r="320" spans="1:2">
      <c r="A320" s="5" t="s">
        <v>2439</v>
      </c>
      <c r="B320">
        <f>COUNTIF(Funding_Clean!$A:$A,Fund_clean_work!A320)</f>
        <v>4</v>
      </c>
    </row>
    <row r="321" spans="1:2">
      <c r="A321" s="5" t="s">
        <v>2440</v>
      </c>
      <c r="B321">
        <f>COUNTIF(Funding_Clean!$A:$A,Fund_clean_work!A321)</f>
        <v>1</v>
      </c>
    </row>
    <row r="322" spans="1:2">
      <c r="A322" s="5" t="s">
        <v>2442</v>
      </c>
      <c r="B322">
        <f>COUNTIF(Funding_Clean!$A:$A,Fund_clean_work!A322)</f>
        <v>8</v>
      </c>
    </row>
    <row r="323" spans="1:2">
      <c r="A323" s="5" t="s">
        <v>2443</v>
      </c>
      <c r="B323">
        <f>COUNTIF(Funding_Clean!$A:$A,Fund_clean_work!A323)</f>
        <v>2</v>
      </c>
    </row>
    <row r="324" spans="1:2">
      <c r="A324" s="5" t="s">
        <v>2444</v>
      </c>
      <c r="B324">
        <f>COUNTIF(Funding_Clean!$A:$A,Fund_clean_work!A324)</f>
        <v>2</v>
      </c>
    </row>
    <row r="325" spans="1:2">
      <c r="A325" s="5" t="s">
        <v>2445</v>
      </c>
      <c r="B325">
        <f>COUNTIF(Funding_Clean!$A:$A,Fund_clean_work!A325)</f>
        <v>1</v>
      </c>
    </row>
    <row r="326" spans="1:2">
      <c r="A326" s="5" t="s">
        <v>2447</v>
      </c>
      <c r="B326">
        <f>COUNTIF(Funding_Clean!$A:$A,Fund_clean_work!A326)</f>
        <v>1</v>
      </c>
    </row>
    <row r="327" spans="1:2">
      <c r="A327" s="5" t="s">
        <v>2448</v>
      </c>
      <c r="B327">
        <f>COUNTIF(Funding_Clean!$A:$A,Fund_clean_work!A327)</f>
        <v>1</v>
      </c>
    </row>
    <row r="328" spans="1:2">
      <c r="A328" s="5" t="s">
        <v>2449</v>
      </c>
      <c r="B328">
        <f>COUNTIF(Funding_Clean!$A:$A,Fund_clean_work!A328)</f>
        <v>1</v>
      </c>
    </row>
    <row r="329" spans="1:2">
      <c r="A329" s="5" t="s">
        <v>2450</v>
      </c>
      <c r="B329">
        <f>COUNTIF(Funding_Clean!$A:$A,Fund_clean_work!A329)</f>
        <v>4</v>
      </c>
    </row>
    <row r="330" spans="1:2">
      <c r="A330" s="5" t="s">
        <v>2452</v>
      </c>
      <c r="B330">
        <f>COUNTIF(Funding_Clean!$A:$A,Fund_clean_work!A330)</f>
        <v>1</v>
      </c>
    </row>
    <row r="331" spans="1:2">
      <c r="A331" s="5" t="s">
        <v>2454</v>
      </c>
      <c r="B331">
        <f>COUNTIF(Funding_Clean!$A:$A,Fund_clean_work!A331)</f>
        <v>3</v>
      </c>
    </row>
    <row r="332" spans="1:2">
      <c r="A332" s="5" t="s">
        <v>2456</v>
      </c>
      <c r="B332">
        <f>COUNTIF(Funding_Clean!$A:$A,Fund_clean_work!A332)</f>
        <v>3</v>
      </c>
    </row>
    <row r="333" spans="1:2">
      <c r="A333" s="5" t="s">
        <v>2457</v>
      </c>
      <c r="B333">
        <f>COUNTIF(Funding_Clean!$A:$A,Fund_clean_work!A333)</f>
        <v>8</v>
      </c>
    </row>
    <row r="334" spans="1:2">
      <c r="A334" s="5" t="s">
        <v>2458</v>
      </c>
      <c r="B334">
        <f>COUNTIF(Funding_Clean!$A:$A,Fund_clean_work!A334)</f>
        <v>3</v>
      </c>
    </row>
    <row r="335" spans="1:2">
      <c r="A335" s="5" t="s">
        <v>2459</v>
      </c>
      <c r="B335">
        <f>COUNTIF(Funding_Clean!$A:$A,Fund_clean_work!A335)</f>
        <v>1</v>
      </c>
    </row>
    <row r="336" spans="1:2">
      <c r="A336" s="5" t="s">
        <v>2460</v>
      </c>
      <c r="B336">
        <f>COUNTIF(Funding_Clean!$A:$A,Fund_clean_work!A336)</f>
        <v>1</v>
      </c>
    </row>
    <row r="337" spans="1:2">
      <c r="A337" s="5" t="s">
        <v>2461</v>
      </c>
      <c r="B337">
        <f>COUNTIF(Funding_Clean!$A:$A,Fund_clean_work!A337)</f>
        <v>2</v>
      </c>
    </row>
    <row r="338" spans="1:2">
      <c r="A338" s="5" t="s">
        <v>2462</v>
      </c>
      <c r="B338">
        <f>COUNTIF(Funding_Clean!$A:$A,Fund_clean_work!A338)</f>
        <v>1</v>
      </c>
    </row>
    <row r="339" spans="1:2">
      <c r="A339" s="5" t="s">
        <v>2463</v>
      </c>
      <c r="B339">
        <f>COUNTIF(Funding_Clean!$A:$A,Fund_clean_work!A339)</f>
        <v>1</v>
      </c>
    </row>
    <row r="340" spans="1:2">
      <c r="A340" s="5" t="s">
        <v>2464</v>
      </c>
      <c r="B340">
        <f>COUNTIF(Funding_Clean!$A:$A,Fund_clean_work!A340)</f>
        <v>1</v>
      </c>
    </row>
    <row r="341" spans="1:2">
      <c r="A341" s="5" t="s">
        <v>2465</v>
      </c>
      <c r="B341">
        <f>COUNTIF(Funding_Clean!$A:$A,Fund_clean_work!A341)</f>
        <v>1</v>
      </c>
    </row>
    <row r="342" spans="1:2">
      <c r="A342" s="5" t="s">
        <v>2467</v>
      </c>
      <c r="B342">
        <f>COUNTIF(Funding_Clean!$A:$A,Fund_clean_work!A342)</f>
        <v>1</v>
      </c>
    </row>
    <row r="343" spans="1:2">
      <c r="A343" s="5" t="s">
        <v>2469</v>
      </c>
      <c r="B343">
        <f>COUNTIF(Funding_Clean!$A:$A,Fund_clean_work!A343)</f>
        <v>1</v>
      </c>
    </row>
    <row r="344" spans="1:2">
      <c r="A344" s="5" t="s">
        <v>2470</v>
      </c>
      <c r="B344">
        <f>COUNTIF(Funding_Clean!$A:$A,Fund_clean_work!A344)</f>
        <v>1</v>
      </c>
    </row>
    <row r="345" spans="1:2">
      <c r="A345" s="5" t="s">
        <v>2471</v>
      </c>
      <c r="B345">
        <f>COUNTIF(Funding_Clean!$A:$A,Fund_clean_work!A345)</f>
        <v>4</v>
      </c>
    </row>
    <row r="346" spans="1:2">
      <c r="A346" s="5" t="s">
        <v>2472</v>
      </c>
      <c r="B346">
        <f>COUNTIF(Funding_Clean!$A:$A,Fund_clean_work!A346)</f>
        <v>3</v>
      </c>
    </row>
    <row r="347" spans="1:2">
      <c r="A347" s="5" t="s">
        <v>2473</v>
      </c>
      <c r="B347">
        <f>COUNTIF(Funding_Clean!$A:$A,Fund_clean_work!A347)</f>
        <v>1</v>
      </c>
    </row>
    <row r="348" spans="1:2">
      <c r="A348" s="5" t="s">
        <v>2474</v>
      </c>
      <c r="B348">
        <f>COUNTIF(Funding_Clean!$A:$A,Fund_clean_work!A348)</f>
        <v>1</v>
      </c>
    </row>
    <row r="349" spans="1:2">
      <c r="A349" s="5" t="s">
        <v>2475</v>
      </c>
      <c r="B349">
        <f>COUNTIF(Funding_Clean!$A:$A,Fund_clean_work!A349)</f>
        <v>1</v>
      </c>
    </row>
    <row r="350" spans="1:2">
      <c r="A350" s="5" t="s">
        <v>2476</v>
      </c>
      <c r="B350">
        <f>COUNTIF(Funding_Clean!$A:$A,Fund_clean_work!A350)</f>
        <v>1</v>
      </c>
    </row>
    <row r="351" spans="1:2">
      <c r="A351" s="5" t="s">
        <v>2477</v>
      </c>
      <c r="B351">
        <f>COUNTIF(Funding_Clean!$A:$A,Fund_clean_work!A351)</f>
        <v>3</v>
      </c>
    </row>
    <row r="352" spans="1:2">
      <c r="A352" s="5" t="s">
        <v>2480</v>
      </c>
      <c r="B352">
        <f>COUNTIF(Funding_Clean!$A:$A,Fund_clean_work!A352)</f>
        <v>2</v>
      </c>
    </row>
    <row r="353" spans="1:2">
      <c r="A353" s="5" t="s">
        <v>2482</v>
      </c>
      <c r="B353">
        <f>COUNTIF(Funding_Clean!$A:$A,Fund_clean_work!A353)</f>
        <v>1</v>
      </c>
    </row>
    <row r="354" spans="1:2">
      <c r="A354" s="5" t="s">
        <v>2483</v>
      </c>
      <c r="B354">
        <f>COUNTIF(Funding_Clean!$A:$A,Fund_clean_work!A354)</f>
        <v>1</v>
      </c>
    </row>
    <row r="355" spans="1:2">
      <c r="A355" s="5" t="s">
        <v>2485</v>
      </c>
      <c r="B355">
        <f>COUNTIF(Funding_Clean!$A:$A,Fund_clean_work!A355)</f>
        <v>3</v>
      </c>
    </row>
    <row r="356" spans="1:2">
      <c r="A356" s="5" t="s">
        <v>2488</v>
      </c>
      <c r="B356">
        <f>COUNTIF(Funding_Clean!$A:$A,Fund_clean_work!A356)</f>
        <v>3</v>
      </c>
    </row>
    <row r="357" spans="1:2">
      <c r="A357" s="5" t="s">
        <v>2489</v>
      </c>
      <c r="B357">
        <f>COUNTIF(Funding_Clean!$A:$A,Fund_clean_work!A357)</f>
        <v>5</v>
      </c>
    </row>
    <row r="358" spans="1:2">
      <c r="A358" s="5" t="s">
        <v>2492</v>
      </c>
      <c r="B358">
        <f>COUNTIF(Funding_Clean!$A:$A,Fund_clean_work!A358)</f>
        <v>1</v>
      </c>
    </row>
    <row r="359" spans="1:2">
      <c r="A359" s="5" t="s">
        <v>2493</v>
      </c>
      <c r="B359">
        <f>COUNTIF(Funding_Clean!$A:$A,Fund_clean_work!A359)</f>
        <v>1</v>
      </c>
    </row>
    <row r="360" spans="1:2">
      <c r="A360" s="5" t="s">
        <v>2494</v>
      </c>
      <c r="B360">
        <f>COUNTIF(Funding_Clean!$A:$A,Fund_clean_work!A360)</f>
        <v>2</v>
      </c>
    </row>
    <row r="361" spans="1:2">
      <c r="A361" s="5" t="s">
        <v>2495</v>
      </c>
      <c r="B361">
        <f>COUNTIF(Funding_Clean!$A:$A,Fund_clean_work!A361)</f>
        <v>4</v>
      </c>
    </row>
    <row r="362" spans="1:2">
      <c r="A362" s="5" t="s">
        <v>2496</v>
      </c>
      <c r="B362">
        <f>COUNTIF(Funding_Clean!$A:$A,Fund_clean_work!A362)</f>
        <v>1</v>
      </c>
    </row>
    <row r="363" spans="1:2">
      <c r="A363" s="5" t="s">
        <v>2497</v>
      </c>
      <c r="B363">
        <f>COUNTIF(Funding_Clean!$A:$A,Fund_clean_work!A363)</f>
        <v>1</v>
      </c>
    </row>
    <row r="364" spans="1:2">
      <c r="A364" s="5" t="s">
        <v>2498</v>
      </c>
      <c r="B364">
        <f>COUNTIF(Funding_Clean!$A:$A,Fund_clean_work!A364)</f>
        <v>1</v>
      </c>
    </row>
    <row r="365" spans="1:2">
      <c r="A365" s="5" t="s">
        <v>2499</v>
      </c>
      <c r="B365">
        <f>COUNTIF(Funding_Clean!$A:$A,Fund_clean_work!A365)</f>
        <v>1</v>
      </c>
    </row>
    <row r="366" spans="1:2">
      <c r="A366" s="5" t="s">
        <v>2500</v>
      </c>
      <c r="B366">
        <f>COUNTIF(Funding_Clean!$A:$A,Fund_clean_work!A366)</f>
        <v>3</v>
      </c>
    </row>
    <row r="367" spans="1:2">
      <c r="A367" s="5" t="s">
        <v>2501</v>
      </c>
      <c r="B367">
        <f>COUNTIF(Funding_Clean!$A:$A,Fund_clean_work!A367)</f>
        <v>1</v>
      </c>
    </row>
    <row r="368" spans="1:2">
      <c r="A368" s="5" t="s">
        <v>2504</v>
      </c>
      <c r="B368">
        <f>COUNTIF(Funding_Clean!$A:$A,Fund_clean_work!A368)</f>
        <v>3</v>
      </c>
    </row>
    <row r="369" spans="1:2">
      <c r="A369" s="5" t="s">
        <v>2505</v>
      </c>
      <c r="B369">
        <f>COUNTIF(Funding_Clean!$A:$A,Fund_clean_work!A369)</f>
        <v>2</v>
      </c>
    </row>
    <row r="370" spans="1:2">
      <c r="A370" s="5" t="s">
        <v>2507</v>
      </c>
      <c r="B370">
        <f>COUNTIF(Funding_Clean!$A:$A,Fund_clean_work!A370)</f>
        <v>3</v>
      </c>
    </row>
    <row r="371" spans="1:2">
      <c r="A371" s="5" t="s">
        <v>2508</v>
      </c>
      <c r="B371">
        <f>COUNTIF(Funding_Clean!$A:$A,Fund_clean_work!A371)</f>
        <v>2</v>
      </c>
    </row>
    <row r="372" spans="1:2">
      <c r="A372" s="5" t="s">
        <v>2509</v>
      </c>
      <c r="B372">
        <f>COUNTIF(Funding_Clean!$A:$A,Fund_clean_work!A372)</f>
        <v>1</v>
      </c>
    </row>
    <row r="373" spans="1:2">
      <c r="A373" s="5" t="s">
        <v>2510</v>
      </c>
      <c r="B373">
        <f>COUNTIF(Funding_Clean!$A:$A,Fund_clean_work!A373)</f>
        <v>1</v>
      </c>
    </row>
    <row r="374" spans="1:2">
      <c r="A374" s="5" t="s">
        <v>2511</v>
      </c>
      <c r="B374">
        <f>COUNTIF(Funding_Clean!$A:$A,Fund_clean_work!A374)</f>
        <v>1</v>
      </c>
    </row>
    <row r="375" spans="1:2">
      <c r="A375" s="5" t="s">
        <v>2512</v>
      </c>
      <c r="B375">
        <f>COUNTIF(Funding_Clean!$A:$A,Fund_clean_work!A375)</f>
        <v>1</v>
      </c>
    </row>
    <row r="376" spans="1:2">
      <c r="A376" s="5" t="s">
        <v>2513</v>
      </c>
      <c r="B376">
        <f>COUNTIF(Funding_Clean!$A:$A,Fund_clean_work!A376)</f>
        <v>1</v>
      </c>
    </row>
    <row r="377" spans="1:2">
      <c r="A377" s="5" t="s">
        <v>2515</v>
      </c>
      <c r="B377">
        <f>COUNTIF(Funding_Clean!$A:$A,Fund_clean_work!A377)</f>
        <v>3</v>
      </c>
    </row>
    <row r="378" spans="1:2">
      <c r="A378" s="5" t="s">
        <v>2516</v>
      </c>
      <c r="B378">
        <f>COUNTIF(Funding_Clean!$A:$A,Fund_clean_work!A378)</f>
        <v>4</v>
      </c>
    </row>
    <row r="379" spans="1:2">
      <c r="A379" s="5" t="s">
        <v>2518</v>
      </c>
      <c r="B379">
        <f>COUNTIF(Funding_Clean!$A:$A,Fund_clean_work!A379)</f>
        <v>4</v>
      </c>
    </row>
    <row r="380" spans="1:2">
      <c r="A380" s="5" t="s">
        <v>2519</v>
      </c>
      <c r="B380">
        <f>COUNTIF(Funding_Clean!$A:$A,Fund_clean_work!A380)</f>
        <v>1</v>
      </c>
    </row>
    <row r="381" spans="1:2">
      <c r="A381" s="5" t="s">
        <v>2520</v>
      </c>
      <c r="B381">
        <f>COUNTIF(Funding_Clean!$A:$A,Fund_clean_work!A381)</f>
        <v>1</v>
      </c>
    </row>
    <row r="382" spans="1:2">
      <c r="A382" s="5" t="s">
        <v>2521</v>
      </c>
      <c r="B382">
        <f>COUNTIF(Funding_Clean!$A:$A,Fund_clean_work!A382)</f>
        <v>1</v>
      </c>
    </row>
    <row r="383" spans="1:2">
      <c r="A383" s="5" t="s">
        <v>2522</v>
      </c>
      <c r="B383">
        <f>COUNTIF(Funding_Clean!$A:$A,Fund_clean_work!A383)</f>
        <v>20</v>
      </c>
    </row>
    <row r="384" spans="1:2">
      <c r="A384" s="5" t="s">
        <v>2523</v>
      </c>
      <c r="B384">
        <f>COUNTIF(Funding_Clean!$A:$A,Fund_clean_work!A384)</f>
        <v>1</v>
      </c>
    </row>
    <row r="385" spans="1:2">
      <c r="A385" s="5" t="s">
        <v>2524</v>
      </c>
      <c r="B385">
        <f>COUNTIF(Funding_Clean!$A:$A,Fund_clean_work!A385)</f>
        <v>3</v>
      </c>
    </row>
    <row r="386" spans="1:2">
      <c r="A386" s="5" t="s">
        <v>2525</v>
      </c>
      <c r="B386">
        <f>COUNTIF(Funding_Clean!$A:$A,Fund_clean_work!A386)</f>
        <v>3</v>
      </c>
    </row>
    <row r="387" spans="1:2">
      <c r="A387" s="5" t="s">
        <v>2526</v>
      </c>
      <c r="B387">
        <f>COUNTIF(Funding_Clean!$A:$A,Fund_clean_work!A387)</f>
        <v>2</v>
      </c>
    </row>
    <row r="388" spans="1:2">
      <c r="A388" s="5" t="s">
        <v>2527</v>
      </c>
      <c r="B388">
        <f>COUNTIF(Funding_Clean!$A:$A,Fund_clean_work!A388)</f>
        <v>3</v>
      </c>
    </row>
    <row r="389" spans="1:2">
      <c r="A389" s="5" t="s">
        <v>2528</v>
      </c>
      <c r="B389">
        <f>COUNTIF(Funding_Clean!$A:$A,Fund_clean_work!A389)</f>
        <v>3</v>
      </c>
    </row>
    <row r="390" spans="1:2">
      <c r="A390" s="5" t="s">
        <v>2529</v>
      </c>
      <c r="B390">
        <f>COUNTIF(Funding_Clean!$A:$A,Fund_clean_work!A390)</f>
        <v>2</v>
      </c>
    </row>
    <row r="391" spans="1:2">
      <c r="A391" s="5" t="s">
        <v>2530</v>
      </c>
      <c r="B391">
        <f>COUNTIF(Funding_Clean!$A:$A,Fund_clean_work!A391)</f>
        <v>7</v>
      </c>
    </row>
    <row r="392" spans="1:2">
      <c r="A392" s="5" t="s">
        <v>2531</v>
      </c>
      <c r="B392">
        <f>COUNTIF(Funding_Clean!$A:$A,Fund_clean_work!A392)</f>
        <v>3</v>
      </c>
    </row>
    <row r="393" spans="1:2">
      <c r="A393" s="5" t="s">
        <v>2532</v>
      </c>
      <c r="B393">
        <f>COUNTIF(Funding_Clean!$A:$A,Fund_clean_work!A393)</f>
        <v>5</v>
      </c>
    </row>
    <row r="394" spans="1:2">
      <c r="A394" s="5" t="s">
        <v>2533</v>
      </c>
      <c r="B394">
        <f>COUNTIF(Funding_Clean!$A:$A,Fund_clean_work!A394)</f>
        <v>1</v>
      </c>
    </row>
    <row r="395" spans="1:2">
      <c r="A395" s="5" t="s">
        <v>2534</v>
      </c>
      <c r="B395">
        <f>COUNTIF(Funding_Clean!$A:$A,Fund_clean_work!A395)</f>
        <v>1</v>
      </c>
    </row>
    <row r="396" spans="1:2">
      <c r="A396" s="5" t="s">
        <v>2535</v>
      </c>
      <c r="B396">
        <f>COUNTIF(Funding_Clean!$A:$A,Fund_clean_work!A396)</f>
        <v>4</v>
      </c>
    </row>
    <row r="397" spans="1:2">
      <c r="A397" s="5" t="s">
        <v>2536</v>
      </c>
      <c r="B397">
        <f>COUNTIF(Funding_Clean!$A:$A,Fund_clean_work!A397)</f>
        <v>4</v>
      </c>
    </row>
    <row r="398" spans="1:2">
      <c r="A398" s="5" t="s">
        <v>2537</v>
      </c>
      <c r="B398">
        <f>COUNTIF(Funding_Clean!$A:$A,Fund_clean_work!A398)</f>
        <v>8</v>
      </c>
    </row>
    <row r="399" spans="1:2">
      <c r="A399" s="5" t="s">
        <v>2538</v>
      </c>
      <c r="B399">
        <f>COUNTIF(Funding_Clean!$A:$A,Fund_clean_work!A399)</f>
        <v>6</v>
      </c>
    </row>
    <row r="400" spans="1:2">
      <c r="A400" s="5" t="s">
        <v>2539</v>
      </c>
      <c r="B400">
        <f>COUNTIF(Funding_Clean!$A:$A,Fund_clean_work!A400)</f>
        <v>8</v>
      </c>
    </row>
    <row r="401" spans="1:2">
      <c r="A401" s="5" t="s">
        <v>2540</v>
      </c>
      <c r="B401">
        <f>COUNTIF(Funding_Clean!$A:$A,Fund_clean_work!A401)</f>
        <v>1</v>
      </c>
    </row>
    <row r="402" spans="1:2">
      <c r="A402" s="5" t="s">
        <v>2542</v>
      </c>
      <c r="B402">
        <f>COUNTIF(Funding_Clean!$A:$A,Fund_clean_work!A402)</f>
        <v>1</v>
      </c>
    </row>
    <row r="403" spans="1:2">
      <c r="A403" s="5" t="s">
        <v>2543</v>
      </c>
      <c r="B403">
        <f>COUNTIF(Funding_Clean!$A:$A,Fund_clean_work!A403)</f>
        <v>1</v>
      </c>
    </row>
    <row r="404" spans="1:2">
      <c r="A404" s="5" t="s">
        <v>2544</v>
      </c>
      <c r="B404">
        <f>COUNTIF(Funding_Clean!$A:$A,Fund_clean_work!A404)</f>
        <v>1</v>
      </c>
    </row>
    <row r="405" spans="1:2">
      <c r="A405" s="5" t="s">
        <v>2545</v>
      </c>
      <c r="B405">
        <f>COUNTIF(Funding_Clean!$A:$A,Fund_clean_work!A405)</f>
        <v>1</v>
      </c>
    </row>
    <row r="406" spans="1:2">
      <c r="A406" s="5" t="s">
        <v>2546</v>
      </c>
      <c r="B406">
        <f>COUNTIF(Funding_Clean!$A:$A,Fund_clean_work!A406)</f>
        <v>2</v>
      </c>
    </row>
    <row r="407" spans="1:2">
      <c r="A407" s="5" t="s">
        <v>2547</v>
      </c>
      <c r="B407">
        <f>COUNTIF(Funding_Clean!$A:$A,Fund_clean_work!A407)</f>
        <v>1</v>
      </c>
    </row>
    <row r="408" spans="1:2">
      <c r="A408" s="5" t="s">
        <v>2548</v>
      </c>
      <c r="B408">
        <f>COUNTIF(Funding_Clean!$A:$A,Fund_clean_work!A408)</f>
        <v>1</v>
      </c>
    </row>
    <row r="409" spans="1:2">
      <c r="A409" s="5" t="s">
        <v>2549</v>
      </c>
      <c r="B409">
        <f>COUNTIF(Funding_Clean!$A:$A,Fund_clean_work!A409)</f>
        <v>2</v>
      </c>
    </row>
    <row r="410" spans="1:2">
      <c r="A410" s="5" t="s">
        <v>2550</v>
      </c>
      <c r="B410">
        <f>COUNTIF(Funding_Clean!$A:$A,Fund_clean_work!A410)</f>
        <v>2</v>
      </c>
    </row>
    <row r="411" spans="1:2">
      <c r="A411" s="5" t="s">
        <v>2552</v>
      </c>
      <c r="B411">
        <f>COUNTIF(Funding_Clean!$A:$A,Fund_clean_work!A411)</f>
        <v>1</v>
      </c>
    </row>
    <row r="412" spans="1:2">
      <c r="A412" s="5" t="s">
        <v>2553</v>
      </c>
      <c r="B412">
        <f>COUNTIF(Funding_Clean!$A:$A,Fund_clean_work!A412)</f>
        <v>3</v>
      </c>
    </row>
    <row r="413" spans="1:2">
      <c r="A413" s="5" t="s">
        <v>2554</v>
      </c>
      <c r="B413">
        <f>COUNTIF(Funding_Clean!$A:$A,Fund_clean_work!A413)</f>
        <v>3</v>
      </c>
    </row>
    <row r="414" spans="1:2">
      <c r="A414" s="5" t="s">
        <v>2555</v>
      </c>
      <c r="B414">
        <f>COUNTIF(Funding_Clean!$A:$A,Fund_clean_work!A414)</f>
        <v>2</v>
      </c>
    </row>
    <row r="415" spans="1:2">
      <c r="A415" s="5" t="s">
        <v>2680</v>
      </c>
      <c r="B415">
        <f>COUNTIF(Funding_Clean!$A:$A,Fund_clean_work!A415)</f>
        <v>1</v>
      </c>
    </row>
    <row r="416" spans="1:2">
      <c r="A416" s="5" t="s">
        <v>2718</v>
      </c>
      <c r="B416">
        <f>COUNTIF(Funding_Clean!$A:$A,Fund_clean_work!A416)</f>
        <v>3</v>
      </c>
    </row>
    <row r="417" spans="1:2">
      <c r="A417" s="5" t="s">
        <v>2736</v>
      </c>
      <c r="B417">
        <f>COUNTIF(Funding_Clean!$A:$A,Fund_clean_work!A417)</f>
        <v>7</v>
      </c>
    </row>
    <row r="418" spans="1:2">
      <c r="A418" s="5" t="s">
        <v>2757</v>
      </c>
      <c r="B418">
        <f>COUNTIF(Funding_Clean!$A:$A,Fund_clean_work!A418)</f>
        <v>1</v>
      </c>
    </row>
    <row r="419" spans="1:2">
      <c r="A419" s="5" t="s">
        <v>2806</v>
      </c>
      <c r="B419">
        <f>COUNTIF(Funding_Clean!$A:$A,Fund_clean_work!A419)</f>
        <v>1</v>
      </c>
    </row>
    <row r="420" spans="1:2">
      <c r="A420" s="5" t="s">
        <v>2808</v>
      </c>
      <c r="B420">
        <f>COUNTIF(Funding_Clean!$A:$A,Fund_clean_work!A420)</f>
        <v>4</v>
      </c>
    </row>
    <row r="421" spans="1:2">
      <c r="A421" s="5" t="s">
        <v>2814</v>
      </c>
      <c r="B421">
        <f>COUNTIF(Funding_Clean!$A:$A,Fund_clean_work!A421)</f>
        <v>1</v>
      </c>
    </row>
    <row r="422" spans="1:2">
      <c r="A422" s="5" t="s">
        <v>2821</v>
      </c>
      <c r="B422">
        <f>COUNTIF(Funding_Clean!$A:$A,Fund_clean_work!A422)</f>
        <v>3</v>
      </c>
    </row>
    <row r="423" spans="1:2">
      <c r="A423" s="5" t="s">
        <v>2832</v>
      </c>
      <c r="B423">
        <f>COUNTIF(Funding_Clean!$A:$A,Fund_clean_work!A423)</f>
        <v>5</v>
      </c>
    </row>
    <row r="424" spans="1:2">
      <c r="A424" s="5" t="s">
        <v>2844</v>
      </c>
      <c r="B424">
        <f>COUNTIF(Funding_Clean!$A:$A,Fund_clean_work!A424)</f>
        <v>2</v>
      </c>
    </row>
    <row r="425" spans="1:2">
      <c r="A425" s="5" t="s">
        <v>2876</v>
      </c>
      <c r="B425">
        <f>COUNTIF(Funding_Clean!$A:$A,Fund_clean_work!A425)</f>
        <v>3</v>
      </c>
    </row>
    <row r="426" spans="1:2">
      <c r="A426" s="5" t="s">
        <v>2905</v>
      </c>
      <c r="B426">
        <f>COUNTIF(Funding_Clean!$A:$A,Fund_clean_work!A426)</f>
        <v>1</v>
      </c>
    </row>
    <row r="427" spans="1:2">
      <c r="A427" s="5" t="s">
        <v>2912</v>
      </c>
      <c r="B427">
        <f>COUNTIF(Funding_Clean!$A:$A,Fund_clean_work!A427)</f>
        <v>2</v>
      </c>
    </row>
    <row r="428" spans="1:2">
      <c r="A428" s="5" t="s">
        <v>2973</v>
      </c>
      <c r="B428">
        <f>COUNTIF(Funding_Clean!$A:$A,Fund_clean_work!A428)</f>
        <v>2</v>
      </c>
    </row>
    <row r="429" spans="1:2">
      <c r="A429" s="5" t="s">
        <v>3031</v>
      </c>
      <c r="B429">
        <f>COUNTIF(Funding_Clean!$A:$A,Fund_clean_work!A429)</f>
        <v>1</v>
      </c>
    </row>
    <row r="430" spans="1:2">
      <c r="A430" s="5" t="s">
        <v>3035</v>
      </c>
      <c r="B430">
        <f>COUNTIF(Funding_Clean!$A:$A,Fund_clean_work!A430)</f>
        <v>1</v>
      </c>
    </row>
    <row r="431" spans="1:2">
      <c r="A431" s="5" t="s">
        <v>3045</v>
      </c>
      <c r="B431">
        <f>COUNTIF(Funding_Clean!$A:$A,Fund_clean_work!A431)</f>
        <v>1</v>
      </c>
    </row>
    <row r="432" spans="1:2">
      <c r="A432" s="5" t="s">
        <v>3047</v>
      </c>
      <c r="B432">
        <f>COUNTIF(Funding_Clean!$A:$A,Fund_clean_work!A432)</f>
        <v>1</v>
      </c>
    </row>
    <row r="433" spans="1:2">
      <c r="A433" s="5" t="s">
        <v>3048</v>
      </c>
      <c r="B433">
        <f>COUNTIF(Funding_Clean!$A:$A,Fund_clean_work!A433)</f>
        <v>1</v>
      </c>
    </row>
    <row r="434" spans="1:2">
      <c r="A434" s="5" t="s">
        <v>3050</v>
      </c>
      <c r="B434">
        <f>COUNTIF(Funding_Clean!$A:$A,Fund_clean_work!A434)</f>
        <v>1</v>
      </c>
    </row>
    <row r="435" spans="1:2">
      <c r="A435" s="5" t="s">
        <v>3051</v>
      </c>
      <c r="B435">
        <f>COUNTIF(Funding_Clean!$A:$A,Fund_clean_work!A435)</f>
        <v>1</v>
      </c>
    </row>
    <row r="436" spans="1:2">
      <c r="A436" s="5" t="s">
        <v>3053</v>
      </c>
      <c r="B436">
        <f>COUNTIF(Funding_Clean!$A:$A,Fund_clean_work!A436)</f>
        <v>5</v>
      </c>
    </row>
    <row r="437" spans="1:2">
      <c r="A437" s="5" t="s">
        <v>3057</v>
      </c>
      <c r="B437">
        <f>COUNTIF(Funding_Clean!$A:$A,Fund_clean_work!A437)</f>
        <v>7</v>
      </c>
    </row>
    <row r="438" spans="1:2">
      <c r="A438" s="5" t="s">
        <v>3259</v>
      </c>
      <c r="B438">
        <f>COUNTIF(Funding_Clean!$A:$A,Fund_clean_work!A438)</f>
        <v>1</v>
      </c>
    </row>
    <row r="439" spans="1:2">
      <c r="A439" s="5" t="s">
        <v>3260</v>
      </c>
      <c r="B439">
        <f>COUNTIF(Funding_Clean!$A:$A,Fund_clean_work!A439)</f>
        <v>1</v>
      </c>
    </row>
    <row r="440" spans="1:2">
      <c r="A440" s="5" t="s">
        <v>3269</v>
      </c>
      <c r="B440">
        <f>COUNTIF(Funding_Clean!$A:$A,Fund_clean_work!A440)</f>
        <v>1</v>
      </c>
    </row>
    <row r="441" spans="1:2">
      <c r="A441" s="5" t="s">
        <v>3271</v>
      </c>
      <c r="B441">
        <f>COUNTIF(Funding_Clean!$A:$A,Fund_clean_work!A441)</f>
        <v>5</v>
      </c>
    </row>
    <row r="442" spans="1:2">
      <c r="A442" s="5" t="s">
        <v>3277</v>
      </c>
      <c r="B442">
        <f>COUNTIF(Funding_Clean!$A:$A,Fund_clean_work!A442)</f>
        <v>1</v>
      </c>
    </row>
    <row r="443" spans="1:2">
      <c r="A443" s="5" t="s">
        <v>3279</v>
      </c>
      <c r="B443">
        <f>COUNTIF(Funding_Clean!$A:$A,Fund_clean_work!A443)</f>
        <v>1</v>
      </c>
    </row>
    <row r="444" spans="1:2">
      <c r="A444" s="5" t="s">
        <v>3284</v>
      </c>
      <c r="B444">
        <f>COUNTIF(Funding_Clean!$A:$A,Fund_clean_work!A444)</f>
        <v>1</v>
      </c>
    </row>
    <row r="445" spans="1:2">
      <c r="A445" s="5" t="s">
        <v>3285</v>
      </c>
      <c r="B445">
        <f>COUNTIF(Funding_Clean!$A:$A,Fund_clean_work!A445)</f>
        <v>1</v>
      </c>
    </row>
    <row r="446" spans="1:2">
      <c r="A446" s="5" t="s">
        <v>3287</v>
      </c>
      <c r="B446">
        <f>COUNTIF(Funding_Clean!$A:$A,Fund_clean_work!A446)</f>
        <v>3</v>
      </c>
    </row>
    <row r="447" spans="1:2">
      <c r="A447" s="5" t="s">
        <v>3291</v>
      </c>
      <c r="B447">
        <f>COUNTIF(Funding_Clean!$A:$A,Fund_clean_work!A447)</f>
        <v>2</v>
      </c>
    </row>
    <row r="448" spans="1:2">
      <c r="A448" s="5" t="s">
        <v>3292</v>
      </c>
      <c r="B448">
        <f>COUNTIF(Funding_Clean!$A:$A,Fund_clean_work!A448)</f>
        <v>2</v>
      </c>
    </row>
    <row r="449" spans="1:2">
      <c r="A449" s="5" t="s">
        <v>3302</v>
      </c>
      <c r="B449">
        <f>COUNTIF(Funding_Clean!$A:$A,Fund_clean_work!A449)</f>
        <v>2</v>
      </c>
    </row>
    <row r="450" spans="1:2">
      <c r="A450" s="5" t="s">
        <v>3309</v>
      </c>
      <c r="B450">
        <f>COUNTIF(Funding_Clean!$A:$A,Fund_clean_work!A450)</f>
        <v>2</v>
      </c>
    </row>
    <row r="451" spans="1:2">
      <c r="A451" s="5" t="s">
        <v>3311</v>
      </c>
      <c r="B451">
        <f>COUNTIF(Funding_Clean!$A:$A,Fund_clean_work!A451)</f>
        <v>2</v>
      </c>
    </row>
    <row r="452" spans="1:2">
      <c r="A452" s="5" t="s">
        <v>3312</v>
      </c>
      <c r="B452">
        <f>COUNTIF(Funding_Clean!$A:$A,Fund_clean_work!A452)</f>
        <v>2</v>
      </c>
    </row>
    <row r="453" spans="1:2">
      <c r="A453" s="5" t="s">
        <v>3314</v>
      </c>
      <c r="B453">
        <f>COUNTIF(Funding_Clean!$A:$A,Fund_clean_work!A453)</f>
        <v>1</v>
      </c>
    </row>
    <row r="454" spans="1:2">
      <c r="A454" s="5" t="s">
        <v>3315</v>
      </c>
      <c r="B454">
        <f>COUNTIF(Funding_Clean!$A:$A,Fund_clean_work!A454)</f>
        <v>1</v>
      </c>
    </row>
    <row r="455" spans="1:2">
      <c r="A455" s="5" t="s">
        <v>3319</v>
      </c>
      <c r="B455">
        <f>COUNTIF(Funding_Clean!$A:$A,Fund_clean_work!A455)</f>
        <v>1</v>
      </c>
    </row>
    <row r="456" spans="1:2">
      <c r="A456" s="5" t="s">
        <v>3320</v>
      </c>
      <c r="B456">
        <f>COUNTIF(Funding_Clean!$A:$A,Fund_clean_work!A456)</f>
        <v>1</v>
      </c>
    </row>
    <row r="457" spans="1:2">
      <c r="A457" s="5" t="s">
        <v>3322</v>
      </c>
      <c r="B457">
        <f>COUNTIF(Funding_Clean!$A:$A,Fund_clean_work!A457)</f>
        <v>3</v>
      </c>
    </row>
    <row r="458" spans="1:2">
      <c r="A458" s="5" t="s">
        <v>3328</v>
      </c>
      <c r="B458">
        <f>COUNTIF(Funding_Clean!$A:$A,Fund_clean_work!A458)</f>
        <v>2</v>
      </c>
    </row>
    <row r="459" spans="1:2">
      <c r="A459" s="5" t="s">
        <v>3332</v>
      </c>
      <c r="B459">
        <f>COUNTIF(Funding_Clean!$A:$A,Fund_clean_work!A459)</f>
        <v>1</v>
      </c>
    </row>
    <row r="460" spans="1:2">
      <c r="A460" s="5" t="s">
        <v>3333</v>
      </c>
      <c r="B460">
        <f>COUNTIF(Funding_Clean!$A:$A,Fund_clean_work!A460)</f>
        <v>1</v>
      </c>
    </row>
    <row r="461" spans="1:2">
      <c r="A461" s="5" t="s">
        <v>3335</v>
      </c>
      <c r="B461">
        <f>COUNTIF(Funding_Clean!$A:$A,Fund_clean_work!A461)</f>
        <v>2</v>
      </c>
    </row>
    <row r="462" spans="1:2">
      <c r="A462" s="5" t="s">
        <v>3345</v>
      </c>
      <c r="B462">
        <f>COUNTIF(Funding_Clean!$A:$A,Fund_clean_work!A462)</f>
        <v>4</v>
      </c>
    </row>
    <row r="463" spans="1:2">
      <c r="A463" s="5" t="s">
        <v>3347</v>
      </c>
      <c r="B463">
        <f>COUNTIF(Funding_Clean!$A:$A,Fund_clean_work!A463)</f>
        <v>4</v>
      </c>
    </row>
    <row r="464" spans="1:2">
      <c r="A464" s="5" t="s">
        <v>3348</v>
      </c>
      <c r="B464">
        <f>COUNTIF(Funding_Clean!$A:$A,Fund_clean_work!A464)</f>
        <v>2</v>
      </c>
    </row>
    <row r="465" spans="1:2">
      <c r="A465" s="5" t="s">
        <v>3349</v>
      </c>
      <c r="B465">
        <f>COUNTIF(Funding_Clean!$A:$A,Fund_clean_work!A465)</f>
        <v>1</v>
      </c>
    </row>
    <row r="466" spans="1:2">
      <c r="A466" s="5" t="s">
        <v>3356</v>
      </c>
      <c r="B466">
        <f>COUNTIF(Funding_Clean!$A:$A,Fund_clean_work!A466)</f>
        <v>5</v>
      </c>
    </row>
    <row r="467" spans="1:2">
      <c r="A467" s="5" t="s">
        <v>3359</v>
      </c>
      <c r="B467">
        <f>COUNTIF(Funding_Clean!$A:$A,Fund_clean_work!A467)</f>
        <v>3</v>
      </c>
    </row>
    <row r="468" spans="1:2">
      <c r="A468" s="5" t="s">
        <v>3373</v>
      </c>
      <c r="B468">
        <f>COUNTIF(Funding_Clean!$A:$A,Fund_clean_work!A468)</f>
        <v>2</v>
      </c>
    </row>
    <row r="469" spans="1:2">
      <c r="A469" s="5" t="s">
        <v>3377</v>
      </c>
      <c r="B469">
        <f>COUNTIF(Funding_Clean!$A:$A,Fund_clean_work!A469)</f>
        <v>2</v>
      </c>
    </row>
    <row r="470" spans="1:2">
      <c r="A470" s="5" t="s">
        <v>3380</v>
      </c>
      <c r="B470">
        <f>COUNTIF(Funding_Clean!$A:$A,Fund_clean_work!A470)</f>
        <v>2</v>
      </c>
    </row>
    <row r="471" spans="1:2">
      <c r="A471" s="5" t="s">
        <v>3384</v>
      </c>
      <c r="B471">
        <f>COUNTIF(Funding_Clean!$A:$A,Fund_clean_work!A471)</f>
        <v>1</v>
      </c>
    </row>
    <row r="472" spans="1:2">
      <c r="A472" s="5" t="s">
        <v>3387</v>
      </c>
      <c r="B472">
        <f>COUNTIF(Funding_Clean!$A:$A,Fund_clean_work!A472)</f>
        <v>1</v>
      </c>
    </row>
    <row r="473" spans="1:2">
      <c r="A473" s="5" t="s">
        <v>3388</v>
      </c>
      <c r="B473">
        <f>COUNTIF(Funding_Clean!$A:$A,Fund_clean_work!A473)</f>
        <v>1</v>
      </c>
    </row>
    <row r="474" spans="1:2">
      <c r="A474" s="5" t="s">
        <v>3400</v>
      </c>
      <c r="B474">
        <f>COUNTIF(Funding_Clean!$A:$A,Fund_clean_work!A474)</f>
        <v>1</v>
      </c>
    </row>
    <row r="475" spans="1:2">
      <c r="A475" s="5" t="s">
        <v>3401</v>
      </c>
      <c r="B475">
        <f>COUNTIF(Funding_Clean!$A:$A,Fund_clean_work!A475)</f>
        <v>1</v>
      </c>
    </row>
    <row r="476" spans="1:2">
      <c r="A476" s="5" t="s">
        <v>3424</v>
      </c>
      <c r="B476">
        <f>COUNTIF(Funding_Clean!$A:$A,Fund_clean_work!A476)</f>
        <v>6</v>
      </c>
    </row>
    <row r="477" spans="1:2">
      <c r="A477" s="5" t="s">
        <v>3434</v>
      </c>
      <c r="B477">
        <f>COUNTIF(Funding_Clean!$A:$A,Fund_clean_work!A477)</f>
        <v>2</v>
      </c>
    </row>
    <row r="478" spans="1:2">
      <c r="A478" s="5" t="s">
        <v>3437</v>
      </c>
      <c r="B478">
        <f>COUNTIF(Funding_Clean!$A:$A,Fund_clean_work!A478)</f>
        <v>3</v>
      </c>
    </row>
    <row r="479" spans="1:2">
      <c r="A479" s="5" t="s">
        <v>3440</v>
      </c>
      <c r="B479">
        <f>COUNTIF(Funding_Clean!$A:$A,Fund_clean_work!A479)</f>
        <v>1</v>
      </c>
    </row>
    <row r="480" spans="1:2">
      <c r="A480" s="5" t="s">
        <v>3444</v>
      </c>
      <c r="B480">
        <f>COUNTIF(Funding_Clean!$A:$A,Fund_clean_work!A480)</f>
        <v>1</v>
      </c>
    </row>
    <row r="481" spans="1:2">
      <c r="A481" s="5" t="s">
        <v>3446</v>
      </c>
      <c r="B481">
        <f>COUNTIF(Funding_Clean!$A:$A,Fund_clean_work!A481)</f>
        <v>1</v>
      </c>
    </row>
    <row r="482" spans="1:2">
      <c r="A482" s="5" t="s">
        <v>3449</v>
      </c>
      <c r="B482">
        <f>COUNTIF(Funding_Clean!$A:$A,Fund_clean_work!A482)</f>
        <v>1</v>
      </c>
    </row>
    <row r="483" spans="1:2">
      <c r="A483" s="5" t="s">
        <v>3450</v>
      </c>
      <c r="B483">
        <f>COUNTIF(Funding_Clean!$A:$A,Fund_clean_work!A483)</f>
        <v>2</v>
      </c>
    </row>
    <row r="484" spans="1:2">
      <c r="A484" s="5" t="s">
        <v>3452</v>
      </c>
      <c r="B484">
        <f>COUNTIF(Funding_Clean!$A:$A,Fund_clean_work!A484)</f>
        <v>5</v>
      </c>
    </row>
    <row r="485" spans="1:2">
      <c r="A485" s="5" t="s">
        <v>3455</v>
      </c>
      <c r="B485">
        <f>COUNTIF(Funding_Clean!$A:$A,Fund_clean_work!A485)</f>
        <v>1</v>
      </c>
    </row>
    <row r="486" spans="1:2">
      <c r="A486" s="5" t="s">
        <v>3460</v>
      </c>
      <c r="B486">
        <f>COUNTIF(Funding_Clean!$A:$A,Fund_clean_work!A486)</f>
        <v>1</v>
      </c>
    </row>
    <row r="487" spans="1:2">
      <c r="A487" s="5" t="s">
        <v>3461</v>
      </c>
      <c r="B487">
        <f>COUNTIF(Funding_Clean!$A:$A,Fund_clean_work!A487)</f>
        <v>3</v>
      </c>
    </row>
    <row r="488" spans="1:2">
      <c r="A488" s="5" t="s">
        <v>3465</v>
      </c>
      <c r="B488">
        <f>COUNTIF(Funding_Clean!$A:$A,Fund_clean_work!A488)</f>
        <v>1</v>
      </c>
    </row>
    <row r="489" spans="1:2">
      <c r="A489" s="5" t="s">
        <v>3467</v>
      </c>
      <c r="B489">
        <f>COUNTIF(Funding_Clean!$A:$A,Fund_clean_work!A489)</f>
        <v>1</v>
      </c>
    </row>
    <row r="490" spans="1:2">
      <c r="A490" s="5" t="s">
        <v>3494</v>
      </c>
      <c r="B490">
        <f>COUNTIF(Funding_Clean!$A:$A,Fund_clean_work!A490)</f>
        <v>1</v>
      </c>
    </row>
    <row r="491" spans="1:2">
      <c r="A491" s="5" t="s">
        <v>3495</v>
      </c>
      <c r="B491">
        <f>COUNTIF(Funding_Clean!$A:$A,Fund_clean_work!A491)</f>
        <v>1</v>
      </c>
    </row>
    <row r="492" spans="1:2">
      <c r="A492" s="5" t="s">
        <v>3497</v>
      </c>
      <c r="B492">
        <f>COUNTIF(Funding_Clean!$A:$A,Fund_clean_work!A492)</f>
        <v>3</v>
      </c>
    </row>
    <row r="493" spans="1:2">
      <c r="A493" s="5" t="s">
        <v>3500</v>
      </c>
      <c r="B493">
        <f>COUNTIF(Funding_Clean!$A:$A,Fund_clean_work!A493)</f>
        <v>1</v>
      </c>
    </row>
    <row r="494" spans="1:2">
      <c r="A494" s="5" t="s">
        <v>3501</v>
      </c>
      <c r="B494">
        <f>COUNTIF(Funding_Clean!$A:$A,Fund_clean_work!A494)</f>
        <v>1</v>
      </c>
    </row>
    <row r="495" spans="1:2">
      <c r="A495" s="5" t="s">
        <v>3514</v>
      </c>
      <c r="B495">
        <f>COUNTIF(Funding_Clean!$A:$A,Fund_clean_work!A495)</f>
        <v>2</v>
      </c>
    </row>
    <row r="496" spans="1:2">
      <c r="A496" s="5" t="s">
        <v>3504</v>
      </c>
      <c r="B496">
        <f>COUNTIF(Funding_Clean!$A:$A,Fund_clean_work!A496)</f>
        <v>2</v>
      </c>
    </row>
    <row r="497" spans="1:2">
      <c r="A497" s="5" t="s">
        <v>3522</v>
      </c>
      <c r="B497">
        <f>COUNTIF(Funding_Clean!$A:$A,Fund_clean_work!A497)</f>
        <v>1</v>
      </c>
    </row>
    <row r="498" spans="1:2">
      <c r="A498" s="5" t="s">
        <v>3526</v>
      </c>
      <c r="B498">
        <f>COUNTIF(Funding_Clean!$A:$A,Fund_clean_work!A498)</f>
        <v>1</v>
      </c>
    </row>
    <row r="499" spans="1:2">
      <c r="A499" s="5" t="s">
        <v>3530</v>
      </c>
      <c r="B499">
        <f>COUNTIF(Funding_Clean!$A:$A,Fund_clean_work!A499)</f>
        <v>2</v>
      </c>
    </row>
    <row r="500" spans="1:2">
      <c r="A500" s="5" t="s">
        <v>3533</v>
      </c>
      <c r="B500">
        <f>COUNTIF(Funding_Clean!$A:$A,Fund_clean_work!A500)</f>
        <v>1</v>
      </c>
    </row>
    <row r="501" spans="1:2">
      <c r="A501" s="5" t="s">
        <v>3542</v>
      </c>
      <c r="B501">
        <f>COUNTIF(Funding_Clean!$A:$A,Fund_clean_work!A501)</f>
        <v>2</v>
      </c>
    </row>
    <row r="502" spans="1:2">
      <c r="A502" s="5" t="s">
        <v>3546</v>
      </c>
      <c r="B502">
        <f>COUNTIF(Funding_Clean!$A:$A,Fund_clean_work!A502)</f>
        <v>1</v>
      </c>
    </row>
    <row r="503" spans="1:2">
      <c r="A503" s="5" t="s">
        <v>3552</v>
      </c>
      <c r="B503">
        <f>COUNTIF(Funding_Clean!$A:$A,Fund_clean_work!A503)</f>
        <v>1</v>
      </c>
    </row>
    <row r="504" spans="1:2">
      <c r="A504" s="5" t="s">
        <v>3555</v>
      </c>
      <c r="B504">
        <f>COUNTIF(Funding_Clean!$A:$A,Fund_clean_work!A504)</f>
        <v>1</v>
      </c>
    </row>
    <row r="505" spans="1:2">
      <c r="A505" s="5" t="s">
        <v>3556</v>
      </c>
      <c r="B505">
        <f>COUNTIF(Funding_Clean!$A:$A,Fund_clean_work!A505)</f>
        <v>1</v>
      </c>
    </row>
    <row r="506" spans="1:2">
      <c r="A506" s="5" t="s">
        <v>3557</v>
      </c>
      <c r="B506">
        <f>COUNTIF(Funding_Clean!$A:$A,Fund_clean_work!A506)</f>
        <v>3</v>
      </c>
    </row>
    <row r="507" spans="1:2">
      <c r="A507" s="5" t="s">
        <v>3560</v>
      </c>
      <c r="B507">
        <f>COUNTIF(Funding_Clean!$A:$A,Fund_clean_work!A507)</f>
        <v>1</v>
      </c>
    </row>
    <row r="508" spans="1:2">
      <c r="A508" s="5" t="s">
        <v>3562</v>
      </c>
      <c r="B508">
        <f>COUNTIF(Funding_Clean!$A:$A,Fund_clean_work!A508)</f>
        <v>1</v>
      </c>
    </row>
    <row r="509" spans="1:2">
      <c r="A509" s="5" t="s">
        <v>3563</v>
      </c>
      <c r="B509">
        <f>COUNTIF(Funding_Clean!$A:$A,Fund_clean_work!A509)</f>
        <v>1</v>
      </c>
    </row>
    <row r="510" spans="1:2">
      <c r="A510" s="5" t="s">
        <v>3564</v>
      </c>
      <c r="B510">
        <f>COUNTIF(Funding_Clean!$A:$A,Fund_clean_work!A510)</f>
        <v>1</v>
      </c>
    </row>
    <row r="511" spans="1:2">
      <c r="A511" s="5" t="s">
        <v>3565</v>
      </c>
      <c r="B511">
        <f>COUNTIF(Funding_Clean!$A:$A,Fund_clean_work!A511)</f>
        <v>1</v>
      </c>
    </row>
    <row r="512" spans="1:2">
      <c r="A512" s="5" t="s">
        <v>3568</v>
      </c>
      <c r="B512">
        <f>COUNTIF(Funding_Clean!$A:$A,Fund_clean_work!A512)</f>
        <v>6</v>
      </c>
    </row>
    <row r="513" spans="1:2">
      <c r="A513" s="5" t="s">
        <v>3569</v>
      </c>
      <c r="B513">
        <f>COUNTIF(Funding_Clean!$A:$A,Fund_clean_work!A513)</f>
        <v>1</v>
      </c>
    </row>
    <row r="514" spans="1:2">
      <c r="A514" s="5" t="s">
        <v>3574</v>
      </c>
      <c r="B514">
        <f>COUNTIF(Funding_Clean!$A:$A,Fund_clean_work!A514)</f>
        <v>2</v>
      </c>
    </row>
    <row r="515" spans="1:2">
      <c r="A515" s="5" t="s">
        <v>3576</v>
      </c>
      <c r="B515">
        <f>COUNTIF(Funding_Clean!$A:$A,Fund_clean_work!A515)</f>
        <v>3</v>
      </c>
    </row>
    <row r="516" spans="1:2">
      <c r="A516" s="5" t="s">
        <v>3577</v>
      </c>
      <c r="B516">
        <f>COUNTIF(Funding_Clean!$A:$A,Fund_clean_work!A516)</f>
        <v>5</v>
      </c>
    </row>
    <row r="517" spans="1:2">
      <c r="A517" s="5" t="s">
        <v>3580</v>
      </c>
      <c r="B517">
        <f>COUNTIF(Funding_Clean!$A:$A,Fund_clean_work!A517)</f>
        <v>8</v>
      </c>
    </row>
    <row r="518" spans="1:2">
      <c r="A518" s="5" t="s">
        <v>3587</v>
      </c>
      <c r="B518">
        <f>COUNTIF(Funding_Clean!$A:$A,Fund_clean_work!A518)</f>
        <v>1</v>
      </c>
    </row>
    <row r="519" spans="1:2">
      <c r="A519" s="5" t="s">
        <v>3588</v>
      </c>
      <c r="B519">
        <f>COUNTIF(Funding_Clean!$A:$A,Fund_clean_work!A519)</f>
        <v>1</v>
      </c>
    </row>
    <row r="520" spans="1:2">
      <c r="A520" s="5" t="s">
        <v>3591</v>
      </c>
      <c r="B520">
        <f>COUNTIF(Funding_Clean!$A:$A,Fund_clean_work!A520)</f>
        <v>1</v>
      </c>
    </row>
    <row r="521" spans="1:2">
      <c r="A521" s="5" t="s">
        <v>3596</v>
      </c>
      <c r="B521">
        <f>COUNTIF(Funding_Clean!$A:$A,Fund_clean_work!A521)</f>
        <v>4</v>
      </c>
    </row>
    <row r="522" spans="1:2">
      <c r="A522" s="5" t="s">
        <v>3619</v>
      </c>
      <c r="B522">
        <f>COUNTIF(Funding_Clean!$A:$A,Fund_clean_work!A522)</f>
        <v>1</v>
      </c>
    </row>
    <row r="523" spans="1:2">
      <c r="A523" s="5" t="s">
        <v>3628</v>
      </c>
      <c r="B523">
        <f>COUNTIF(Funding_Clean!$A:$A,Fund_clean_work!A523)</f>
        <v>1</v>
      </c>
    </row>
    <row r="524" spans="1:2">
      <c r="A524" s="5" t="s">
        <v>3634</v>
      </c>
      <c r="B524">
        <f>COUNTIF(Funding_Clean!$A:$A,Fund_clean_work!A524)</f>
        <v>5</v>
      </c>
    </row>
    <row r="525" spans="1:2">
      <c r="A525" s="5" t="s">
        <v>3639</v>
      </c>
      <c r="B525">
        <f>COUNTIF(Funding_Clean!$A:$A,Fund_clean_work!A525)</f>
        <v>2</v>
      </c>
    </row>
    <row r="526" spans="1:2">
      <c r="A526" s="5" t="s">
        <v>3642</v>
      </c>
      <c r="B526">
        <f>COUNTIF(Funding_Clean!$A:$A,Fund_clean_work!A526)</f>
        <v>1</v>
      </c>
    </row>
    <row r="527" spans="1:2">
      <c r="A527" s="5" t="s">
        <v>3645</v>
      </c>
      <c r="B527">
        <f>COUNTIF(Funding_Clean!$A:$A,Fund_clean_work!A527)</f>
        <v>4</v>
      </c>
    </row>
    <row r="528" spans="1:2">
      <c r="A528" s="5" t="s">
        <v>3648</v>
      </c>
      <c r="B528">
        <f>COUNTIF(Funding_Clean!$A:$A,Fund_clean_work!A528)</f>
        <v>1</v>
      </c>
    </row>
    <row r="529" spans="1:2">
      <c r="A529" s="5" t="s">
        <v>3652</v>
      </c>
      <c r="B529">
        <f>COUNTIF(Funding_Clean!$A:$A,Fund_clean_work!A529)</f>
        <v>1</v>
      </c>
    </row>
    <row r="530" spans="1:2">
      <c r="A530" s="5" t="s">
        <v>3653</v>
      </c>
      <c r="B530">
        <f>COUNTIF(Funding_Clean!$A:$A,Fund_clean_work!A530)</f>
        <v>1</v>
      </c>
    </row>
    <row r="531" spans="1:2">
      <c r="A531" s="5" t="s">
        <v>3657</v>
      </c>
      <c r="B531">
        <f>COUNTIF(Funding_Clean!$A:$A,Fund_clean_work!A531)</f>
        <v>1</v>
      </c>
    </row>
    <row r="532" spans="1:2">
      <c r="A532" s="5" t="s">
        <v>3659</v>
      </c>
      <c r="B532">
        <f>COUNTIF(Funding_Clean!$A:$A,Fund_clean_work!A532)</f>
        <v>2</v>
      </c>
    </row>
    <row r="533" spans="1:2">
      <c r="A533" s="5" t="s">
        <v>3669</v>
      </c>
      <c r="B533">
        <f>COUNTIF(Funding_Clean!$A:$A,Fund_clean_work!A533)</f>
        <v>1</v>
      </c>
    </row>
    <row r="534" spans="1:2">
      <c r="A534" s="5" t="s">
        <v>3670</v>
      </c>
      <c r="B534">
        <f>COUNTIF(Funding_Clean!$A:$A,Fund_clean_work!A534)</f>
        <v>1</v>
      </c>
    </row>
    <row r="535" spans="1:2">
      <c r="A535" s="5" t="s">
        <v>3679</v>
      </c>
      <c r="B535">
        <f>COUNTIF(Funding_Clean!$A:$A,Fund_clean_work!A535)</f>
        <v>1</v>
      </c>
    </row>
    <row r="536" spans="1:2">
      <c r="A536" s="5" t="s">
        <v>3687</v>
      </c>
      <c r="B536">
        <f>COUNTIF(Funding_Clean!$A:$A,Fund_clean_work!A536)</f>
        <v>2</v>
      </c>
    </row>
    <row r="537" spans="1:2">
      <c r="A537" s="5" t="s">
        <v>3702</v>
      </c>
      <c r="B537">
        <f>COUNTIF(Funding_Clean!$A:$A,Fund_clean_work!A537)</f>
        <v>1</v>
      </c>
    </row>
    <row r="538" spans="1:2">
      <c r="A538" s="5" t="s">
        <v>3703</v>
      </c>
      <c r="B538">
        <f>COUNTIF(Funding_Clean!$A:$A,Fund_clean_work!A538)</f>
        <v>2</v>
      </c>
    </row>
    <row r="539" spans="1:2">
      <c r="A539" s="5" t="s">
        <v>3713</v>
      </c>
      <c r="B539">
        <f>COUNTIF(Funding_Clean!$A:$A,Fund_clean_work!A539)</f>
        <v>1</v>
      </c>
    </row>
    <row r="540" spans="1:2">
      <c r="A540" s="5" t="s">
        <v>3714</v>
      </c>
      <c r="B540">
        <f>COUNTIF(Funding_Clean!$A:$A,Fund_clean_work!A540)</f>
        <v>1</v>
      </c>
    </row>
    <row r="541" spans="1:2">
      <c r="A541" s="5" t="s">
        <v>3724</v>
      </c>
      <c r="B541">
        <f>COUNTIF(Funding_Clean!$A:$A,Fund_clean_work!A541)</f>
        <v>1</v>
      </c>
    </row>
    <row r="542" spans="1:2">
      <c r="A542" s="5" t="s">
        <v>3728</v>
      </c>
      <c r="B542">
        <f>COUNTIF(Funding_Clean!$A:$A,Fund_clean_work!A542)</f>
        <v>1</v>
      </c>
    </row>
    <row r="543" spans="1:2">
      <c r="A543" s="5" t="s">
        <v>3733</v>
      </c>
      <c r="B543">
        <f>COUNTIF(Funding_Clean!$A:$A,Fund_clean_work!A543)</f>
        <v>2</v>
      </c>
    </row>
    <row r="544" spans="1:2">
      <c r="A544" s="5" t="s">
        <v>3734</v>
      </c>
      <c r="B544">
        <f>COUNTIF(Funding_Clean!$A:$A,Fund_clean_work!A544)</f>
        <v>1</v>
      </c>
    </row>
    <row r="545" spans="1:2">
      <c r="A545" s="5" t="s">
        <v>3741</v>
      </c>
      <c r="B545">
        <f>COUNTIF(Funding_Clean!$A:$A,Fund_clean_work!A545)</f>
        <v>6</v>
      </c>
    </row>
    <row r="546" spans="1:2">
      <c r="A546" s="5" t="s">
        <v>3747</v>
      </c>
      <c r="B546">
        <f>COUNTIF(Funding_Clean!$A:$A,Fund_clean_work!A546)</f>
        <v>10</v>
      </c>
    </row>
    <row r="547" spans="1:2">
      <c r="A547" s="5" t="s">
        <v>3759</v>
      </c>
      <c r="B547">
        <f>COUNTIF(Funding_Clean!$A:$A,Fund_clean_work!A547)</f>
        <v>1</v>
      </c>
    </row>
    <row r="548" spans="1:2">
      <c r="A548" s="5" t="s">
        <v>3764</v>
      </c>
      <c r="B548">
        <f>COUNTIF(Funding_Clean!$A:$A,Fund_clean_work!A548)</f>
        <v>2</v>
      </c>
    </row>
    <row r="549" spans="1:2">
      <c r="A549" s="5" t="s">
        <v>3770</v>
      </c>
      <c r="B549">
        <f>COUNTIF(Funding_Clean!$A:$A,Fund_clean_work!A549)</f>
        <v>2</v>
      </c>
    </row>
    <row r="550" spans="1:2">
      <c r="A550" s="5" t="s">
        <v>3772</v>
      </c>
      <c r="B550">
        <f>COUNTIF(Funding_Clean!$A:$A,Fund_clean_work!A550)</f>
        <v>2</v>
      </c>
    </row>
    <row r="551" spans="1:2">
      <c r="A551" s="5" t="s">
        <v>3775</v>
      </c>
      <c r="B551">
        <f>COUNTIF(Funding_Clean!$A:$A,Fund_clean_work!A551)</f>
        <v>3</v>
      </c>
    </row>
    <row r="552" spans="1:2">
      <c r="A552" s="5" t="s">
        <v>3796</v>
      </c>
      <c r="B552">
        <f>COUNTIF(Funding_Clean!$A:$A,Fund_clean_work!A552)</f>
        <v>1</v>
      </c>
    </row>
    <row r="553" spans="1:2">
      <c r="A553" s="5" t="s">
        <v>3797</v>
      </c>
      <c r="B553">
        <f>COUNTIF(Funding_Clean!$A:$A,Fund_clean_work!A553)</f>
        <v>1</v>
      </c>
    </row>
    <row r="554" spans="1:2">
      <c r="A554" s="5" t="s">
        <v>3798</v>
      </c>
      <c r="B554">
        <f>COUNTIF(Funding_Clean!$A:$A,Fund_clean_work!A554)</f>
        <v>1</v>
      </c>
    </row>
    <row r="555" spans="1:2">
      <c r="A555" s="5" t="s">
        <v>3803</v>
      </c>
      <c r="B555">
        <f>COUNTIF(Funding_Clean!$A:$A,Fund_clean_work!A555)</f>
        <v>1</v>
      </c>
    </row>
    <row r="556" spans="1:2">
      <c r="A556" s="5" t="s">
        <v>3804</v>
      </c>
      <c r="B556">
        <f>COUNTIF(Funding_Clean!$A:$A,Fund_clean_work!A556)</f>
        <v>1</v>
      </c>
    </row>
    <row r="557" spans="1:2">
      <c r="A557" s="5" t="s">
        <v>3805</v>
      </c>
      <c r="B557">
        <f>COUNTIF(Funding_Clean!$A:$A,Fund_clean_work!A557)</f>
        <v>1</v>
      </c>
    </row>
    <row r="558" spans="1:2">
      <c r="A558" s="5" t="s">
        <v>3814</v>
      </c>
      <c r="B558">
        <f>COUNTIF(Funding_Clean!$A:$A,Fund_clean_work!A558)</f>
        <v>2</v>
      </c>
    </row>
    <row r="559" spans="1:2">
      <c r="A559" s="5" t="s">
        <v>3817</v>
      </c>
      <c r="B559">
        <f>COUNTIF(Funding_Clean!$A:$A,Fund_clean_work!A559)</f>
        <v>1</v>
      </c>
    </row>
    <row r="560" spans="1:2">
      <c r="A560" s="5" t="s">
        <v>3825</v>
      </c>
      <c r="B560">
        <f>COUNTIF(Funding_Clean!$A:$A,Fund_clean_work!A560)</f>
        <v>1</v>
      </c>
    </row>
    <row r="561" spans="1:2">
      <c r="A561" s="5" t="s">
        <v>3839</v>
      </c>
      <c r="B561">
        <f>COUNTIF(Funding_Clean!$A:$A,Fund_clean_work!A561)</f>
        <v>1</v>
      </c>
    </row>
    <row r="562" spans="1:2">
      <c r="A562" s="5" t="s">
        <v>3859</v>
      </c>
      <c r="B562">
        <f>COUNTIF(Funding_Clean!$A:$A,Fund_clean_work!A562)</f>
        <v>1</v>
      </c>
    </row>
    <row r="563" spans="1:2">
      <c r="A563" s="5" t="s">
        <v>3871</v>
      </c>
      <c r="B563">
        <f>COUNTIF(Funding_Clean!$A:$A,Fund_clean_work!A563)</f>
        <v>2</v>
      </c>
    </row>
    <row r="844" spans="1:1">
      <c r="A844" s="25"/>
    </row>
    <row r="845" spans="1:1">
      <c r="A845" s="25"/>
    </row>
    <row r="846" spans="1:1">
      <c r="A846" s="25"/>
    </row>
    <row r="847" spans="1:1">
      <c r="A847" s="25"/>
    </row>
    <row r="848" spans="1:1">
      <c r="A848" s="25"/>
    </row>
    <row r="849" spans="1:1">
      <c r="A849" s="25"/>
    </row>
    <row r="850" spans="1:1">
      <c r="A850" s="25"/>
    </row>
    <row r="851" spans="1:1">
      <c r="A851" s="25"/>
    </row>
    <row r="852" spans="1:1">
      <c r="A852" s="25"/>
    </row>
    <row r="853" spans="1:1">
      <c r="A853" s="25"/>
    </row>
    <row r="854" spans="1:1">
      <c r="A854" s="25"/>
    </row>
    <row r="855" spans="1:1">
      <c r="A855" s="25"/>
    </row>
    <row r="856" spans="1:1">
      <c r="A856" s="25"/>
    </row>
    <row r="857" spans="1:1">
      <c r="A857" s="25"/>
    </row>
    <row r="858" spans="1:1">
      <c r="A858" s="25"/>
    </row>
    <row r="859" spans="1:1">
      <c r="A859" s="25"/>
    </row>
    <row r="860" spans="1:1">
      <c r="A860" s="25"/>
    </row>
    <row r="861" spans="1:1">
      <c r="A861" s="25"/>
    </row>
    <row r="862" spans="1:1">
      <c r="A862" s="25"/>
    </row>
    <row r="863" spans="1:1">
      <c r="A863" s="25"/>
    </row>
    <row r="864" spans="1:1">
      <c r="A864" s="25"/>
    </row>
    <row r="865" spans="1:1">
      <c r="A865" s="25"/>
    </row>
    <row r="866" spans="1:1">
      <c r="A866" s="25"/>
    </row>
    <row r="867" spans="1:1">
      <c r="A867" s="25"/>
    </row>
    <row r="868" spans="1:1">
      <c r="A868" s="25"/>
    </row>
    <row r="869" spans="1:1">
      <c r="A869" s="25"/>
    </row>
    <row r="870" spans="1:1">
      <c r="A870" s="25"/>
    </row>
    <row r="871" spans="1:1">
      <c r="A871" s="25"/>
    </row>
    <row r="872" spans="1:1">
      <c r="A872" s="25"/>
    </row>
    <row r="873" spans="1:1">
      <c r="A873" s="25"/>
    </row>
    <row r="874" spans="1:1">
      <c r="A874" s="25"/>
    </row>
    <row r="875" spans="1:1">
      <c r="A875" s="25"/>
    </row>
    <row r="876" spans="1:1">
      <c r="A876" s="25"/>
    </row>
    <row r="877" spans="1:1">
      <c r="A877" s="25"/>
    </row>
    <row r="878" spans="1:1">
      <c r="A878" s="25"/>
    </row>
    <row r="879" spans="1:1">
      <c r="A879" s="25"/>
    </row>
    <row r="880" spans="1:1">
      <c r="A880" s="25"/>
    </row>
    <row r="881" spans="1:1">
      <c r="A881" s="25"/>
    </row>
    <row r="882" spans="1:1">
      <c r="A882" s="25"/>
    </row>
    <row r="883" spans="1:1">
      <c r="A883" s="25"/>
    </row>
    <row r="884" spans="1:1">
      <c r="A884" s="25"/>
    </row>
    <row r="885" spans="1:1">
      <c r="A885" s="25"/>
    </row>
    <row r="886" spans="1:1">
      <c r="A886" s="25"/>
    </row>
    <row r="887" spans="1:1">
      <c r="A887" s="25"/>
    </row>
    <row r="888" spans="1:1">
      <c r="A888" s="25"/>
    </row>
    <row r="889" spans="1:1">
      <c r="A889" s="25"/>
    </row>
    <row r="890" spans="1:1">
      <c r="A890" s="25"/>
    </row>
    <row r="891" spans="1:1">
      <c r="A891" s="25"/>
    </row>
    <row r="892" spans="1:1">
      <c r="A892" s="25"/>
    </row>
    <row r="893" spans="1:1">
      <c r="A893" s="25"/>
    </row>
    <row r="894" spans="1:1">
      <c r="A894" s="25"/>
    </row>
    <row r="895" spans="1:1">
      <c r="A895" s="25"/>
    </row>
    <row r="896" spans="1:1">
      <c r="A896" s="25"/>
    </row>
    <row r="897" spans="1:1">
      <c r="A897" s="25"/>
    </row>
    <row r="898" spans="1:1">
      <c r="A898" s="25"/>
    </row>
    <row r="899" spans="1:1">
      <c r="A899" s="25"/>
    </row>
    <row r="900" spans="1:1">
      <c r="A900" s="25"/>
    </row>
    <row r="901" spans="1:1">
      <c r="A901" s="25"/>
    </row>
    <row r="902" spans="1:1">
      <c r="A902" s="25"/>
    </row>
    <row r="903" spans="1:1">
      <c r="A903" s="25"/>
    </row>
    <row r="904" spans="1:1">
      <c r="A904" s="25"/>
    </row>
    <row r="905" spans="1:1">
      <c r="A905" s="25"/>
    </row>
    <row r="906" spans="1:1">
      <c r="A906" s="25"/>
    </row>
    <row r="907" spans="1:1">
      <c r="A907" s="25"/>
    </row>
    <row r="908" spans="1:1">
      <c r="A908" s="25"/>
    </row>
    <row r="909" spans="1:1">
      <c r="A909" s="25"/>
    </row>
    <row r="910" spans="1:1">
      <c r="A910" s="25"/>
    </row>
    <row r="911" spans="1:1">
      <c r="A911" s="25"/>
    </row>
    <row r="912" spans="1:1">
      <c r="A912" s="25"/>
    </row>
    <row r="913" spans="1:1">
      <c r="A913" s="25"/>
    </row>
    <row r="914" spans="1:1">
      <c r="A914" s="25"/>
    </row>
    <row r="915" spans="1:1">
      <c r="A915" s="25"/>
    </row>
    <row r="916" spans="1:1">
      <c r="A916" s="25"/>
    </row>
    <row r="917" spans="1:1">
      <c r="A917" s="25"/>
    </row>
    <row r="918" spans="1:1">
      <c r="A918" s="25"/>
    </row>
    <row r="919" spans="1:1">
      <c r="A919" s="25"/>
    </row>
    <row r="920" spans="1:1">
      <c r="A920" s="25"/>
    </row>
    <row r="921" spans="1:1">
      <c r="A921" s="25"/>
    </row>
    <row r="922" spans="1:1">
      <c r="A922" s="25"/>
    </row>
    <row r="923" spans="1:1">
      <c r="A923" s="25"/>
    </row>
    <row r="924" spans="1:1">
      <c r="A924" s="25"/>
    </row>
    <row r="925" spans="1:1">
      <c r="A925" s="25"/>
    </row>
    <row r="926" spans="1:1">
      <c r="A926" s="25"/>
    </row>
    <row r="927" spans="1:1">
      <c r="A927" s="25"/>
    </row>
    <row r="928" spans="1:1">
      <c r="A928" s="25"/>
    </row>
    <row r="929" spans="1:1">
      <c r="A929" s="25"/>
    </row>
    <row r="930" spans="1:1">
      <c r="A930" s="25"/>
    </row>
    <row r="931" spans="1:1">
      <c r="A931" s="25"/>
    </row>
    <row r="932" spans="1:1">
      <c r="A932" s="25"/>
    </row>
    <row r="933" spans="1:1">
      <c r="A933" s="25"/>
    </row>
    <row r="934" spans="1:1">
      <c r="A934" s="25"/>
    </row>
    <row r="935" spans="1:1">
      <c r="A935" s="25"/>
    </row>
    <row r="936" spans="1:1">
      <c r="A936" s="25"/>
    </row>
    <row r="937" spans="1:1">
      <c r="A937" s="25"/>
    </row>
    <row r="938" spans="1:1">
      <c r="A938" s="25"/>
    </row>
    <row r="939" spans="1:1">
      <c r="A939" s="25"/>
    </row>
    <row r="940" spans="1:1">
      <c r="A940" s="25"/>
    </row>
    <row r="941" spans="1:1">
      <c r="A941" s="25"/>
    </row>
    <row r="942" spans="1:1">
      <c r="A942" s="25"/>
    </row>
    <row r="943" spans="1:1">
      <c r="A943" s="25"/>
    </row>
    <row r="944" spans="1:1">
      <c r="A944" s="25"/>
    </row>
    <row r="945" spans="1:1">
      <c r="A945" s="25"/>
    </row>
    <row r="946" spans="1:1">
      <c r="A946" s="25"/>
    </row>
    <row r="947" spans="1:1">
      <c r="A947" s="25"/>
    </row>
    <row r="948" spans="1:1">
      <c r="A948" s="25"/>
    </row>
    <row r="949" spans="1:1">
      <c r="A949" s="25"/>
    </row>
    <row r="950" spans="1:1">
      <c r="A950" s="25"/>
    </row>
    <row r="951" spans="1:1">
      <c r="A951" s="25"/>
    </row>
    <row r="952" spans="1:1">
      <c r="A952" s="25"/>
    </row>
    <row r="953" spans="1:1">
      <c r="A953" s="25"/>
    </row>
    <row r="954" spans="1:1">
      <c r="A954" s="25"/>
    </row>
    <row r="955" spans="1:1">
      <c r="A955" s="25"/>
    </row>
    <row r="956" spans="1:1">
      <c r="A956" s="25"/>
    </row>
    <row r="957" spans="1:1">
      <c r="A957" s="25"/>
    </row>
    <row r="958" spans="1:1">
      <c r="A958" s="25"/>
    </row>
    <row r="959" spans="1:1">
      <c r="A959" s="25"/>
    </row>
    <row r="960" spans="1:1">
      <c r="A960" s="25"/>
    </row>
    <row r="961" spans="1:1">
      <c r="A961" s="25"/>
    </row>
    <row r="962" spans="1:1">
      <c r="A962" s="25"/>
    </row>
    <row r="963" spans="1:1">
      <c r="A963" s="25"/>
    </row>
    <row r="964" spans="1:1">
      <c r="A964" s="25"/>
    </row>
    <row r="965" spans="1:1">
      <c r="A965" s="25"/>
    </row>
    <row r="966" spans="1:1">
      <c r="A966" s="25"/>
    </row>
    <row r="967" spans="1:1">
      <c r="A967" s="25"/>
    </row>
    <row r="968" spans="1:1">
      <c r="A968" s="25"/>
    </row>
    <row r="969" spans="1:1">
      <c r="A969" s="25"/>
    </row>
    <row r="970" spans="1:1">
      <c r="A970" s="25"/>
    </row>
    <row r="971" spans="1:1">
      <c r="A971" s="25"/>
    </row>
    <row r="972" spans="1:1">
      <c r="A972" s="25"/>
    </row>
    <row r="973" spans="1:1">
      <c r="A973" s="25"/>
    </row>
    <row r="974" spans="1:1">
      <c r="A974" s="25"/>
    </row>
    <row r="975" spans="1:1">
      <c r="A975" s="25"/>
    </row>
    <row r="976" spans="1:1">
      <c r="A976" s="25"/>
    </row>
    <row r="977" spans="1:1">
      <c r="A977" s="25"/>
    </row>
    <row r="978" spans="1:1">
      <c r="A978" s="25"/>
    </row>
    <row r="979" spans="1:1">
      <c r="A979" s="25"/>
    </row>
    <row r="980" spans="1:1">
      <c r="A980" s="25"/>
    </row>
    <row r="981" spans="1:1">
      <c r="A981" s="25"/>
    </row>
    <row r="982" spans="1:1">
      <c r="A982" s="25"/>
    </row>
    <row r="983" spans="1:1">
      <c r="A983" s="25"/>
    </row>
    <row r="984" spans="1:1">
      <c r="A984" s="25"/>
    </row>
    <row r="985" spans="1:1">
      <c r="A985" s="25"/>
    </row>
    <row r="986" spans="1:1">
      <c r="A986" s="25"/>
    </row>
    <row r="987" spans="1:1">
      <c r="A987" s="25"/>
    </row>
    <row r="988" spans="1:1">
      <c r="A988" s="25"/>
    </row>
    <row r="989" spans="1:1">
      <c r="A989" s="25"/>
    </row>
    <row r="990" spans="1:1">
      <c r="A990" s="25"/>
    </row>
    <row r="991" spans="1:1">
      <c r="A991" s="25"/>
    </row>
    <row r="992" spans="1:1">
      <c r="A992" s="25"/>
    </row>
    <row r="993" spans="1:1">
      <c r="A993" s="25"/>
    </row>
    <row r="994" spans="1:1">
      <c r="A994" s="25"/>
    </row>
    <row r="995" spans="1:1">
      <c r="A995" s="25"/>
    </row>
    <row r="996" spans="1:1">
      <c r="A996" s="25"/>
    </row>
    <row r="997" spans="1:1">
      <c r="A997" s="25"/>
    </row>
    <row r="998" spans="1:1">
      <c r="A998" s="25"/>
    </row>
    <row r="999" spans="1:1">
      <c r="A999" s="25"/>
    </row>
    <row r="1000" spans="1:1">
      <c r="A1000" s="25"/>
    </row>
    <row r="1001" spans="1:1">
      <c r="A1001" s="25"/>
    </row>
    <row r="1002" spans="1:1">
      <c r="A1002" s="25"/>
    </row>
    <row r="1003" spans="1:1">
      <c r="A1003" s="25"/>
    </row>
    <row r="1004" spans="1:1">
      <c r="A1004" s="25"/>
    </row>
    <row r="1005" spans="1:1">
      <c r="A1005" s="25"/>
    </row>
    <row r="1006" spans="1:1">
      <c r="A1006" s="25"/>
    </row>
    <row r="1007" spans="1:1">
      <c r="A1007" s="25"/>
    </row>
    <row r="1008" spans="1:1">
      <c r="A1008" s="25"/>
    </row>
    <row r="1009" spans="1:1">
      <c r="A1009" s="25"/>
    </row>
    <row r="1010" spans="1:1">
      <c r="A1010" s="25"/>
    </row>
    <row r="1011" spans="1:1">
      <c r="A1011" s="25"/>
    </row>
    <row r="1012" spans="1:1">
      <c r="A1012" s="25"/>
    </row>
    <row r="1013" spans="1:1">
      <c r="A1013" s="25"/>
    </row>
    <row r="1014" spans="1:1">
      <c r="A1014" s="25"/>
    </row>
    <row r="1015" spans="1:1">
      <c r="A1015" s="25"/>
    </row>
    <row r="1016" spans="1:1">
      <c r="A1016" s="25"/>
    </row>
    <row r="1017" spans="1:1">
      <c r="A1017" s="25"/>
    </row>
    <row r="1018" spans="1:1">
      <c r="A1018" s="25"/>
    </row>
    <row r="1019" spans="1:1">
      <c r="A1019" s="25"/>
    </row>
    <row r="1020" spans="1:1">
      <c r="A1020" s="25"/>
    </row>
    <row r="1021" spans="1:1">
      <c r="A1021" s="25"/>
    </row>
    <row r="1022" spans="1:1">
      <c r="A1022" s="25"/>
    </row>
    <row r="1023" spans="1:1">
      <c r="A1023" s="25"/>
    </row>
    <row r="1024" spans="1:1">
      <c r="A1024" s="25"/>
    </row>
    <row r="1025" spans="1:1">
      <c r="A1025" s="25"/>
    </row>
    <row r="1026" spans="1:1">
      <c r="A1026" s="25"/>
    </row>
    <row r="1027" spans="1:1">
      <c r="A1027" s="25"/>
    </row>
    <row r="1028" spans="1:1">
      <c r="A1028" s="25"/>
    </row>
    <row r="1029" spans="1:1">
      <c r="A1029" s="25"/>
    </row>
    <row r="1030" spans="1:1">
      <c r="A1030" s="25"/>
    </row>
    <row r="1031" spans="1:1">
      <c r="A1031" s="25"/>
    </row>
    <row r="1032" spans="1:1">
      <c r="A1032" s="25"/>
    </row>
    <row r="1033" spans="1:1">
      <c r="A1033" s="25"/>
    </row>
    <row r="1034" spans="1:1">
      <c r="A1034" s="25"/>
    </row>
    <row r="1035" spans="1:1">
      <c r="A1035" s="25"/>
    </row>
    <row r="1036" spans="1:1">
      <c r="A1036" s="25"/>
    </row>
    <row r="1037" spans="1:1">
      <c r="A1037" s="25"/>
    </row>
    <row r="1038" spans="1:1">
      <c r="A1038" s="25"/>
    </row>
    <row r="1039" spans="1:1">
      <c r="A1039" s="25"/>
    </row>
    <row r="1040" spans="1:1">
      <c r="A1040" s="25"/>
    </row>
    <row r="1041" spans="1:1">
      <c r="A1041" s="25"/>
    </row>
    <row r="1042" spans="1:1">
      <c r="A1042" s="25"/>
    </row>
    <row r="1043" spans="1:1">
      <c r="A1043" s="25"/>
    </row>
    <row r="1044" spans="1:1">
      <c r="A1044" s="25"/>
    </row>
    <row r="1045" spans="1:1">
      <c r="A1045" s="25"/>
    </row>
    <row r="1046" spans="1:1">
      <c r="A1046" s="25"/>
    </row>
    <row r="1047" spans="1:1">
      <c r="A1047" s="25"/>
    </row>
    <row r="1048" spans="1:1">
      <c r="A1048" s="25"/>
    </row>
    <row r="1049" spans="1:1">
      <c r="A1049" s="25"/>
    </row>
    <row r="1050" spans="1:1">
      <c r="A1050" s="25"/>
    </row>
    <row r="1051" spans="1:1">
      <c r="A1051" s="25"/>
    </row>
    <row r="1052" spans="1:1">
      <c r="A1052" s="25"/>
    </row>
    <row r="1053" spans="1:1">
      <c r="A1053" s="25"/>
    </row>
    <row r="1054" spans="1:1">
      <c r="A1054" s="25"/>
    </row>
    <row r="1055" spans="1:1">
      <c r="A1055" s="25"/>
    </row>
    <row r="1056" spans="1:1">
      <c r="A1056" s="25"/>
    </row>
    <row r="1057" spans="1:1">
      <c r="A1057" s="25"/>
    </row>
    <row r="1058" spans="1:1">
      <c r="A1058" s="25"/>
    </row>
    <row r="1059" spans="1:1">
      <c r="A1059" s="25"/>
    </row>
    <row r="1060" spans="1:1">
      <c r="A1060" s="25"/>
    </row>
    <row r="1061" spans="1:1">
      <c r="A1061" s="25"/>
    </row>
    <row r="1062" spans="1:1">
      <c r="A1062" s="25"/>
    </row>
    <row r="1063" spans="1:1">
      <c r="A1063" s="25"/>
    </row>
    <row r="1064" spans="1:1">
      <c r="A1064" s="25"/>
    </row>
    <row r="1065" spans="1:1">
      <c r="A1065" s="25"/>
    </row>
    <row r="1066" spans="1:1">
      <c r="A1066" s="25"/>
    </row>
    <row r="1067" spans="1:1">
      <c r="A1067" s="25"/>
    </row>
    <row r="1068" spans="1:1">
      <c r="A1068" s="25"/>
    </row>
    <row r="1069" spans="1:1">
      <c r="A1069" s="25"/>
    </row>
    <row r="1070" spans="1:1">
      <c r="A1070" s="25"/>
    </row>
    <row r="1071" spans="1:1">
      <c r="A1071" s="25"/>
    </row>
    <row r="1072" spans="1:1">
      <c r="A1072" s="25"/>
    </row>
    <row r="1073" spans="1:1">
      <c r="A1073" s="25"/>
    </row>
    <row r="1074" spans="1:1">
      <c r="A1074" s="25"/>
    </row>
    <row r="1075" spans="1:1">
      <c r="A1075" s="25"/>
    </row>
    <row r="1076" spans="1:1">
      <c r="A1076" s="25"/>
    </row>
    <row r="1077" spans="1:1">
      <c r="A1077" s="25"/>
    </row>
    <row r="1078" spans="1:1">
      <c r="A1078" s="25"/>
    </row>
    <row r="1079" spans="1:1">
      <c r="A1079" s="25"/>
    </row>
    <row r="1080" spans="1:1">
      <c r="A1080" s="25"/>
    </row>
    <row r="1081" spans="1:1">
      <c r="A1081" s="25"/>
    </row>
    <row r="1082" spans="1:1">
      <c r="A1082" s="25"/>
    </row>
    <row r="1083" spans="1:1">
      <c r="A1083" s="25"/>
    </row>
    <row r="1084" spans="1:1">
      <c r="A1084" s="25"/>
    </row>
    <row r="1085" spans="1:1">
      <c r="A1085" s="25"/>
    </row>
    <row r="1086" spans="1:1">
      <c r="A1086" s="25"/>
    </row>
    <row r="1087" spans="1:1">
      <c r="A1087" s="25"/>
    </row>
    <row r="1088" spans="1:1">
      <c r="A1088" s="25"/>
    </row>
    <row r="1089" spans="1:1">
      <c r="A1089" s="25"/>
    </row>
    <row r="1090" spans="1:1">
      <c r="A1090" s="25"/>
    </row>
    <row r="1091" spans="1:1">
      <c r="A1091" s="25"/>
    </row>
    <row r="1092" spans="1:1">
      <c r="A1092" s="25"/>
    </row>
    <row r="1093" spans="1:1">
      <c r="A1093" s="25"/>
    </row>
    <row r="1094" spans="1:1">
      <c r="A1094" s="25"/>
    </row>
    <row r="1095" spans="1:1">
      <c r="A1095" s="25"/>
    </row>
    <row r="1096" spans="1:1">
      <c r="A1096" s="25"/>
    </row>
    <row r="1097" spans="1:1">
      <c r="A1097" s="25"/>
    </row>
    <row r="1098" spans="1:1">
      <c r="A1098" s="25"/>
    </row>
    <row r="1099" spans="1:1">
      <c r="A1099" s="25"/>
    </row>
    <row r="1100" spans="1:1">
      <c r="A1100" s="25"/>
    </row>
    <row r="1101" spans="1:1">
      <c r="A1101" s="25"/>
    </row>
    <row r="1102" spans="1:1">
      <c r="A1102" s="25"/>
    </row>
    <row r="1103" spans="1:1">
      <c r="A1103" s="25"/>
    </row>
    <row r="1104" spans="1:1">
      <c r="A1104" s="25"/>
    </row>
    <row r="1105" spans="1:1">
      <c r="A1105" s="25"/>
    </row>
    <row r="1106" spans="1:1">
      <c r="A1106" s="25"/>
    </row>
    <row r="1107" spans="1:1">
      <c r="A1107" s="25"/>
    </row>
    <row r="1108" spans="1:1">
      <c r="A1108" s="25"/>
    </row>
    <row r="1109" spans="1:1">
      <c r="A1109" s="25"/>
    </row>
    <row r="1110" spans="1:1">
      <c r="A1110" s="25"/>
    </row>
    <row r="1111" spans="1:1">
      <c r="A1111" s="25"/>
    </row>
    <row r="1112" spans="1:1">
      <c r="A1112" s="25"/>
    </row>
    <row r="1113" spans="1:1">
      <c r="A1113" s="25"/>
    </row>
    <row r="1114" spans="1:1">
      <c r="A1114" s="25"/>
    </row>
    <row r="1115" spans="1:1">
      <c r="A1115" s="25"/>
    </row>
    <row r="1116" spans="1:1">
      <c r="A1116" s="25"/>
    </row>
    <row r="1117" spans="1:1">
      <c r="A1117" s="25"/>
    </row>
    <row r="1118" spans="1:1">
      <c r="A1118" s="25"/>
    </row>
    <row r="1119" spans="1:1">
      <c r="A1119" s="25"/>
    </row>
    <row r="1120" spans="1:1">
      <c r="A1120" s="25"/>
    </row>
    <row r="1121" spans="1:1">
      <c r="A1121" s="25"/>
    </row>
    <row r="1122" spans="1:1">
      <c r="A1122" s="25"/>
    </row>
    <row r="1123" spans="1:1">
      <c r="A1123" s="25"/>
    </row>
    <row r="1124" spans="1:1">
      <c r="A1124" s="25"/>
    </row>
    <row r="1125" spans="1:1">
      <c r="A1125" s="25"/>
    </row>
    <row r="1126" spans="1:1">
      <c r="A1126" s="25"/>
    </row>
    <row r="1127" spans="1:1">
      <c r="A1127" s="25"/>
    </row>
    <row r="1128" spans="1:1">
      <c r="A1128" s="25"/>
    </row>
    <row r="1129" spans="1:1">
      <c r="A1129" s="25"/>
    </row>
    <row r="1130" spans="1:1">
      <c r="A1130" s="25"/>
    </row>
    <row r="1131" spans="1:1">
      <c r="A1131" s="25"/>
    </row>
    <row r="1132" spans="1:1">
      <c r="A1132" s="25"/>
    </row>
    <row r="1133" spans="1:1">
      <c r="A1133" s="25"/>
    </row>
    <row r="1134" spans="1:1">
      <c r="A1134" s="25"/>
    </row>
    <row r="1135" spans="1:1">
      <c r="A1135" s="25"/>
    </row>
    <row r="1136" spans="1:1">
      <c r="A1136" s="25"/>
    </row>
    <row r="1137" spans="1:1">
      <c r="A1137" s="25"/>
    </row>
    <row r="1138" spans="1:1">
      <c r="A1138" s="25"/>
    </row>
    <row r="1139" spans="1:1">
      <c r="A1139" s="25"/>
    </row>
    <row r="1140" spans="1:1">
      <c r="A1140" s="25"/>
    </row>
    <row r="1141" spans="1:1">
      <c r="A1141" s="25"/>
    </row>
    <row r="1142" spans="1:1">
      <c r="A1142" s="25"/>
    </row>
    <row r="1143" spans="1:1">
      <c r="A1143" s="25"/>
    </row>
    <row r="1144" spans="1:1">
      <c r="A1144" s="25"/>
    </row>
    <row r="1145" spans="1:1">
      <c r="A1145" s="25"/>
    </row>
    <row r="1146" spans="1:1">
      <c r="A1146" s="25"/>
    </row>
    <row r="1147" spans="1:1">
      <c r="A1147" s="25"/>
    </row>
    <row r="1148" spans="1:1">
      <c r="A1148" s="25"/>
    </row>
    <row r="1149" spans="1:1">
      <c r="A1149" s="25"/>
    </row>
    <row r="1150" spans="1:1">
      <c r="A1150" s="25"/>
    </row>
    <row r="1151" spans="1:1">
      <c r="A1151" s="25"/>
    </row>
    <row r="1152" spans="1:1">
      <c r="A1152" s="25"/>
    </row>
    <row r="1153" spans="1:1">
      <c r="A1153" s="25"/>
    </row>
    <row r="1154" spans="1:1">
      <c r="A1154" s="25"/>
    </row>
    <row r="1155" spans="1:1">
      <c r="A1155" s="25"/>
    </row>
    <row r="1156" spans="1:1">
      <c r="A1156" s="25"/>
    </row>
    <row r="1157" spans="1:1">
      <c r="A1157" s="25"/>
    </row>
    <row r="1158" spans="1:1">
      <c r="A1158" s="25"/>
    </row>
    <row r="1159" spans="1:1">
      <c r="A1159" s="25"/>
    </row>
    <row r="1160" spans="1:1">
      <c r="A1160" s="25"/>
    </row>
    <row r="1161" spans="1:1">
      <c r="A1161" s="25"/>
    </row>
    <row r="1162" spans="1:1">
      <c r="A1162" s="25"/>
    </row>
    <row r="1163" spans="1:1">
      <c r="A1163" s="25"/>
    </row>
    <row r="1164" spans="1:1">
      <c r="A1164" s="25"/>
    </row>
    <row r="1165" spans="1:1">
      <c r="A1165" s="25"/>
    </row>
    <row r="1166" spans="1:1">
      <c r="A1166"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140"/>
  <sheetViews>
    <sheetView topLeftCell="A102" zoomScale="85" zoomScaleNormal="85" workbookViewId="0">
      <selection activeCell="A131" sqref="A131"/>
    </sheetView>
  </sheetViews>
  <sheetFormatPr defaultRowHeight="14.25"/>
  <cols>
    <col min="1" max="1" width="7.5703125" style="40" bestFit="1" customWidth="1"/>
    <col min="2" max="2" width="10.28515625" style="40" bestFit="1" customWidth="1"/>
    <col min="3" max="3" width="6.85546875" style="40" bestFit="1" customWidth="1"/>
    <col min="4" max="4" width="25.5703125" style="40" bestFit="1" customWidth="1"/>
    <col min="5" max="5" width="33.28515625" style="40" bestFit="1" customWidth="1"/>
    <col min="6" max="6" width="29.5703125" style="40" bestFit="1" customWidth="1"/>
    <col min="7" max="7" width="10.140625" style="40" bestFit="1" customWidth="1"/>
    <col min="8" max="8" width="8" style="40" bestFit="1" customWidth="1"/>
    <col min="9" max="9" width="11.28515625" style="40" bestFit="1" customWidth="1"/>
    <col min="10" max="10" width="13.28515625" style="40" bestFit="1" customWidth="1"/>
    <col min="11" max="11" width="15.85546875" style="40" bestFit="1" customWidth="1"/>
    <col min="12" max="16384" width="9.140625" style="40"/>
  </cols>
  <sheetData>
    <row r="1" spans="1:6">
      <c r="A1" s="48" t="s">
        <v>2046</v>
      </c>
      <c r="B1" s="48" t="s">
        <v>2043</v>
      </c>
      <c r="C1" s="48" t="s">
        <v>2044</v>
      </c>
      <c r="D1" s="48" t="s">
        <v>3164</v>
      </c>
      <c r="E1" s="48" t="s">
        <v>3165</v>
      </c>
      <c r="F1" s="48" t="s">
        <v>1465</v>
      </c>
    </row>
    <row r="2" spans="1:6">
      <c r="B2" s="39">
        <v>34612</v>
      </c>
      <c r="C2" s="40">
        <v>1994</v>
      </c>
      <c r="D2" s="40" t="s">
        <v>3058</v>
      </c>
      <c r="E2" s="40" t="s">
        <v>54</v>
      </c>
      <c r="F2" s="40" t="s">
        <v>33</v>
      </c>
    </row>
    <row r="3" spans="1:6">
      <c r="B3" s="39">
        <v>37195</v>
      </c>
      <c r="C3" s="40">
        <v>2001</v>
      </c>
      <c r="D3" s="40" t="s">
        <v>3059</v>
      </c>
      <c r="E3" s="40" t="s">
        <v>3060</v>
      </c>
      <c r="F3" s="40" t="s">
        <v>44</v>
      </c>
    </row>
    <row r="4" spans="1:6">
      <c r="B4" s="39">
        <v>37817</v>
      </c>
      <c r="C4" s="40">
        <v>2003</v>
      </c>
      <c r="D4" s="40" t="s">
        <v>3061</v>
      </c>
      <c r="E4" s="40" t="s">
        <v>97</v>
      </c>
      <c r="F4" s="40" t="s">
        <v>69</v>
      </c>
    </row>
    <row r="5" spans="1:6">
      <c r="B5" s="39">
        <v>38120</v>
      </c>
      <c r="C5" s="40">
        <v>2004</v>
      </c>
      <c r="D5" s="40" t="s">
        <v>28</v>
      </c>
      <c r="E5" s="40" t="s">
        <v>3062</v>
      </c>
      <c r="F5" s="40" t="s">
        <v>29</v>
      </c>
    </row>
    <row r="6" spans="1:6">
      <c r="B6" s="39">
        <v>38183</v>
      </c>
      <c r="C6" s="40">
        <v>2004</v>
      </c>
      <c r="D6" s="40" t="s">
        <v>3063</v>
      </c>
      <c r="E6" s="40" t="s">
        <v>113</v>
      </c>
      <c r="F6" s="40" t="s">
        <v>58</v>
      </c>
    </row>
    <row r="7" spans="1:6">
      <c r="B7" s="39">
        <v>38922</v>
      </c>
      <c r="C7" s="40">
        <v>2006</v>
      </c>
      <c r="D7" s="40" t="s">
        <v>3064</v>
      </c>
      <c r="E7" s="40" t="s">
        <v>106</v>
      </c>
      <c r="F7" s="40" t="s">
        <v>33</v>
      </c>
    </row>
    <row r="8" spans="1:6">
      <c r="B8" s="39">
        <v>43019</v>
      </c>
      <c r="C8" s="40">
        <v>2017</v>
      </c>
      <c r="D8" s="40" t="s">
        <v>3065</v>
      </c>
      <c r="E8" s="40" t="s">
        <v>398</v>
      </c>
      <c r="F8" s="40" t="s">
        <v>47</v>
      </c>
    </row>
    <row r="9" spans="1:6">
      <c r="B9" s="39">
        <v>39470</v>
      </c>
      <c r="C9" s="40">
        <v>2008</v>
      </c>
      <c r="D9" s="40" t="s">
        <v>92</v>
      </c>
      <c r="E9" s="40" t="s">
        <v>3066</v>
      </c>
      <c r="F9" s="40" t="s">
        <v>44</v>
      </c>
    </row>
    <row r="10" spans="1:6">
      <c r="B10" s="39">
        <v>39686</v>
      </c>
      <c r="C10" s="40">
        <v>2008</v>
      </c>
      <c r="D10" s="40" t="s">
        <v>92</v>
      </c>
      <c r="E10" s="40" t="s">
        <v>3067</v>
      </c>
      <c r="F10" s="40" t="s">
        <v>44</v>
      </c>
    </row>
    <row r="11" spans="1:6">
      <c r="B11" s="39">
        <v>39751</v>
      </c>
      <c r="C11" s="40">
        <v>2008</v>
      </c>
      <c r="D11" s="40" t="s">
        <v>92</v>
      </c>
      <c r="E11" s="40" t="s">
        <v>3068</v>
      </c>
      <c r="F11" s="40" t="s">
        <v>44</v>
      </c>
    </row>
    <row r="12" spans="1:6">
      <c r="B12" s="39">
        <v>39785</v>
      </c>
      <c r="C12" s="40">
        <v>2008</v>
      </c>
      <c r="D12" s="40" t="s">
        <v>92</v>
      </c>
      <c r="E12" s="40" t="s">
        <v>3069</v>
      </c>
      <c r="F12" s="40" t="s">
        <v>44</v>
      </c>
    </row>
    <row r="13" spans="1:6">
      <c r="B13" s="39">
        <v>39917</v>
      </c>
      <c r="C13" s="40">
        <v>2009</v>
      </c>
      <c r="D13" s="40" t="s">
        <v>3070</v>
      </c>
      <c r="E13" s="40" t="s">
        <v>125</v>
      </c>
      <c r="F13" s="40" t="s">
        <v>44</v>
      </c>
    </row>
    <row r="14" spans="1:6">
      <c r="B14" s="39">
        <v>39964</v>
      </c>
      <c r="C14" s="40">
        <v>2009</v>
      </c>
      <c r="D14" s="40" t="s">
        <v>3071</v>
      </c>
      <c r="E14" s="40" t="s">
        <v>37</v>
      </c>
      <c r="F14" s="40" t="s">
        <v>33</v>
      </c>
    </row>
    <row r="15" spans="1:6">
      <c r="B15" s="39">
        <v>39995</v>
      </c>
      <c r="C15" s="40">
        <v>2009</v>
      </c>
      <c r="D15" s="40" t="s">
        <v>63</v>
      </c>
      <c r="E15" s="40" t="s">
        <v>3072</v>
      </c>
      <c r="F15" s="40" t="s">
        <v>29</v>
      </c>
    </row>
    <row r="16" spans="1:6">
      <c r="B16" s="39">
        <v>40000</v>
      </c>
      <c r="C16" s="40">
        <v>2009</v>
      </c>
      <c r="D16" s="40" t="s">
        <v>63</v>
      </c>
      <c r="E16" s="40" t="s">
        <v>3073</v>
      </c>
      <c r="F16" s="40" t="s">
        <v>29</v>
      </c>
    </row>
    <row r="17" spans="2:6">
      <c r="B17" s="39">
        <v>40028</v>
      </c>
      <c r="C17" s="40">
        <v>2009</v>
      </c>
      <c r="D17" s="40" t="s">
        <v>63</v>
      </c>
      <c r="E17" s="40" t="s">
        <v>272</v>
      </c>
      <c r="F17" s="40" t="s">
        <v>29</v>
      </c>
    </row>
    <row r="18" spans="2:6">
      <c r="B18" s="39">
        <v>40073</v>
      </c>
      <c r="C18" s="40">
        <v>2009</v>
      </c>
      <c r="D18" s="40" t="s">
        <v>3074</v>
      </c>
      <c r="E18" s="40" t="s">
        <v>281</v>
      </c>
      <c r="F18" s="40" t="s">
        <v>44</v>
      </c>
    </row>
    <row r="19" spans="2:6">
      <c r="B19" s="39">
        <v>40077</v>
      </c>
      <c r="C19" s="40">
        <v>2009</v>
      </c>
      <c r="D19" s="40" t="s">
        <v>100</v>
      </c>
      <c r="E19" s="40" t="s">
        <v>3075</v>
      </c>
      <c r="F19" s="40" t="s">
        <v>47</v>
      </c>
    </row>
    <row r="20" spans="2:6">
      <c r="B20" s="39">
        <v>40100</v>
      </c>
      <c r="C20" s="40">
        <v>2009</v>
      </c>
      <c r="D20" s="40" t="s">
        <v>100</v>
      </c>
      <c r="E20" s="40" t="s">
        <v>3076</v>
      </c>
      <c r="F20" s="40" t="s">
        <v>47</v>
      </c>
    </row>
    <row r="21" spans="2:6">
      <c r="B21" s="39">
        <v>40118</v>
      </c>
      <c r="C21" s="40">
        <v>2009</v>
      </c>
      <c r="D21" s="40" t="s">
        <v>100</v>
      </c>
      <c r="E21" s="40" t="s">
        <v>3077</v>
      </c>
      <c r="F21" s="40" t="s">
        <v>47</v>
      </c>
    </row>
    <row r="22" spans="2:6">
      <c r="B22" s="39">
        <v>40163</v>
      </c>
      <c r="C22" s="40">
        <v>2009</v>
      </c>
      <c r="D22" s="40" t="s">
        <v>3078</v>
      </c>
      <c r="E22" s="40" t="s">
        <v>159</v>
      </c>
      <c r="F22" s="40" t="s">
        <v>69</v>
      </c>
    </row>
    <row r="23" spans="2:6">
      <c r="B23" s="39">
        <v>40182</v>
      </c>
      <c r="C23" s="40">
        <v>2010</v>
      </c>
      <c r="D23" s="40" t="s">
        <v>3079</v>
      </c>
      <c r="E23" s="40" t="s">
        <v>102</v>
      </c>
      <c r="F23" s="40" t="s">
        <v>58</v>
      </c>
    </row>
    <row r="24" spans="2:6">
      <c r="B24" s="39">
        <v>40332</v>
      </c>
      <c r="C24" s="40">
        <v>2010</v>
      </c>
      <c r="D24" s="40" t="s">
        <v>3080</v>
      </c>
      <c r="E24" s="40" t="s">
        <v>192</v>
      </c>
      <c r="F24" s="40" t="s">
        <v>69</v>
      </c>
    </row>
    <row r="25" spans="2:6">
      <c r="B25" s="39">
        <v>40373</v>
      </c>
      <c r="C25" s="40">
        <v>2010</v>
      </c>
      <c r="D25" s="40" t="s">
        <v>3081</v>
      </c>
      <c r="E25" s="41" t="s">
        <v>3082</v>
      </c>
      <c r="F25" s="40" t="s">
        <v>69</v>
      </c>
    </row>
    <row r="26" spans="2:6">
      <c r="B26" s="39">
        <v>40456</v>
      </c>
      <c r="C26" s="40">
        <v>2010</v>
      </c>
      <c r="D26" s="40" t="s">
        <v>3083</v>
      </c>
      <c r="E26" s="40" t="s">
        <v>114</v>
      </c>
      <c r="F26" s="40" t="s">
        <v>44</v>
      </c>
    </row>
    <row r="27" spans="2:6">
      <c r="B27" s="39">
        <v>40464</v>
      </c>
      <c r="C27" s="40">
        <v>2010</v>
      </c>
      <c r="D27" s="40" t="s">
        <v>3084</v>
      </c>
      <c r="E27" s="40" t="s">
        <v>132</v>
      </c>
      <c r="F27" s="40" t="s">
        <v>33</v>
      </c>
    </row>
    <row r="28" spans="2:6">
      <c r="B28" s="39">
        <v>40501</v>
      </c>
      <c r="C28" s="40">
        <v>2010</v>
      </c>
      <c r="D28" s="40" t="s">
        <v>3085</v>
      </c>
      <c r="E28" s="40" t="s">
        <v>3086</v>
      </c>
      <c r="F28" s="40" t="s">
        <v>47</v>
      </c>
    </row>
    <row r="29" spans="2:6">
      <c r="B29" s="39">
        <v>40513</v>
      </c>
      <c r="C29" s="40">
        <v>2010</v>
      </c>
      <c r="D29" s="40" t="s">
        <v>3087</v>
      </c>
      <c r="E29" s="40" t="s">
        <v>329</v>
      </c>
      <c r="F29" s="40" t="s">
        <v>33</v>
      </c>
    </row>
    <row r="30" spans="2:6">
      <c r="B30" s="39">
        <v>40616</v>
      </c>
      <c r="C30" s="40">
        <v>2011</v>
      </c>
      <c r="D30" s="40" t="s">
        <v>31</v>
      </c>
      <c r="E30" s="40" t="s">
        <v>3088</v>
      </c>
      <c r="F30" s="40" t="s">
        <v>29</v>
      </c>
    </row>
    <row r="31" spans="2:6">
      <c r="B31" s="39">
        <v>40664</v>
      </c>
      <c r="C31" s="40">
        <v>2011</v>
      </c>
      <c r="D31" s="40" t="s">
        <v>31</v>
      </c>
      <c r="E31" s="40" t="s">
        <v>3089</v>
      </c>
      <c r="F31" s="40" t="s">
        <v>29</v>
      </c>
    </row>
    <row r="32" spans="2:6">
      <c r="B32" s="39">
        <v>40696</v>
      </c>
      <c r="C32" s="40">
        <v>2011</v>
      </c>
      <c r="D32" s="40" t="s">
        <v>31</v>
      </c>
      <c r="E32" s="40" t="s">
        <v>3090</v>
      </c>
      <c r="F32" s="40" t="s">
        <v>29</v>
      </c>
    </row>
    <row r="33" spans="2:6">
      <c r="B33" s="39">
        <v>40828</v>
      </c>
      <c r="C33" s="40">
        <v>2011</v>
      </c>
      <c r="D33" s="40" t="s">
        <v>31</v>
      </c>
      <c r="E33" s="40" t="s">
        <v>3091</v>
      </c>
      <c r="F33" s="40" t="s">
        <v>29</v>
      </c>
    </row>
    <row r="34" spans="2:6">
      <c r="B34" s="39">
        <v>40886</v>
      </c>
      <c r="C34" s="40">
        <v>2011</v>
      </c>
      <c r="D34" s="40" t="s">
        <v>31</v>
      </c>
      <c r="E34" s="40" t="s">
        <v>3092</v>
      </c>
      <c r="F34" s="40" t="s">
        <v>29</v>
      </c>
    </row>
    <row r="35" spans="2:6">
      <c r="B35" s="39">
        <v>40914</v>
      </c>
      <c r="C35" s="40">
        <v>2012</v>
      </c>
      <c r="D35" s="40" t="s">
        <v>31</v>
      </c>
      <c r="E35" s="40" t="s">
        <v>3093</v>
      </c>
      <c r="F35" s="40" t="s">
        <v>29</v>
      </c>
    </row>
    <row r="36" spans="2:6">
      <c r="B36" s="39">
        <v>40975</v>
      </c>
      <c r="C36" s="40">
        <v>2012</v>
      </c>
      <c r="D36" s="40" t="s">
        <v>31</v>
      </c>
      <c r="E36" s="40" t="s">
        <v>3094</v>
      </c>
      <c r="F36" s="40" t="s">
        <v>29</v>
      </c>
    </row>
    <row r="37" spans="2:6">
      <c r="B37" s="39">
        <v>40988</v>
      </c>
      <c r="C37" s="40">
        <v>2012</v>
      </c>
      <c r="D37" s="40" t="s">
        <v>31</v>
      </c>
      <c r="E37" s="40" t="s">
        <v>3095</v>
      </c>
      <c r="F37" s="40" t="s">
        <v>29</v>
      </c>
    </row>
    <row r="38" spans="2:6">
      <c r="B38" s="39">
        <v>40989</v>
      </c>
      <c r="C38" s="40">
        <v>2012</v>
      </c>
      <c r="D38" s="40" t="s">
        <v>31</v>
      </c>
      <c r="E38" s="40" t="s">
        <v>3096</v>
      </c>
      <c r="F38" s="40" t="s">
        <v>29</v>
      </c>
    </row>
    <row r="39" spans="2:6">
      <c r="B39" s="39">
        <v>41061</v>
      </c>
      <c r="C39" s="40">
        <v>2012</v>
      </c>
      <c r="D39" s="40" t="s">
        <v>31</v>
      </c>
      <c r="E39" s="40" t="s">
        <v>3097</v>
      </c>
      <c r="F39" s="40" t="s">
        <v>29</v>
      </c>
    </row>
    <row r="40" spans="2:6">
      <c r="B40" s="39">
        <v>41064</v>
      </c>
      <c r="C40" s="40">
        <v>2012</v>
      </c>
      <c r="D40" s="40" t="s">
        <v>31</v>
      </c>
      <c r="E40" s="40" t="s">
        <v>3098</v>
      </c>
      <c r="F40" s="40" t="s">
        <v>29</v>
      </c>
    </row>
    <row r="41" spans="2:6">
      <c r="B41" s="39">
        <v>41068</v>
      </c>
      <c r="C41" s="40">
        <v>2012</v>
      </c>
      <c r="D41" s="40" t="s">
        <v>31</v>
      </c>
      <c r="E41" s="40" t="s">
        <v>3099</v>
      </c>
      <c r="F41" s="40" t="s">
        <v>29</v>
      </c>
    </row>
    <row r="42" spans="2:6">
      <c r="B42" s="39">
        <v>41116</v>
      </c>
      <c r="C42" s="40">
        <v>2012</v>
      </c>
      <c r="D42" s="40" t="s">
        <v>31</v>
      </c>
      <c r="E42" s="40" t="s">
        <v>3100</v>
      </c>
      <c r="F42" s="40" t="s">
        <v>29</v>
      </c>
    </row>
    <row r="43" spans="2:6">
      <c r="B43" s="39">
        <v>41141</v>
      </c>
      <c r="C43" s="40">
        <v>2012</v>
      </c>
      <c r="D43" s="40" t="s">
        <v>31</v>
      </c>
      <c r="E43" s="40" t="s">
        <v>3101</v>
      </c>
      <c r="F43" s="40" t="s">
        <v>29</v>
      </c>
    </row>
    <row r="44" spans="2:6">
      <c r="B44" s="39">
        <v>41157</v>
      </c>
      <c r="C44" s="40">
        <v>2012</v>
      </c>
      <c r="D44" s="40" t="s">
        <v>31</v>
      </c>
      <c r="E44" s="40" t="s">
        <v>3102</v>
      </c>
      <c r="F44" s="40" t="s">
        <v>29</v>
      </c>
    </row>
    <row r="45" spans="2:6">
      <c r="B45" s="39">
        <v>41164</v>
      </c>
      <c r="C45" s="40">
        <v>2012</v>
      </c>
      <c r="D45" s="40" t="s">
        <v>31</v>
      </c>
      <c r="E45" s="40" t="s">
        <v>3103</v>
      </c>
      <c r="F45" s="40" t="s">
        <v>29</v>
      </c>
    </row>
    <row r="46" spans="2:6">
      <c r="B46" s="39">
        <v>41242</v>
      </c>
      <c r="C46" s="40">
        <v>2012</v>
      </c>
      <c r="D46" s="40" t="s">
        <v>31</v>
      </c>
      <c r="E46" s="40" t="s">
        <v>3104</v>
      </c>
      <c r="F46" s="40" t="s">
        <v>29</v>
      </c>
    </row>
    <row r="47" spans="2:6">
      <c r="B47" s="39">
        <v>41277</v>
      </c>
      <c r="C47" s="40">
        <v>2013</v>
      </c>
      <c r="D47" s="40" t="s">
        <v>31</v>
      </c>
      <c r="E47" s="40" t="s">
        <v>3105</v>
      </c>
      <c r="F47" s="40" t="s">
        <v>29</v>
      </c>
    </row>
    <row r="48" spans="2:6">
      <c r="B48" s="39">
        <v>41288</v>
      </c>
      <c r="C48" s="40">
        <v>2013</v>
      </c>
      <c r="D48" s="40" t="s">
        <v>31</v>
      </c>
      <c r="E48" s="40" t="s">
        <v>3106</v>
      </c>
      <c r="F48" s="40" t="s">
        <v>29</v>
      </c>
    </row>
    <row r="49" spans="2:6">
      <c r="B49" s="39">
        <v>41365</v>
      </c>
      <c r="C49" s="40">
        <v>2013</v>
      </c>
      <c r="D49" s="40" t="s">
        <v>31</v>
      </c>
      <c r="E49" s="40" t="s">
        <v>3107</v>
      </c>
      <c r="F49" s="40" t="s">
        <v>29</v>
      </c>
    </row>
    <row r="50" spans="2:6">
      <c r="B50" s="39">
        <v>41409</v>
      </c>
      <c r="C50" s="40">
        <v>2013</v>
      </c>
      <c r="D50" s="40" t="s">
        <v>31</v>
      </c>
      <c r="E50" s="40" t="s">
        <v>3108</v>
      </c>
      <c r="F50" s="40" t="s">
        <v>29</v>
      </c>
    </row>
    <row r="51" spans="2:6">
      <c r="B51" s="39">
        <v>41416</v>
      </c>
      <c r="C51" s="40">
        <v>2013</v>
      </c>
      <c r="D51" s="40" t="s">
        <v>31</v>
      </c>
      <c r="E51" s="40" t="s">
        <v>3109</v>
      </c>
      <c r="F51" s="40" t="s">
        <v>29</v>
      </c>
    </row>
    <row r="52" spans="2:6">
      <c r="B52" s="39">
        <v>41493</v>
      </c>
      <c r="C52" s="40">
        <v>2013</v>
      </c>
      <c r="D52" s="40" t="s">
        <v>31</v>
      </c>
      <c r="E52" s="40" t="s">
        <v>3110</v>
      </c>
      <c r="F52" s="40" t="s">
        <v>29</v>
      </c>
    </row>
    <row r="53" spans="2:6">
      <c r="B53" s="39">
        <v>41528</v>
      </c>
      <c r="C53" s="40">
        <v>2013</v>
      </c>
      <c r="D53" s="40" t="s">
        <v>31</v>
      </c>
      <c r="E53" s="40" t="s">
        <v>32</v>
      </c>
      <c r="F53" s="40" t="s">
        <v>29</v>
      </c>
    </row>
    <row r="54" spans="2:6">
      <c r="B54" s="39">
        <v>41533</v>
      </c>
      <c r="C54" s="40">
        <v>2013</v>
      </c>
      <c r="D54" s="40" t="s">
        <v>31</v>
      </c>
      <c r="E54" s="40" t="s">
        <v>3111</v>
      </c>
      <c r="F54" s="40" t="s">
        <v>29</v>
      </c>
    </row>
    <row r="55" spans="2:6">
      <c r="B55" s="39">
        <v>41642</v>
      </c>
      <c r="C55" s="40">
        <v>2014</v>
      </c>
      <c r="D55" s="40" t="s">
        <v>31</v>
      </c>
      <c r="E55" s="40" t="s">
        <v>155</v>
      </c>
      <c r="F55" s="40" t="s">
        <v>29</v>
      </c>
    </row>
    <row r="56" spans="2:6">
      <c r="B56" s="39">
        <v>41699</v>
      </c>
      <c r="C56" s="40">
        <v>2014</v>
      </c>
      <c r="D56" s="40" t="s">
        <v>31</v>
      </c>
      <c r="E56" s="40" t="s">
        <v>3112</v>
      </c>
      <c r="F56" s="40" t="s">
        <v>29</v>
      </c>
    </row>
    <row r="57" spans="2:6">
      <c r="B57" s="39">
        <v>41730</v>
      </c>
      <c r="C57" s="40">
        <v>2014</v>
      </c>
      <c r="D57" s="40" t="s">
        <v>31</v>
      </c>
      <c r="E57" s="40" t="s">
        <v>124</v>
      </c>
      <c r="F57" s="40" t="s">
        <v>29</v>
      </c>
    </row>
    <row r="58" spans="2:6">
      <c r="B58" s="39">
        <v>41779</v>
      </c>
      <c r="C58" s="40">
        <v>2014</v>
      </c>
      <c r="D58" s="40" t="s">
        <v>31</v>
      </c>
      <c r="E58" s="40" t="s">
        <v>321</v>
      </c>
      <c r="F58" s="40" t="s">
        <v>29</v>
      </c>
    </row>
    <row r="59" spans="2:6">
      <c r="B59" s="39">
        <v>41781</v>
      </c>
      <c r="C59" s="40">
        <v>2014</v>
      </c>
      <c r="D59" s="40" t="s">
        <v>3113</v>
      </c>
      <c r="E59" s="40" t="s">
        <v>57</v>
      </c>
      <c r="F59" s="40" t="s">
        <v>58</v>
      </c>
    </row>
    <row r="60" spans="2:6">
      <c r="B60" s="39">
        <v>41855</v>
      </c>
      <c r="C60" s="40">
        <v>2014</v>
      </c>
      <c r="D60" s="40" t="s">
        <v>3114</v>
      </c>
      <c r="E60" s="40" t="s">
        <v>188</v>
      </c>
      <c r="F60" s="40" t="s">
        <v>58</v>
      </c>
    </row>
    <row r="61" spans="2:6">
      <c r="B61" s="39">
        <v>41863</v>
      </c>
      <c r="C61" s="40">
        <v>2014</v>
      </c>
      <c r="D61" s="40" t="s">
        <v>52</v>
      </c>
      <c r="E61" s="40" t="s">
        <v>198</v>
      </c>
      <c r="F61" s="40" t="s">
        <v>33</v>
      </c>
    </row>
    <row r="62" spans="2:6">
      <c r="B62" s="39">
        <v>41878</v>
      </c>
      <c r="C62" s="40">
        <v>2014</v>
      </c>
      <c r="D62" s="40" t="s">
        <v>3671</v>
      </c>
      <c r="E62" s="40" t="s">
        <v>336</v>
      </c>
      <c r="F62" s="40" t="s">
        <v>69</v>
      </c>
    </row>
    <row r="63" spans="2:6">
      <c r="B63" s="39">
        <v>41932</v>
      </c>
      <c r="C63" s="40">
        <v>2014</v>
      </c>
      <c r="D63" s="40" t="s">
        <v>3115</v>
      </c>
      <c r="E63" s="40" t="s">
        <v>3116</v>
      </c>
      <c r="F63" s="40" t="s">
        <v>29</v>
      </c>
    </row>
    <row r="64" spans="2:6">
      <c r="B64" s="39">
        <v>41947</v>
      </c>
      <c r="C64" s="40">
        <v>2014</v>
      </c>
      <c r="D64" s="40" t="s">
        <v>3117</v>
      </c>
      <c r="E64" s="40" t="s">
        <v>569</v>
      </c>
      <c r="F64" s="40" t="s">
        <v>69</v>
      </c>
    </row>
    <row r="65" spans="2:6">
      <c r="B65" s="39">
        <v>42009</v>
      </c>
      <c r="C65" s="40">
        <v>2015</v>
      </c>
      <c r="D65" s="40" t="s">
        <v>188</v>
      </c>
      <c r="E65" s="40" t="s">
        <v>3118</v>
      </c>
      <c r="F65" s="40" t="s">
        <v>33</v>
      </c>
    </row>
    <row r="66" spans="2:6">
      <c r="B66" s="39">
        <v>42012</v>
      </c>
      <c r="C66" s="40">
        <v>2015</v>
      </c>
      <c r="D66" s="40" t="s">
        <v>3119</v>
      </c>
      <c r="E66" s="40" t="s">
        <v>81</v>
      </c>
      <c r="F66" s="40" t="s">
        <v>44</v>
      </c>
    </row>
    <row r="67" spans="2:6">
      <c r="B67" s="39">
        <v>42074</v>
      </c>
      <c r="C67" s="40">
        <v>2015</v>
      </c>
      <c r="D67" s="40" t="s">
        <v>3120</v>
      </c>
      <c r="E67" s="40" t="s">
        <v>31</v>
      </c>
      <c r="F67" s="40" t="s">
        <v>29</v>
      </c>
    </row>
    <row r="68" spans="2:6">
      <c r="B68" s="39">
        <v>42116</v>
      </c>
      <c r="C68" s="40">
        <v>2015</v>
      </c>
      <c r="D68" s="40" t="s">
        <v>139</v>
      </c>
      <c r="E68" s="40" t="s">
        <v>3121</v>
      </c>
      <c r="F68" s="40" t="s">
        <v>33</v>
      </c>
    </row>
    <row r="69" spans="2:6">
      <c r="B69" s="39">
        <v>42178</v>
      </c>
      <c r="C69" s="40">
        <v>2015</v>
      </c>
      <c r="D69" s="40" t="s">
        <v>3122</v>
      </c>
      <c r="E69" s="40" t="s">
        <v>68</v>
      </c>
      <c r="F69" s="40" t="s">
        <v>69</v>
      </c>
    </row>
    <row r="70" spans="2:6">
      <c r="B70" s="39">
        <v>42178</v>
      </c>
      <c r="C70" s="40">
        <v>2015</v>
      </c>
      <c r="D70" s="40" t="s">
        <v>37</v>
      </c>
      <c r="E70" s="40" t="s">
        <v>3123</v>
      </c>
      <c r="F70" s="40" t="s">
        <v>33</v>
      </c>
    </row>
    <row r="71" spans="2:6">
      <c r="B71" s="39">
        <v>42200</v>
      </c>
      <c r="C71" s="40">
        <v>2015</v>
      </c>
      <c r="D71" s="40" t="s">
        <v>37</v>
      </c>
      <c r="E71" s="40" t="s">
        <v>3124</v>
      </c>
      <c r="F71" s="40" t="s">
        <v>33</v>
      </c>
    </row>
    <row r="72" spans="2:6">
      <c r="B72" s="39">
        <v>42213</v>
      </c>
      <c r="C72" s="40">
        <v>2015</v>
      </c>
      <c r="D72" s="40" t="s">
        <v>37</v>
      </c>
      <c r="E72" s="40" t="s">
        <v>3125</v>
      </c>
      <c r="F72" s="40" t="s">
        <v>33</v>
      </c>
    </row>
    <row r="73" spans="2:6">
      <c r="B73" s="39">
        <v>42248</v>
      </c>
      <c r="C73" s="40">
        <v>2015</v>
      </c>
      <c r="D73" s="40" t="s">
        <v>3126</v>
      </c>
      <c r="E73" s="40" t="s">
        <v>60</v>
      </c>
      <c r="F73" s="40" t="s">
        <v>44</v>
      </c>
    </row>
    <row r="74" spans="2:6">
      <c r="B74" s="39">
        <v>42272</v>
      </c>
      <c r="C74" s="40">
        <v>2015</v>
      </c>
      <c r="D74" s="40" t="s">
        <v>3127</v>
      </c>
      <c r="E74" s="40" t="s">
        <v>130</v>
      </c>
      <c r="F74" s="40" t="s">
        <v>44</v>
      </c>
    </row>
    <row r="75" spans="2:6">
      <c r="B75" s="39">
        <v>42726</v>
      </c>
      <c r="C75" s="40">
        <v>2016</v>
      </c>
      <c r="D75" s="40" t="s">
        <v>3128</v>
      </c>
      <c r="E75" s="40" t="s">
        <v>432</v>
      </c>
      <c r="F75" s="40" t="s">
        <v>44</v>
      </c>
    </row>
    <row r="76" spans="2:6">
      <c r="B76" s="39">
        <v>42328</v>
      </c>
      <c r="C76" s="40">
        <v>2015</v>
      </c>
      <c r="D76" s="40" t="s">
        <v>142</v>
      </c>
      <c r="E76" s="40" t="s">
        <v>3129</v>
      </c>
      <c r="F76" s="40" t="s">
        <v>29</v>
      </c>
    </row>
    <row r="77" spans="2:6">
      <c r="B77" s="39">
        <v>42331</v>
      </c>
      <c r="C77" s="40">
        <v>2015</v>
      </c>
      <c r="D77" s="40" t="s">
        <v>142</v>
      </c>
      <c r="E77" s="40" t="s">
        <v>3130</v>
      </c>
      <c r="F77" s="40" t="s">
        <v>29</v>
      </c>
    </row>
    <row r="78" spans="2:6">
      <c r="B78" s="39">
        <v>42353</v>
      </c>
      <c r="C78" s="40">
        <v>2015</v>
      </c>
      <c r="D78" s="40" t="s">
        <v>142</v>
      </c>
      <c r="E78" s="40" t="s">
        <v>3131</v>
      </c>
      <c r="F78" s="40" t="s">
        <v>29</v>
      </c>
    </row>
    <row r="79" spans="2:6">
      <c r="B79" s="39">
        <v>42389</v>
      </c>
      <c r="C79" s="40">
        <v>2016</v>
      </c>
      <c r="D79" s="40" t="s">
        <v>142</v>
      </c>
      <c r="E79" s="40" t="s">
        <v>3132</v>
      </c>
      <c r="F79" s="40" t="s">
        <v>29</v>
      </c>
    </row>
    <row r="80" spans="2:6">
      <c r="B80" s="39">
        <v>42420</v>
      </c>
      <c r="C80" s="40">
        <v>2016</v>
      </c>
      <c r="D80" s="40" t="s">
        <v>142</v>
      </c>
      <c r="E80" s="40" t="s">
        <v>3133</v>
      </c>
      <c r="F80" s="40" t="s">
        <v>29</v>
      </c>
    </row>
    <row r="81" spans="2:6">
      <c r="B81" s="39">
        <v>42430</v>
      </c>
      <c r="C81" s="40">
        <v>2016</v>
      </c>
      <c r="D81" s="40" t="s">
        <v>142</v>
      </c>
      <c r="E81" s="40" t="s">
        <v>3134</v>
      </c>
      <c r="F81" s="40" t="s">
        <v>29</v>
      </c>
    </row>
    <row r="82" spans="2:6">
      <c r="B82" s="39">
        <v>42440</v>
      </c>
      <c r="C82" s="40">
        <v>2016</v>
      </c>
      <c r="D82" s="40" t="s">
        <v>142</v>
      </c>
      <c r="E82" s="40" t="s">
        <v>3135</v>
      </c>
      <c r="F82" s="40" t="s">
        <v>29</v>
      </c>
    </row>
    <row r="83" spans="2:6">
      <c r="B83" s="39">
        <v>42474</v>
      </c>
      <c r="C83" s="40">
        <v>2016</v>
      </c>
      <c r="D83" s="40" t="s">
        <v>142</v>
      </c>
      <c r="E83" s="40" t="s">
        <v>98</v>
      </c>
      <c r="F83" s="40" t="s">
        <v>29</v>
      </c>
    </row>
    <row r="84" spans="2:6">
      <c r="B84" s="39">
        <v>42488</v>
      </c>
      <c r="C84" s="40">
        <v>2016</v>
      </c>
      <c r="D84" s="40" t="s">
        <v>142</v>
      </c>
      <c r="E84" s="40" t="s">
        <v>3136</v>
      </c>
      <c r="F84" s="40" t="s">
        <v>29</v>
      </c>
    </row>
    <row r="85" spans="2:6">
      <c r="B85" s="39">
        <v>42523</v>
      </c>
      <c r="C85" s="40">
        <v>2016</v>
      </c>
      <c r="D85" s="40" t="s">
        <v>142</v>
      </c>
      <c r="E85" s="40" t="s">
        <v>3137</v>
      </c>
      <c r="F85" s="40" t="s">
        <v>29</v>
      </c>
    </row>
    <row r="86" spans="2:6">
      <c r="B86" s="39">
        <v>42536</v>
      </c>
      <c r="C86" s="40">
        <v>2016</v>
      </c>
      <c r="D86" s="40" t="s">
        <v>142</v>
      </c>
      <c r="E86" s="40" t="s">
        <v>3138</v>
      </c>
      <c r="F86" s="40" t="s">
        <v>29</v>
      </c>
    </row>
    <row r="87" spans="2:6">
      <c r="B87" s="39">
        <v>42543</v>
      </c>
      <c r="C87" s="40">
        <v>2016</v>
      </c>
      <c r="D87" s="40" t="s">
        <v>142</v>
      </c>
      <c r="E87" s="40" t="s">
        <v>3139</v>
      </c>
      <c r="F87" s="40" t="s">
        <v>29</v>
      </c>
    </row>
    <row r="88" spans="2:6">
      <c r="B88" s="39">
        <v>42543</v>
      </c>
      <c r="C88" s="40">
        <v>2016</v>
      </c>
      <c r="D88" s="40" t="s">
        <v>142</v>
      </c>
      <c r="E88" s="40" t="s">
        <v>3140</v>
      </c>
      <c r="F88" s="40" t="s">
        <v>29</v>
      </c>
    </row>
    <row r="89" spans="2:6">
      <c r="B89" s="39">
        <v>42571</v>
      </c>
      <c r="C89" s="40">
        <v>2016</v>
      </c>
      <c r="D89" s="40" t="s">
        <v>142</v>
      </c>
      <c r="E89" s="40" t="s">
        <v>3141</v>
      </c>
      <c r="F89" s="40" t="s">
        <v>29</v>
      </c>
    </row>
    <row r="90" spans="2:6">
      <c r="B90" s="39">
        <v>42628</v>
      </c>
      <c r="C90" s="40">
        <v>2016</v>
      </c>
      <c r="D90" s="40" t="s">
        <v>142</v>
      </c>
      <c r="E90" s="40" t="s">
        <v>3142</v>
      </c>
      <c r="F90" s="40" t="s">
        <v>29</v>
      </c>
    </row>
    <row r="91" spans="2:6">
      <c r="B91" s="39">
        <v>42634</v>
      </c>
      <c r="C91" s="40">
        <v>2016</v>
      </c>
      <c r="D91" s="40" t="s">
        <v>142</v>
      </c>
      <c r="E91" s="40" t="s">
        <v>3143</v>
      </c>
      <c r="F91" s="40" t="s">
        <v>29</v>
      </c>
    </row>
    <row r="92" spans="2:6">
      <c r="B92" s="39">
        <v>42635</v>
      </c>
      <c r="C92" s="40">
        <v>2016</v>
      </c>
      <c r="D92" s="40" t="s">
        <v>142</v>
      </c>
      <c r="E92" s="40" t="s">
        <v>3144</v>
      </c>
      <c r="F92" s="40" t="s">
        <v>29</v>
      </c>
    </row>
    <row r="93" spans="2:6">
      <c r="B93" s="39">
        <v>42641</v>
      </c>
      <c r="C93" s="40">
        <v>2016</v>
      </c>
      <c r="D93" s="40" t="s">
        <v>142</v>
      </c>
      <c r="E93" s="40" t="s">
        <v>3145</v>
      </c>
      <c r="F93" s="40" t="s">
        <v>29</v>
      </c>
    </row>
    <row r="94" spans="2:6">
      <c r="B94" s="39">
        <v>42677</v>
      </c>
      <c r="C94" s="40">
        <v>2016</v>
      </c>
      <c r="D94" s="40" t="s">
        <v>142</v>
      </c>
      <c r="E94" s="40" t="s">
        <v>3146</v>
      </c>
      <c r="F94" s="40" t="s">
        <v>29</v>
      </c>
    </row>
    <row r="95" spans="2:6">
      <c r="B95" s="39">
        <v>42726</v>
      </c>
      <c r="C95" s="40">
        <v>2016</v>
      </c>
      <c r="D95" s="40" t="s">
        <v>142</v>
      </c>
      <c r="E95" s="40" t="s">
        <v>3147</v>
      </c>
      <c r="F95" s="40" t="s">
        <v>29</v>
      </c>
    </row>
    <row r="96" spans="2:6">
      <c r="B96" s="39">
        <v>42766</v>
      </c>
      <c r="C96" s="40">
        <v>2017</v>
      </c>
      <c r="D96" s="40" t="s">
        <v>142</v>
      </c>
      <c r="E96" s="40" t="s">
        <v>3148</v>
      </c>
      <c r="F96" s="40" t="s">
        <v>29</v>
      </c>
    </row>
    <row r="97" spans="2:6">
      <c r="B97" s="39">
        <v>42772</v>
      </c>
      <c r="C97" s="40">
        <v>2017</v>
      </c>
      <c r="D97" s="40" t="s">
        <v>142</v>
      </c>
      <c r="E97" s="40" t="s">
        <v>3149</v>
      </c>
      <c r="F97" s="40" t="s">
        <v>29</v>
      </c>
    </row>
    <row r="98" spans="2:6">
      <c r="B98" s="39">
        <v>42772</v>
      </c>
      <c r="C98" s="40">
        <v>2017</v>
      </c>
      <c r="D98" s="40" t="s">
        <v>142</v>
      </c>
      <c r="E98" s="40" t="s">
        <v>3150</v>
      </c>
      <c r="F98" s="40" t="s">
        <v>29</v>
      </c>
    </row>
    <row r="99" spans="2:6">
      <c r="B99" s="39">
        <v>42872</v>
      </c>
      <c r="C99" s="40">
        <v>2017</v>
      </c>
      <c r="D99" s="40" t="s">
        <v>142</v>
      </c>
      <c r="E99" s="40" t="s">
        <v>3151</v>
      </c>
      <c r="F99" s="40" t="s">
        <v>29</v>
      </c>
    </row>
    <row r="100" spans="2:6">
      <c r="B100" s="39">
        <v>42879</v>
      </c>
      <c r="C100" s="40">
        <v>2017</v>
      </c>
      <c r="D100" s="40" t="s">
        <v>142</v>
      </c>
      <c r="E100" s="40" t="s">
        <v>3152</v>
      </c>
      <c r="F100" s="40" t="s">
        <v>29</v>
      </c>
    </row>
    <row r="101" spans="2:6">
      <c r="B101" s="39">
        <v>42885</v>
      </c>
      <c r="C101" s="40">
        <v>2017</v>
      </c>
      <c r="D101" s="40" t="s">
        <v>142</v>
      </c>
      <c r="E101" s="40" t="s">
        <v>3153</v>
      </c>
      <c r="F101" s="40" t="s">
        <v>29</v>
      </c>
    </row>
    <row r="102" spans="2:6">
      <c r="B102" s="39">
        <v>42892</v>
      </c>
      <c r="C102" s="42">
        <v>2017</v>
      </c>
      <c r="D102" s="40" t="s">
        <v>70</v>
      </c>
      <c r="E102" s="40" t="s">
        <v>3154</v>
      </c>
      <c r="F102" s="40" t="s">
        <v>33</v>
      </c>
    </row>
    <row r="103" spans="2:6">
      <c r="B103" s="39">
        <v>42894</v>
      </c>
      <c r="C103" s="40">
        <v>2017</v>
      </c>
      <c r="D103" s="40" t="s">
        <v>142</v>
      </c>
      <c r="E103" s="40" t="s">
        <v>3155</v>
      </c>
      <c r="F103" s="40" t="s">
        <v>29</v>
      </c>
    </row>
    <row r="104" spans="2:6">
      <c r="B104" s="39">
        <v>42896</v>
      </c>
      <c r="C104" s="40">
        <v>2017</v>
      </c>
      <c r="D104" s="40" t="s">
        <v>142</v>
      </c>
      <c r="E104" s="40" t="s">
        <v>56</v>
      </c>
      <c r="F104" s="40" t="s">
        <v>29</v>
      </c>
    </row>
    <row r="105" spans="2:6">
      <c r="B105" s="39">
        <v>42929</v>
      </c>
      <c r="C105" s="40">
        <v>2017</v>
      </c>
      <c r="D105" s="40" t="s">
        <v>142</v>
      </c>
      <c r="E105" s="40" t="s">
        <v>3156</v>
      </c>
      <c r="F105" s="40" t="s">
        <v>29</v>
      </c>
    </row>
    <row r="106" spans="2:6">
      <c r="B106" s="39">
        <v>43019</v>
      </c>
      <c r="C106" s="40">
        <v>2017</v>
      </c>
      <c r="D106" s="40" t="s">
        <v>142</v>
      </c>
      <c r="E106" s="40" t="s">
        <v>3157</v>
      </c>
      <c r="F106" s="40" t="s">
        <v>29</v>
      </c>
    </row>
    <row r="107" spans="2:6">
      <c r="B107" s="39">
        <v>43019</v>
      </c>
      <c r="C107" s="40">
        <v>2017</v>
      </c>
      <c r="D107" s="40" t="s">
        <v>142</v>
      </c>
      <c r="E107" s="40" t="s">
        <v>3158</v>
      </c>
      <c r="F107" s="40" t="s">
        <v>29</v>
      </c>
    </row>
    <row r="108" spans="2:6">
      <c r="B108" s="39">
        <v>43049</v>
      </c>
      <c r="C108" s="40">
        <v>2017</v>
      </c>
      <c r="D108" s="40" t="s">
        <v>3159</v>
      </c>
      <c r="E108" s="40" t="s">
        <v>231</v>
      </c>
      <c r="F108" s="40" t="s">
        <v>86</v>
      </c>
    </row>
    <row r="109" spans="2:6">
      <c r="B109" s="39">
        <v>43067</v>
      </c>
      <c r="C109" s="40">
        <v>2017</v>
      </c>
      <c r="D109" s="40" t="s">
        <v>61</v>
      </c>
      <c r="E109" s="40" t="s">
        <v>238</v>
      </c>
      <c r="F109" s="40" t="s">
        <v>29</v>
      </c>
    </row>
    <row r="110" spans="2:6">
      <c r="B110" s="39">
        <v>43068</v>
      </c>
      <c r="C110" s="40">
        <v>2017</v>
      </c>
      <c r="D110" s="40" t="s">
        <v>3160</v>
      </c>
      <c r="E110" s="40" t="s">
        <v>89</v>
      </c>
      <c r="F110" s="40" t="s">
        <v>44</v>
      </c>
    </row>
    <row r="111" spans="2:6">
      <c r="B111" s="39">
        <v>43110</v>
      </c>
      <c r="C111" s="40">
        <v>2018</v>
      </c>
      <c r="D111" s="40" t="s">
        <v>68</v>
      </c>
      <c r="E111" s="40" t="s">
        <v>3161</v>
      </c>
      <c r="F111" s="40" t="s">
        <v>69</v>
      </c>
    </row>
    <row r="112" spans="2:6">
      <c r="B112" s="39">
        <v>43111</v>
      </c>
      <c r="C112" s="40">
        <v>2018</v>
      </c>
      <c r="D112" s="40" t="s">
        <v>3162</v>
      </c>
      <c r="E112" s="40" t="s">
        <v>3163</v>
      </c>
      <c r="F112" s="40" t="s">
        <v>58</v>
      </c>
    </row>
    <row r="113" spans="2:6">
      <c r="B113" s="43">
        <v>42017</v>
      </c>
      <c r="C113" s="44">
        <v>2015</v>
      </c>
      <c r="D113" s="44" t="s">
        <v>3166</v>
      </c>
      <c r="E113" s="44" t="s">
        <v>108</v>
      </c>
      <c r="F113" s="44" t="s">
        <v>44</v>
      </c>
    </row>
    <row r="114" spans="2:6">
      <c r="B114" s="43">
        <v>42338</v>
      </c>
      <c r="C114" s="44">
        <v>2015</v>
      </c>
      <c r="D114" s="44" t="s">
        <v>3167</v>
      </c>
      <c r="E114" s="44" t="s">
        <v>120</v>
      </c>
      <c r="F114" s="44" t="s">
        <v>44</v>
      </c>
    </row>
    <row r="115" spans="2:6">
      <c r="B115" s="43">
        <v>40886</v>
      </c>
      <c r="C115" s="44">
        <v>2011</v>
      </c>
      <c r="D115" s="44" t="s">
        <v>3168</v>
      </c>
      <c r="E115" s="44" t="s">
        <v>127</v>
      </c>
      <c r="F115" s="44" t="s">
        <v>33</v>
      </c>
    </row>
    <row r="116" spans="2:6">
      <c r="B116" s="43">
        <v>42353</v>
      </c>
      <c r="C116" s="44">
        <v>2015</v>
      </c>
      <c r="D116" s="44" t="s">
        <v>140</v>
      </c>
      <c r="E116" s="44" t="s">
        <v>3169</v>
      </c>
      <c r="F116" s="44" t="s">
        <v>29</v>
      </c>
    </row>
    <row r="117" spans="2:6">
      <c r="B117" s="43">
        <v>43221</v>
      </c>
      <c r="C117" s="44">
        <v>2018</v>
      </c>
      <c r="D117" s="44" t="s">
        <v>3170</v>
      </c>
      <c r="E117" s="44" t="s">
        <v>140</v>
      </c>
      <c r="F117" s="44" t="s">
        <v>29</v>
      </c>
    </row>
    <row r="118" spans="2:6">
      <c r="B118" s="43">
        <v>42383</v>
      </c>
      <c r="C118" s="44">
        <v>2016</v>
      </c>
      <c r="D118" s="44" t="s">
        <v>3171</v>
      </c>
      <c r="E118" s="44" t="s">
        <v>168</v>
      </c>
      <c r="F118" s="44" t="s">
        <v>33</v>
      </c>
    </row>
    <row r="119" spans="2:6">
      <c r="B119" s="43">
        <v>41852</v>
      </c>
      <c r="C119" s="44">
        <v>2014</v>
      </c>
      <c r="D119" s="44" t="s">
        <v>65</v>
      </c>
      <c r="E119" s="44" t="s">
        <v>209</v>
      </c>
      <c r="F119" s="44" t="s">
        <v>47</v>
      </c>
    </row>
    <row r="120" spans="2:6">
      <c r="B120" s="43">
        <v>42993</v>
      </c>
      <c r="C120" s="44">
        <v>2017</v>
      </c>
      <c r="D120" s="44" t="s">
        <v>3172</v>
      </c>
      <c r="E120" s="44" t="s">
        <v>3173</v>
      </c>
      <c r="F120" s="44" t="s">
        <v>33</v>
      </c>
    </row>
    <row r="121" spans="2:6">
      <c r="B121" s="43">
        <v>43263</v>
      </c>
      <c r="C121" s="44">
        <v>2018</v>
      </c>
      <c r="D121" s="44" t="s">
        <v>193</v>
      </c>
      <c r="E121" s="44" t="s">
        <v>3174</v>
      </c>
      <c r="F121" s="45" t="s">
        <v>44</v>
      </c>
    </row>
    <row r="122" spans="2:6">
      <c r="B122" s="43">
        <v>43194</v>
      </c>
      <c r="C122" s="44">
        <v>2018</v>
      </c>
      <c r="D122" s="44" t="s">
        <v>3175</v>
      </c>
      <c r="E122" s="44" t="s">
        <v>369</v>
      </c>
      <c r="F122" s="44" t="s">
        <v>69</v>
      </c>
    </row>
    <row r="123" spans="2:6">
      <c r="B123" s="43">
        <v>43202</v>
      </c>
      <c r="C123" s="44">
        <v>2018</v>
      </c>
      <c r="D123" s="44" t="s">
        <v>3176</v>
      </c>
      <c r="E123" s="44" t="s">
        <v>428</v>
      </c>
      <c r="F123" s="44" t="s">
        <v>33</v>
      </c>
    </row>
    <row r="124" spans="2:6">
      <c r="B124" s="43">
        <v>42711</v>
      </c>
      <c r="C124" s="44">
        <v>2016</v>
      </c>
      <c r="D124" s="44" t="s">
        <v>3177</v>
      </c>
      <c r="E124" s="44" t="s">
        <v>489</v>
      </c>
      <c r="F124" s="44" t="s">
        <v>29</v>
      </c>
    </row>
    <row r="125" spans="2:6">
      <c r="B125" s="43">
        <v>43048</v>
      </c>
      <c r="C125" s="44">
        <v>2017</v>
      </c>
      <c r="D125" s="44" t="s">
        <v>3472</v>
      </c>
      <c r="E125" s="44" t="s">
        <v>2963</v>
      </c>
      <c r="F125" s="44" t="s">
        <v>544</v>
      </c>
    </row>
    <row r="126" spans="2:6">
      <c r="B126" s="43">
        <v>36629</v>
      </c>
      <c r="C126" s="44">
        <v>2000</v>
      </c>
      <c r="D126" s="44" t="s">
        <v>3080</v>
      </c>
      <c r="E126" s="44" t="s">
        <v>3487</v>
      </c>
      <c r="F126" s="44" t="s">
        <v>44</v>
      </c>
    </row>
    <row r="127" spans="2:6">
      <c r="B127" s="43">
        <v>43207</v>
      </c>
      <c r="C127" s="44">
        <v>2018</v>
      </c>
      <c r="D127" s="44" t="s">
        <v>3509</v>
      </c>
      <c r="E127" s="44" t="s">
        <v>3186</v>
      </c>
      <c r="F127" s="44" t="s">
        <v>58</v>
      </c>
    </row>
    <row r="128" spans="2:6">
      <c r="B128" s="43">
        <v>43011</v>
      </c>
      <c r="C128" s="44">
        <v>2017</v>
      </c>
      <c r="D128" s="44" t="s">
        <v>3584</v>
      </c>
      <c r="E128" s="44" t="s">
        <v>3585</v>
      </c>
      <c r="F128" s="44" t="s">
        <v>29</v>
      </c>
    </row>
    <row r="129" spans="2:6">
      <c r="B129" s="43">
        <v>42219</v>
      </c>
      <c r="C129" s="44">
        <v>2015</v>
      </c>
      <c r="D129" s="44" t="s">
        <v>3408</v>
      </c>
      <c r="E129" s="44" t="s">
        <v>3667</v>
      </c>
      <c r="F129" s="44" t="s">
        <v>33</v>
      </c>
    </row>
    <row r="130" spans="2:6">
      <c r="B130" s="43">
        <v>42304</v>
      </c>
      <c r="C130" s="44">
        <v>2015</v>
      </c>
      <c r="D130" s="44" t="s">
        <v>3408</v>
      </c>
      <c r="E130" s="44" t="s">
        <v>3668</v>
      </c>
      <c r="F130" s="44" t="s">
        <v>33</v>
      </c>
    </row>
    <row r="131" spans="2:6">
      <c r="B131" s="43">
        <v>43283</v>
      </c>
      <c r="C131" s="44">
        <v>2018</v>
      </c>
      <c r="D131" s="44" t="s">
        <v>3701</v>
      </c>
      <c r="E131" s="44" t="s">
        <v>3695</v>
      </c>
      <c r="F131" s="44" t="s">
        <v>69</v>
      </c>
    </row>
    <row r="132" spans="2:6">
      <c r="B132" s="43">
        <v>43025</v>
      </c>
      <c r="C132" s="44">
        <v>2017</v>
      </c>
      <c r="D132" s="44" t="s">
        <v>3706</v>
      </c>
      <c r="E132" s="44" t="s">
        <v>3696</v>
      </c>
      <c r="F132" s="44" t="s">
        <v>44</v>
      </c>
    </row>
    <row r="133" spans="2:6">
      <c r="B133" s="43">
        <v>41919</v>
      </c>
      <c r="C133" s="44">
        <v>2014</v>
      </c>
      <c r="D133" s="44" t="s">
        <v>3711</v>
      </c>
      <c r="E133" s="44" t="s">
        <v>3715</v>
      </c>
      <c r="F133" s="44" t="s">
        <v>58</v>
      </c>
    </row>
    <row r="134" spans="2:6">
      <c r="B134" s="43">
        <v>42227</v>
      </c>
      <c r="C134" s="44">
        <v>2015</v>
      </c>
      <c r="D134" s="44" t="s">
        <v>3711</v>
      </c>
      <c r="E134" s="44" t="s">
        <v>3716</v>
      </c>
      <c r="F134" s="44" t="s">
        <v>58</v>
      </c>
    </row>
    <row r="135" spans="2:6">
      <c r="B135" s="43">
        <v>42240</v>
      </c>
      <c r="C135" s="44">
        <v>2015</v>
      </c>
      <c r="D135" s="44" t="s">
        <v>3711</v>
      </c>
      <c r="E135" s="44" t="s">
        <v>3717</v>
      </c>
      <c r="F135" s="44" t="s">
        <v>58</v>
      </c>
    </row>
    <row r="136" spans="2:6">
      <c r="B136" s="43">
        <v>42495</v>
      </c>
      <c r="C136" s="44">
        <v>2016</v>
      </c>
      <c r="D136" s="44" t="s">
        <v>3711</v>
      </c>
      <c r="E136" s="44" t="s">
        <v>3718</v>
      </c>
      <c r="F136" s="44" t="s">
        <v>58</v>
      </c>
    </row>
    <row r="137" spans="2:6">
      <c r="B137" s="43">
        <v>42535</v>
      </c>
      <c r="C137" s="44">
        <v>2016</v>
      </c>
      <c r="D137" s="44" t="s">
        <v>3711</v>
      </c>
      <c r="E137" s="44" t="s">
        <v>3719</v>
      </c>
      <c r="F137" s="44" t="s">
        <v>58</v>
      </c>
    </row>
    <row r="138" spans="2:6">
      <c r="B138" s="43">
        <v>42535</v>
      </c>
      <c r="C138" s="44">
        <v>2016</v>
      </c>
      <c r="D138" s="44" t="s">
        <v>3711</v>
      </c>
      <c r="E138" s="44" t="s">
        <v>3707</v>
      </c>
      <c r="F138" s="44" t="s">
        <v>58</v>
      </c>
    </row>
    <row r="139" spans="2:6">
      <c r="B139" s="43">
        <v>42664</v>
      </c>
      <c r="C139" s="44">
        <v>2016</v>
      </c>
      <c r="D139" s="44" t="s">
        <v>3711</v>
      </c>
      <c r="E139" s="44" t="s">
        <v>3720</v>
      </c>
      <c r="F139" s="44" t="s">
        <v>58</v>
      </c>
    </row>
    <row r="140" spans="2:6">
      <c r="B140" s="43">
        <v>41311</v>
      </c>
      <c r="C140" s="44">
        <v>2013</v>
      </c>
      <c r="D140" s="44" t="s">
        <v>3727</v>
      </c>
      <c r="E140" s="44" t="s">
        <v>3726</v>
      </c>
      <c r="F140" s="44" t="s">
        <v>58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tabColor theme="2" tint="-0.249977111117893"/>
  </sheetPr>
  <dimension ref="A1:E842"/>
  <sheetViews>
    <sheetView topLeftCell="A674" zoomScale="85" zoomScaleNormal="85" workbookViewId="0">
      <selection activeCell="A810" sqref="A810"/>
    </sheetView>
  </sheetViews>
  <sheetFormatPr defaultColWidth="9" defaultRowHeight="12.75"/>
  <cols>
    <col min="1" max="1" width="47.5703125" style="2" bestFit="1" customWidth="1"/>
    <col min="2" max="2" width="10.28515625" style="2" customWidth="1"/>
    <col min="3" max="3" width="29.5703125" style="2" bestFit="1" customWidth="1"/>
    <col min="4" max="4" width="16" style="2" bestFit="1" customWidth="1"/>
    <col min="5" max="5" width="13.85546875" style="20" customWidth="1"/>
    <col min="6" max="16384" width="9" style="2"/>
  </cols>
  <sheetData>
    <row r="1" spans="1:5">
      <c r="A1" s="3" t="s">
        <v>25</v>
      </c>
      <c r="B1" s="1" t="s">
        <v>772</v>
      </c>
      <c r="C1" s="3" t="s">
        <v>1465</v>
      </c>
      <c r="D1" s="3" t="s">
        <v>26</v>
      </c>
      <c r="E1" s="19" t="s">
        <v>27</v>
      </c>
    </row>
    <row r="2" spans="1:5">
      <c r="A2" s="4" t="s">
        <v>28</v>
      </c>
      <c r="B2" s="2" t="s">
        <v>773</v>
      </c>
      <c r="C2" s="4" t="s">
        <v>29</v>
      </c>
      <c r="D2" s="4" t="s">
        <v>30</v>
      </c>
      <c r="E2" s="20">
        <v>1929</v>
      </c>
    </row>
    <row r="3" spans="1:5">
      <c r="A3" s="4" t="s">
        <v>31</v>
      </c>
      <c r="B3" s="2" t="s">
        <v>774</v>
      </c>
      <c r="C3" s="4" t="s">
        <v>29</v>
      </c>
      <c r="D3" s="4" t="s">
        <v>30</v>
      </c>
      <c r="E3" s="20">
        <v>1973</v>
      </c>
    </row>
    <row r="4" spans="1:5">
      <c r="A4" s="4" t="s">
        <v>32</v>
      </c>
      <c r="B4" s="2" t="s">
        <v>775</v>
      </c>
      <c r="C4" s="4" t="s">
        <v>33</v>
      </c>
      <c r="D4" s="4" t="s">
        <v>34</v>
      </c>
      <c r="E4" s="20">
        <v>1976</v>
      </c>
    </row>
    <row r="5" spans="1:5">
      <c r="A5" s="4" t="s">
        <v>35</v>
      </c>
      <c r="B5" s="2" t="s">
        <v>776</v>
      </c>
      <c r="C5" s="4" t="s">
        <v>36</v>
      </c>
      <c r="D5" s="4" t="s">
        <v>30</v>
      </c>
      <c r="E5" s="20">
        <v>1982</v>
      </c>
    </row>
    <row r="6" spans="1:5">
      <c r="A6" s="4" t="s">
        <v>37</v>
      </c>
      <c r="B6" s="2" t="s">
        <v>777</v>
      </c>
      <c r="C6" s="4" t="s">
        <v>33</v>
      </c>
      <c r="D6" s="4" t="s">
        <v>30</v>
      </c>
      <c r="E6" s="20">
        <v>1985</v>
      </c>
    </row>
    <row r="7" spans="1:5">
      <c r="A7" s="4" t="s">
        <v>38</v>
      </c>
      <c r="B7" s="2" t="s">
        <v>778</v>
      </c>
      <c r="C7" s="4" t="s">
        <v>29</v>
      </c>
      <c r="D7" s="4" t="s">
        <v>39</v>
      </c>
      <c r="E7" s="20">
        <v>1986</v>
      </c>
    </row>
    <row r="8" spans="1:5">
      <c r="A8" s="4" t="s">
        <v>40</v>
      </c>
      <c r="B8" s="2" t="s">
        <v>779</v>
      </c>
      <c r="C8" s="4" t="s">
        <v>33</v>
      </c>
      <c r="D8" s="4" t="s">
        <v>41</v>
      </c>
      <c r="E8" s="20">
        <v>1987</v>
      </c>
    </row>
    <row r="9" spans="1:5">
      <c r="A9" s="4" t="s">
        <v>42</v>
      </c>
      <c r="B9" s="2" t="s">
        <v>780</v>
      </c>
      <c r="C9" s="4" t="s">
        <v>36</v>
      </c>
      <c r="D9" s="4" t="s">
        <v>30</v>
      </c>
      <c r="E9" s="20">
        <v>1989</v>
      </c>
    </row>
    <row r="10" spans="1:5">
      <c r="A10" s="4" t="s">
        <v>43</v>
      </c>
      <c r="B10" s="2" t="s">
        <v>781</v>
      </c>
      <c r="C10" s="4" t="s">
        <v>44</v>
      </c>
      <c r="D10" s="4" t="s">
        <v>45</v>
      </c>
      <c r="E10" s="20">
        <v>1993</v>
      </c>
    </row>
    <row r="11" spans="1:5">
      <c r="A11" s="4" t="s">
        <v>46</v>
      </c>
      <c r="B11" s="2" t="s">
        <v>782</v>
      </c>
      <c r="C11" s="4" t="s">
        <v>47</v>
      </c>
      <c r="D11" s="4" t="s">
        <v>41</v>
      </c>
      <c r="E11" s="20">
        <v>1993</v>
      </c>
    </row>
    <row r="12" spans="1:5">
      <c r="A12" s="4" t="s">
        <v>48</v>
      </c>
      <c r="B12" s="2" t="s">
        <v>783</v>
      </c>
      <c r="C12" s="4" t="s">
        <v>44</v>
      </c>
      <c r="D12" s="4" t="s">
        <v>30</v>
      </c>
      <c r="E12" s="20">
        <v>1995</v>
      </c>
    </row>
    <row r="13" spans="1:5">
      <c r="A13" s="4" t="s">
        <v>49</v>
      </c>
      <c r="B13" s="2" t="s">
        <v>784</v>
      </c>
      <c r="C13" s="4" t="s">
        <v>44</v>
      </c>
      <c r="D13" s="4" t="s">
        <v>50</v>
      </c>
      <c r="E13" s="20">
        <v>1995</v>
      </c>
    </row>
    <row r="14" spans="1:5">
      <c r="A14" s="4" t="s">
        <v>51</v>
      </c>
      <c r="B14" s="2" t="s">
        <v>785</v>
      </c>
      <c r="C14" s="4" t="s">
        <v>44</v>
      </c>
      <c r="D14" s="4" t="s">
        <v>30</v>
      </c>
      <c r="E14" s="20">
        <v>1995</v>
      </c>
    </row>
    <row r="15" spans="1:5">
      <c r="A15" s="4" t="s">
        <v>52</v>
      </c>
      <c r="B15" s="2" t="s">
        <v>786</v>
      </c>
      <c r="C15" s="4" t="s">
        <v>33</v>
      </c>
      <c r="D15" s="4" t="s">
        <v>30</v>
      </c>
      <c r="E15" s="20">
        <v>1995</v>
      </c>
    </row>
    <row r="16" spans="1:5">
      <c r="A16" s="4" t="s">
        <v>53</v>
      </c>
      <c r="B16" s="2" t="s">
        <v>787</v>
      </c>
      <c r="C16" s="4" t="s">
        <v>44</v>
      </c>
      <c r="D16" s="4" t="s">
        <v>30</v>
      </c>
      <c r="E16" s="20">
        <v>1995</v>
      </c>
    </row>
    <row r="17" spans="1:5">
      <c r="A17" s="4" t="s">
        <v>54</v>
      </c>
      <c r="B17" s="2" t="s">
        <v>788</v>
      </c>
      <c r="C17" s="4" t="s">
        <v>33</v>
      </c>
      <c r="D17" s="4" t="s">
        <v>30</v>
      </c>
      <c r="E17" s="20">
        <v>1996</v>
      </c>
    </row>
    <row r="18" spans="1:5">
      <c r="A18" s="4" t="s">
        <v>55</v>
      </c>
      <c r="B18" s="2" t="s">
        <v>789</v>
      </c>
      <c r="C18" s="4" t="s">
        <v>44</v>
      </c>
      <c r="D18" s="4" t="s">
        <v>30</v>
      </c>
      <c r="E18" s="20">
        <v>1997</v>
      </c>
    </row>
    <row r="19" spans="1:5">
      <c r="A19" s="4" t="s">
        <v>56</v>
      </c>
      <c r="B19" s="2" t="s">
        <v>790</v>
      </c>
      <c r="C19" s="4" t="s">
        <v>33</v>
      </c>
      <c r="D19" s="4" t="s">
        <v>30</v>
      </c>
      <c r="E19" s="20">
        <v>1998</v>
      </c>
    </row>
    <row r="20" spans="1:5">
      <c r="A20" s="4" t="s">
        <v>57</v>
      </c>
      <c r="B20" s="2" t="s">
        <v>791</v>
      </c>
      <c r="C20" s="4" t="s">
        <v>58</v>
      </c>
      <c r="D20" s="4" t="s">
        <v>30</v>
      </c>
      <c r="E20" s="20">
        <v>1998</v>
      </c>
    </row>
    <row r="21" spans="1:5">
      <c r="A21" s="4" t="s">
        <v>59</v>
      </c>
      <c r="B21" s="2" t="s">
        <v>792</v>
      </c>
      <c r="C21" s="4" t="s">
        <v>33</v>
      </c>
      <c r="D21" s="4" t="s">
        <v>30</v>
      </c>
      <c r="E21" s="20">
        <v>1998</v>
      </c>
    </row>
    <row r="22" spans="1:5">
      <c r="A22" s="4" t="s">
        <v>60</v>
      </c>
      <c r="B22" s="2" t="s">
        <v>793</v>
      </c>
      <c r="C22" s="4" t="s">
        <v>44</v>
      </c>
      <c r="D22" s="4" t="s">
        <v>30</v>
      </c>
      <c r="E22" s="20">
        <v>1998</v>
      </c>
    </row>
    <row r="23" spans="1:5">
      <c r="A23" s="4" t="s">
        <v>61</v>
      </c>
      <c r="B23" s="2" t="s">
        <v>794</v>
      </c>
      <c r="C23" s="4" t="s">
        <v>29</v>
      </c>
      <c r="D23" s="4" t="s">
        <v>62</v>
      </c>
      <c r="E23" s="20">
        <v>1998</v>
      </c>
    </row>
    <row r="24" spans="1:5">
      <c r="A24" s="4" t="s">
        <v>63</v>
      </c>
      <c r="B24" s="2" t="s">
        <v>795</v>
      </c>
      <c r="C24" s="4" t="s">
        <v>29</v>
      </c>
      <c r="D24" s="4" t="s">
        <v>30</v>
      </c>
      <c r="E24" s="20">
        <v>1999</v>
      </c>
    </row>
    <row r="25" spans="1:5">
      <c r="A25" s="4" t="s">
        <v>64</v>
      </c>
      <c r="B25" s="2" t="s">
        <v>796</v>
      </c>
      <c r="C25" s="4" t="s">
        <v>36</v>
      </c>
      <c r="D25" s="4" t="s">
        <v>30</v>
      </c>
      <c r="E25" s="20">
        <v>1999</v>
      </c>
    </row>
    <row r="26" spans="1:5">
      <c r="A26" s="4" t="s">
        <v>65</v>
      </c>
      <c r="B26" s="2" t="s">
        <v>797</v>
      </c>
      <c r="C26" s="4" t="s">
        <v>33</v>
      </c>
      <c r="D26" s="4" t="s">
        <v>30</v>
      </c>
      <c r="E26" s="20">
        <v>1999</v>
      </c>
    </row>
    <row r="27" spans="1:5">
      <c r="A27" s="4" t="s">
        <v>66</v>
      </c>
      <c r="B27" s="2" t="s">
        <v>798</v>
      </c>
      <c r="C27" s="4" t="s">
        <v>29</v>
      </c>
      <c r="D27" s="4" t="s">
        <v>67</v>
      </c>
      <c r="E27" s="20">
        <v>1999</v>
      </c>
    </row>
    <row r="28" spans="1:5">
      <c r="A28" s="4" t="s">
        <v>68</v>
      </c>
      <c r="B28" s="2" t="s">
        <v>799</v>
      </c>
      <c r="C28" s="4" t="s">
        <v>69</v>
      </c>
      <c r="D28" s="4" t="s">
        <v>50</v>
      </c>
      <c r="E28" s="20">
        <v>1999</v>
      </c>
    </row>
    <row r="29" spans="1:5">
      <c r="A29" s="5" t="s">
        <v>70</v>
      </c>
      <c r="B29" s="2" t="s">
        <v>800</v>
      </c>
      <c r="C29" s="4" t="s">
        <v>33</v>
      </c>
      <c r="D29" s="4" t="s">
        <v>71</v>
      </c>
      <c r="E29" s="20">
        <v>1999</v>
      </c>
    </row>
    <row r="30" spans="1:5">
      <c r="A30" s="4" t="s">
        <v>72</v>
      </c>
      <c r="B30" s="2" t="s">
        <v>801</v>
      </c>
      <c r="C30" s="4" t="s">
        <v>33</v>
      </c>
      <c r="D30" s="4" t="s">
        <v>73</v>
      </c>
      <c r="E30" s="20">
        <v>2000</v>
      </c>
    </row>
    <row r="31" spans="1:5">
      <c r="A31" s="4" t="s">
        <v>74</v>
      </c>
      <c r="B31" s="2" t="s">
        <v>802</v>
      </c>
      <c r="C31" s="4" t="s">
        <v>47</v>
      </c>
      <c r="D31" s="4" t="s">
        <v>30</v>
      </c>
      <c r="E31" s="20">
        <v>2000</v>
      </c>
    </row>
    <row r="32" spans="1:5">
      <c r="A32" s="4" t="s">
        <v>75</v>
      </c>
      <c r="B32" s="2" t="s">
        <v>803</v>
      </c>
      <c r="C32" s="4" t="s">
        <v>58</v>
      </c>
      <c r="D32" s="4" t="s">
        <v>30</v>
      </c>
      <c r="E32" s="20">
        <v>2000</v>
      </c>
    </row>
    <row r="33" spans="1:5">
      <c r="A33" s="4" t="s">
        <v>76</v>
      </c>
      <c r="B33" s="2" t="s">
        <v>804</v>
      </c>
      <c r="C33" s="4" t="s">
        <v>47</v>
      </c>
      <c r="D33" s="4" t="s">
        <v>30</v>
      </c>
      <c r="E33" s="20">
        <v>2000</v>
      </c>
    </row>
    <row r="34" spans="1:5">
      <c r="A34" s="4" t="s">
        <v>77</v>
      </c>
      <c r="B34" s="2" t="s">
        <v>805</v>
      </c>
      <c r="C34" s="4" t="s">
        <v>47</v>
      </c>
      <c r="D34" s="4" t="s">
        <v>62</v>
      </c>
      <c r="E34" s="20">
        <v>2000</v>
      </c>
    </row>
    <row r="35" spans="1:5">
      <c r="A35" s="4" t="s">
        <v>78</v>
      </c>
      <c r="B35" s="2" t="s">
        <v>806</v>
      </c>
      <c r="C35" s="4" t="s">
        <v>36</v>
      </c>
      <c r="D35" s="4" t="s">
        <v>30</v>
      </c>
      <c r="E35" s="20">
        <v>2000</v>
      </c>
    </row>
    <row r="36" spans="1:5">
      <c r="A36" s="4" t="s">
        <v>79</v>
      </c>
      <c r="B36" s="2" t="s">
        <v>807</v>
      </c>
      <c r="C36" s="4" t="s">
        <v>44</v>
      </c>
      <c r="D36" s="4" t="s">
        <v>80</v>
      </c>
      <c r="E36" s="20">
        <v>2000</v>
      </c>
    </row>
    <row r="37" spans="1:5">
      <c r="A37" s="4" t="s">
        <v>81</v>
      </c>
      <c r="B37" s="2" t="s">
        <v>808</v>
      </c>
      <c r="C37" s="4" t="s">
        <v>44</v>
      </c>
      <c r="D37" s="4" t="s">
        <v>30</v>
      </c>
      <c r="E37" s="20">
        <v>2000</v>
      </c>
    </row>
    <row r="38" spans="1:5">
      <c r="A38" s="4" t="s">
        <v>82</v>
      </c>
      <c r="B38" s="2" t="s">
        <v>809</v>
      </c>
      <c r="C38" s="4" t="s">
        <v>44</v>
      </c>
      <c r="D38" s="4" t="s">
        <v>30</v>
      </c>
      <c r="E38" s="20">
        <v>2000</v>
      </c>
    </row>
    <row r="39" spans="1:5">
      <c r="A39" s="4" t="s">
        <v>83</v>
      </c>
      <c r="B39" s="2" t="s">
        <v>810</v>
      </c>
      <c r="C39" s="4" t="s">
        <v>44</v>
      </c>
      <c r="D39" s="4" t="s">
        <v>30</v>
      </c>
      <c r="E39" s="20">
        <v>2001</v>
      </c>
    </row>
    <row r="40" spans="1:5">
      <c r="A40" s="4" t="s">
        <v>84</v>
      </c>
      <c r="B40" s="2" t="s">
        <v>811</v>
      </c>
      <c r="C40" s="4" t="s">
        <v>58</v>
      </c>
      <c r="D40" s="4" t="s">
        <v>30</v>
      </c>
      <c r="E40" s="20">
        <v>2001</v>
      </c>
    </row>
    <row r="41" spans="1:5">
      <c r="A41" s="4" t="s">
        <v>85</v>
      </c>
      <c r="B41" s="2" t="s">
        <v>812</v>
      </c>
      <c r="C41" s="4" t="s">
        <v>86</v>
      </c>
      <c r="D41" s="4" t="s">
        <v>30</v>
      </c>
      <c r="E41" s="20">
        <v>2001</v>
      </c>
    </row>
    <row r="42" spans="1:5">
      <c r="A42" s="4" t="s">
        <v>87</v>
      </c>
      <c r="B42" s="2" t="s">
        <v>813</v>
      </c>
      <c r="C42" s="4" t="s">
        <v>58</v>
      </c>
      <c r="D42" s="4" t="s">
        <v>30</v>
      </c>
      <c r="E42" s="20">
        <v>2001</v>
      </c>
    </row>
    <row r="43" spans="1:5">
      <c r="A43" s="4" t="s">
        <v>88</v>
      </c>
      <c r="B43" s="2" t="s">
        <v>814</v>
      </c>
      <c r="C43" s="4" t="s">
        <v>44</v>
      </c>
      <c r="D43" s="4" t="s">
        <v>30</v>
      </c>
      <c r="E43" s="20">
        <v>2002</v>
      </c>
    </row>
    <row r="44" spans="1:5">
      <c r="A44" s="4" t="s">
        <v>89</v>
      </c>
      <c r="B44" s="2" t="s">
        <v>815</v>
      </c>
      <c r="C44" s="4" t="s">
        <v>44</v>
      </c>
      <c r="D44" s="4" t="s">
        <v>90</v>
      </c>
      <c r="E44" s="20">
        <v>2002</v>
      </c>
    </row>
    <row r="45" spans="1:5">
      <c r="A45" s="4" t="s">
        <v>91</v>
      </c>
      <c r="B45" s="2" t="s">
        <v>816</v>
      </c>
      <c r="C45" s="4" t="s">
        <v>58</v>
      </c>
      <c r="D45" s="4" t="s">
        <v>30</v>
      </c>
      <c r="E45" s="20">
        <v>2002</v>
      </c>
    </row>
    <row r="46" spans="1:5">
      <c r="A46" s="4" t="s">
        <v>92</v>
      </c>
      <c r="B46" s="2" t="s">
        <v>817</v>
      </c>
      <c r="C46" s="4" t="s">
        <v>44</v>
      </c>
      <c r="D46" s="4" t="s">
        <v>30</v>
      </c>
      <c r="E46" s="20">
        <v>2003</v>
      </c>
    </row>
    <row r="47" spans="1:5">
      <c r="A47" s="4" t="s">
        <v>93</v>
      </c>
      <c r="B47" s="2" t="s">
        <v>818</v>
      </c>
      <c r="C47" s="4" t="s">
        <v>36</v>
      </c>
      <c r="D47" s="4" t="s">
        <v>30</v>
      </c>
      <c r="E47" s="20">
        <v>2003</v>
      </c>
    </row>
    <row r="48" spans="1:5">
      <c r="A48" s="4" t="s">
        <v>94</v>
      </c>
      <c r="B48" s="2" t="s">
        <v>819</v>
      </c>
      <c r="C48" s="4" t="s">
        <v>29</v>
      </c>
      <c r="D48" s="4" t="s">
        <v>30</v>
      </c>
      <c r="E48" s="20">
        <v>2003</v>
      </c>
    </row>
    <row r="49" spans="1:5">
      <c r="A49" s="4" t="s">
        <v>95</v>
      </c>
      <c r="B49" s="2" t="s">
        <v>820</v>
      </c>
      <c r="C49" s="4" t="s">
        <v>44</v>
      </c>
      <c r="D49" s="4" t="s">
        <v>30</v>
      </c>
      <c r="E49" s="20">
        <v>2003</v>
      </c>
    </row>
    <row r="50" spans="1:5">
      <c r="A50" s="4" t="s">
        <v>96</v>
      </c>
      <c r="B50" s="2" t="s">
        <v>821</v>
      </c>
      <c r="C50" s="4" t="s">
        <v>69</v>
      </c>
      <c r="D50" s="4" t="s">
        <v>30</v>
      </c>
      <c r="E50" s="20">
        <v>2003</v>
      </c>
    </row>
    <row r="51" spans="1:5">
      <c r="A51" s="4" t="s">
        <v>97</v>
      </c>
      <c r="B51" s="2" t="s">
        <v>822</v>
      </c>
      <c r="C51" s="4" t="s">
        <v>69</v>
      </c>
      <c r="D51" s="4" t="s">
        <v>30</v>
      </c>
      <c r="E51" s="20">
        <v>2003</v>
      </c>
    </row>
    <row r="52" spans="1:5">
      <c r="A52" s="4" t="s">
        <v>98</v>
      </c>
      <c r="B52" s="2" t="s">
        <v>823</v>
      </c>
      <c r="C52" s="4" t="s">
        <v>44</v>
      </c>
      <c r="D52" s="4" t="s">
        <v>30</v>
      </c>
      <c r="E52" s="20">
        <v>2003</v>
      </c>
    </row>
    <row r="53" spans="1:5">
      <c r="A53" s="4" t="s">
        <v>99</v>
      </c>
      <c r="B53" s="2" t="s">
        <v>824</v>
      </c>
      <c r="C53" s="4" t="s">
        <v>47</v>
      </c>
      <c r="D53" s="4" t="s">
        <v>73</v>
      </c>
      <c r="E53" s="20">
        <v>2004</v>
      </c>
    </row>
    <row r="54" spans="1:5">
      <c r="A54" s="4" t="s">
        <v>100</v>
      </c>
      <c r="B54" s="2" t="s">
        <v>825</v>
      </c>
      <c r="C54" s="4" t="s">
        <v>47</v>
      </c>
      <c r="D54" s="4" t="s">
        <v>30</v>
      </c>
      <c r="E54" s="20">
        <v>2004</v>
      </c>
    </row>
    <row r="55" spans="1:5">
      <c r="A55" s="4" t="s">
        <v>101</v>
      </c>
      <c r="B55" s="2" t="s">
        <v>826</v>
      </c>
      <c r="C55" s="4" t="s">
        <v>44</v>
      </c>
      <c r="D55" s="4" t="s">
        <v>30</v>
      </c>
      <c r="E55" s="20">
        <v>2004</v>
      </c>
    </row>
    <row r="56" spans="1:5">
      <c r="A56" s="4" t="s">
        <v>102</v>
      </c>
      <c r="B56" s="2" t="s">
        <v>827</v>
      </c>
      <c r="C56" s="4" t="s">
        <v>58</v>
      </c>
      <c r="D56" s="4" t="s">
        <v>30</v>
      </c>
      <c r="E56" s="20">
        <v>2004</v>
      </c>
    </row>
    <row r="57" spans="1:5">
      <c r="A57" s="4" t="s">
        <v>103</v>
      </c>
      <c r="B57" s="2" t="s">
        <v>828</v>
      </c>
      <c r="C57" s="4" t="s">
        <v>33</v>
      </c>
      <c r="D57" s="4" t="s">
        <v>41</v>
      </c>
      <c r="E57" s="20">
        <v>2004</v>
      </c>
    </row>
    <row r="58" spans="1:5">
      <c r="A58" s="5" t="s">
        <v>104</v>
      </c>
      <c r="B58" s="2" t="s">
        <v>829</v>
      </c>
      <c r="C58" s="4" t="s">
        <v>44</v>
      </c>
      <c r="D58" s="4" t="s">
        <v>30</v>
      </c>
      <c r="E58" s="20">
        <v>2004</v>
      </c>
    </row>
    <row r="59" spans="1:5">
      <c r="A59" s="5" t="s">
        <v>105</v>
      </c>
      <c r="B59" s="2" t="s">
        <v>830</v>
      </c>
      <c r="C59" s="4" t="s">
        <v>44</v>
      </c>
      <c r="D59" s="4" t="s">
        <v>30</v>
      </c>
      <c r="E59" s="20">
        <v>2004</v>
      </c>
    </row>
    <row r="60" spans="1:5">
      <c r="A60" s="4" t="s">
        <v>106</v>
      </c>
      <c r="B60" s="2" t="s">
        <v>831</v>
      </c>
      <c r="C60" s="4" t="s">
        <v>33</v>
      </c>
      <c r="D60" s="4" t="s">
        <v>30</v>
      </c>
      <c r="E60" s="20">
        <v>2005</v>
      </c>
    </row>
    <row r="61" spans="1:5">
      <c r="A61" s="4" t="s">
        <v>107</v>
      </c>
      <c r="B61" s="2" t="s">
        <v>832</v>
      </c>
      <c r="C61" s="4" t="s">
        <v>33</v>
      </c>
      <c r="D61" s="4" t="s">
        <v>30</v>
      </c>
      <c r="E61" s="20">
        <v>2005</v>
      </c>
    </row>
    <row r="62" spans="1:5">
      <c r="A62" s="4" t="s">
        <v>108</v>
      </c>
      <c r="B62" s="2" t="s">
        <v>833</v>
      </c>
      <c r="C62" s="4" t="s">
        <v>44</v>
      </c>
      <c r="D62" s="4" t="s">
        <v>109</v>
      </c>
      <c r="E62" s="20">
        <v>2005</v>
      </c>
    </row>
    <row r="63" spans="1:5">
      <c r="A63" s="4" t="s">
        <v>110</v>
      </c>
      <c r="B63" s="2" t="s">
        <v>834</v>
      </c>
      <c r="C63" s="4" t="s">
        <v>36</v>
      </c>
      <c r="D63" s="4" t="s">
        <v>30</v>
      </c>
      <c r="E63" s="20">
        <v>2005</v>
      </c>
    </row>
    <row r="64" spans="1:5">
      <c r="A64" s="4" t="s">
        <v>111</v>
      </c>
      <c r="B64" s="2" t="s">
        <v>835</v>
      </c>
      <c r="C64" s="4" t="s">
        <v>33</v>
      </c>
      <c r="D64" s="4" t="s">
        <v>30</v>
      </c>
      <c r="E64" s="20">
        <v>2005</v>
      </c>
    </row>
    <row r="65" spans="1:5">
      <c r="A65" s="4" t="s">
        <v>112</v>
      </c>
      <c r="B65" s="2" t="s">
        <v>836</v>
      </c>
      <c r="C65" s="4" t="s">
        <v>69</v>
      </c>
      <c r="D65" s="4" t="s">
        <v>30</v>
      </c>
      <c r="E65" s="20">
        <v>2005</v>
      </c>
    </row>
    <row r="66" spans="1:5">
      <c r="A66" s="4" t="s">
        <v>113</v>
      </c>
      <c r="B66" s="2" t="s">
        <v>837</v>
      </c>
      <c r="C66" s="4" t="s">
        <v>58</v>
      </c>
      <c r="D66" s="4" t="s">
        <v>30</v>
      </c>
      <c r="E66" s="20">
        <v>2006</v>
      </c>
    </row>
    <row r="67" spans="1:5">
      <c r="A67" s="4" t="s">
        <v>114</v>
      </c>
      <c r="B67" s="2" t="s">
        <v>838</v>
      </c>
      <c r="C67" s="4" t="s">
        <v>47</v>
      </c>
      <c r="D67" s="4" t="s">
        <v>30</v>
      </c>
      <c r="E67" s="20">
        <v>2006</v>
      </c>
    </row>
    <row r="68" spans="1:5">
      <c r="A68" s="4" t="s">
        <v>115</v>
      </c>
      <c r="B68" s="2" t="s">
        <v>839</v>
      </c>
      <c r="C68" s="4" t="s">
        <v>44</v>
      </c>
      <c r="D68" s="4" t="s">
        <v>30</v>
      </c>
      <c r="E68" s="20">
        <v>2006</v>
      </c>
    </row>
    <row r="69" spans="1:5">
      <c r="A69" s="4" t="s">
        <v>116</v>
      </c>
      <c r="B69" s="2" t="s">
        <v>840</v>
      </c>
      <c r="C69" s="4" t="s">
        <v>33</v>
      </c>
      <c r="D69" s="4" t="s">
        <v>30</v>
      </c>
      <c r="E69" s="20">
        <v>2006</v>
      </c>
    </row>
    <row r="70" spans="1:5">
      <c r="A70" s="4" t="s">
        <v>117</v>
      </c>
      <c r="B70" s="2" t="s">
        <v>841</v>
      </c>
      <c r="C70" s="4" t="s">
        <v>69</v>
      </c>
      <c r="D70" s="4" t="s">
        <v>30</v>
      </c>
      <c r="E70" s="20">
        <v>2006</v>
      </c>
    </row>
    <row r="71" spans="1:5">
      <c r="A71" s="4" t="s">
        <v>118</v>
      </c>
      <c r="B71" s="2" t="s">
        <v>842</v>
      </c>
      <c r="C71" s="4" t="s">
        <v>44</v>
      </c>
      <c r="D71" s="4" t="s">
        <v>30</v>
      </c>
      <c r="E71" s="20">
        <v>2006</v>
      </c>
    </row>
    <row r="72" spans="1:5">
      <c r="A72" s="4" t="s">
        <v>119</v>
      </c>
      <c r="B72" s="2" t="s">
        <v>843</v>
      </c>
      <c r="C72" s="4" t="s">
        <v>44</v>
      </c>
      <c r="D72" s="4" t="s">
        <v>41</v>
      </c>
      <c r="E72" s="20">
        <v>2006</v>
      </c>
    </row>
    <row r="73" spans="1:5">
      <c r="A73" s="4" t="s">
        <v>120</v>
      </c>
      <c r="B73" s="2" t="s">
        <v>844</v>
      </c>
      <c r="C73" s="4" t="s">
        <v>44</v>
      </c>
      <c r="D73" s="4" t="s">
        <v>30</v>
      </c>
      <c r="E73" s="20">
        <v>2006</v>
      </c>
    </row>
    <row r="74" spans="1:5">
      <c r="A74" s="4" t="s">
        <v>121</v>
      </c>
      <c r="B74" s="2" t="s">
        <v>845</v>
      </c>
      <c r="C74" s="4" t="s">
        <v>44</v>
      </c>
      <c r="D74" s="4" t="s">
        <v>30</v>
      </c>
      <c r="E74" s="20">
        <v>2006</v>
      </c>
    </row>
    <row r="75" spans="1:5">
      <c r="A75" s="4" t="s">
        <v>122</v>
      </c>
      <c r="B75" s="2" t="s">
        <v>846</v>
      </c>
      <c r="C75" s="4" t="s">
        <v>58</v>
      </c>
      <c r="D75" s="4" t="s">
        <v>30</v>
      </c>
      <c r="E75" s="20">
        <v>2007</v>
      </c>
    </row>
    <row r="76" spans="1:5">
      <c r="A76" s="4" t="s">
        <v>123</v>
      </c>
      <c r="B76" s="2" t="s">
        <v>847</v>
      </c>
      <c r="C76" s="4" t="s">
        <v>33</v>
      </c>
      <c r="D76" s="4" t="s">
        <v>30</v>
      </c>
      <c r="E76" s="20">
        <v>2007</v>
      </c>
    </row>
    <row r="77" spans="1:5">
      <c r="A77" s="4" t="s">
        <v>124</v>
      </c>
      <c r="B77" s="2" t="s">
        <v>848</v>
      </c>
      <c r="C77" s="4" t="s">
        <v>29</v>
      </c>
      <c r="D77" s="4" t="s">
        <v>30</v>
      </c>
      <c r="E77" s="20">
        <v>2007</v>
      </c>
    </row>
    <row r="78" spans="1:5">
      <c r="A78" s="4" t="s">
        <v>125</v>
      </c>
      <c r="B78" s="2" t="s">
        <v>849</v>
      </c>
      <c r="C78" s="4" t="s">
        <v>44</v>
      </c>
      <c r="D78" s="4" t="s">
        <v>30</v>
      </c>
      <c r="E78" s="20">
        <v>2007</v>
      </c>
    </row>
    <row r="79" spans="1:5">
      <c r="A79" s="4" t="s">
        <v>126</v>
      </c>
      <c r="B79" s="2" t="s">
        <v>850</v>
      </c>
      <c r="C79" s="4" t="s">
        <v>36</v>
      </c>
      <c r="D79" s="4" t="s">
        <v>30</v>
      </c>
      <c r="E79" s="20">
        <v>2007</v>
      </c>
    </row>
    <row r="80" spans="1:5">
      <c r="A80" s="4" t="s">
        <v>127</v>
      </c>
      <c r="B80" s="2" t="s">
        <v>851</v>
      </c>
      <c r="C80" s="4" t="s">
        <v>33</v>
      </c>
      <c r="D80" s="4" t="s">
        <v>30</v>
      </c>
      <c r="E80" s="20">
        <v>2007</v>
      </c>
    </row>
    <row r="81" spans="1:5">
      <c r="A81" s="4" t="s">
        <v>128</v>
      </c>
      <c r="B81" s="2" t="s">
        <v>852</v>
      </c>
      <c r="C81" s="4" t="s">
        <v>44</v>
      </c>
      <c r="D81" s="4" t="s">
        <v>30</v>
      </c>
      <c r="E81" s="20">
        <v>2007</v>
      </c>
    </row>
    <row r="82" spans="1:5">
      <c r="A82" s="4" t="s">
        <v>129</v>
      </c>
      <c r="B82" s="2" t="s">
        <v>853</v>
      </c>
      <c r="C82" s="4" t="s">
        <v>44</v>
      </c>
      <c r="D82" s="4" t="s">
        <v>30</v>
      </c>
      <c r="E82" s="20">
        <v>2007</v>
      </c>
    </row>
    <row r="83" spans="1:5">
      <c r="A83" s="4" t="s">
        <v>130</v>
      </c>
      <c r="B83" s="2" t="s">
        <v>854</v>
      </c>
      <c r="C83" s="4" t="s">
        <v>44</v>
      </c>
      <c r="D83" s="4" t="s">
        <v>30</v>
      </c>
      <c r="E83" s="20">
        <v>2008</v>
      </c>
    </row>
    <row r="84" spans="1:5">
      <c r="A84" s="4" t="s">
        <v>131</v>
      </c>
      <c r="B84" s="2" t="s">
        <v>855</v>
      </c>
      <c r="C84" s="4" t="s">
        <v>44</v>
      </c>
      <c r="D84" s="4" t="s">
        <v>71</v>
      </c>
      <c r="E84" s="20">
        <v>2008</v>
      </c>
    </row>
    <row r="85" spans="1:5">
      <c r="A85" s="4" t="s">
        <v>132</v>
      </c>
      <c r="B85" s="2" t="s">
        <v>856</v>
      </c>
      <c r="C85" s="4" t="s">
        <v>33</v>
      </c>
      <c r="D85" s="4" t="s">
        <v>30</v>
      </c>
      <c r="E85" s="20">
        <v>2008</v>
      </c>
    </row>
    <row r="86" spans="1:5">
      <c r="A86" s="4" t="s">
        <v>133</v>
      </c>
      <c r="B86" s="2" t="s">
        <v>857</v>
      </c>
      <c r="C86" s="4" t="s">
        <v>44</v>
      </c>
      <c r="D86" s="4" t="s">
        <v>41</v>
      </c>
      <c r="E86" s="20">
        <v>2008</v>
      </c>
    </row>
    <row r="87" spans="1:5">
      <c r="A87" s="4" t="s">
        <v>134</v>
      </c>
      <c r="B87" s="2" t="s">
        <v>858</v>
      </c>
      <c r="C87" s="4" t="s">
        <v>33</v>
      </c>
      <c r="D87" s="4" t="s">
        <v>30</v>
      </c>
      <c r="E87" s="20">
        <v>2008</v>
      </c>
    </row>
    <row r="88" spans="1:5">
      <c r="A88" s="4" t="s">
        <v>135</v>
      </c>
      <c r="B88" s="2" t="s">
        <v>859</v>
      </c>
      <c r="C88" s="4" t="s">
        <v>44</v>
      </c>
      <c r="D88" s="4" t="s">
        <v>30</v>
      </c>
      <c r="E88" s="20">
        <v>2008</v>
      </c>
    </row>
    <row r="89" spans="1:5">
      <c r="A89" s="4" t="s">
        <v>136</v>
      </c>
      <c r="B89" s="2" t="s">
        <v>860</v>
      </c>
      <c r="C89" s="4" t="s">
        <v>44</v>
      </c>
      <c r="D89" s="4" t="s">
        <v>30</v>
      </c>
      <c r="E89" s="20">
        <v>2008</v>
      </c>
    </row>
    <row r="90" spans="1:5">
      <c r="A90" s="4" t="s">
        <v>137</v>
      </c>
      <c r="B90" s="2" t="s">
        <v>861</v>
      </c>
      <c r="C90" s="4" t="s">
        <v>36</v>
      </c>
      <c r="D90" s="4" t="s">
        <v>30</v>
      </c>
      <c r="E90" s="20">
        <v>2008</v>
      </c>
    </row>
    <row r="91" spans="1:5">
      <c r="A91" s="4" t="s">
        <v>138</v>
      </c>
      <c r="B91" s="2" t="s">
        <v>862</v>
      </c>
      <c r="C91" s="4" t="s">
        <v>69</v>
      </c>
      <c r="D91" s="4" t="s">
        <v>30</v>
      </c>
      <c r="E91" s="20">
        <v>2008</v>
      </c>
    </row>
    <row r="92" spans="1:5">
      <c r="A92" s="4" t="s">
        <v>139</v>
      </c>
      <c r="B92" s="2" t="s">
        <v>863</v>
      </c>
      <c r="C92" s="4" t="s">
        <v>33</v>
      </c>
      <c r="D92" s="4" t="s">
        <v>30</v>
      </c>
      <c r="E92" s="20">
        <v>2008</v>
      </c>
    </row>
    <row r="93" spans="1:5">
      <c r="A93" s="4" t="s">
        <v>140</v>
      </c>
      <c r="B93" s="2" t="s">
        <v>864</v>
      </c>
      <c r="C93" s="4" t="s">
        <v>29</v>
      </c>
      <c r="D93" s="4" t="s">
        <v>30</v>
      </c>
      <c r="E93" s="20">
        <v>2008</v>
      </c>
    </row>
    <row r="94" spans="1:5">
      <c r="A94" s="4" t="s">
        <v>141</v>
      </c>
      <c r="B94" s="2" t="s">
        <v>865</v>
      </c>
      <c r="C94" s="4" t="s">
        <v>29</v>
      </c>
      <c r="D94" s="4" t="s">
        <v>30</v>
      </c>
      <c r="E94" s="20">
        <v>2008</v>
      </c>
    </row>
    <row r="95" spans="1:5">
      <c r="A95" s="4" t="s">
        <v>142</v>
      </c>
      <c r="B95" s="2" t="s">
        <v>866</v>
      </c>
      <c r="C95" s="4" t="s">
        <v>29</v>
      </c>
      <c r="D95" s="4" t="s">
        <v>30</v>
      </c>
      <c r="E95" s="20">
        <v>2008</v>
      </c>
    </row>
    <row r="96" spans="1:5">
      <c r="A96" s="4" t="s">
        <v>143</v>
      </c>
      <c r="B96" s="2" t="s">
        <v>867</v>
      </c>
      <c r="C96" s="4" t="s">
        <v>29</v>
      </c>
      <c r="D96" s="4" t="s">
        <v>41</v>
      </c>
      <c r="E96" s="20">
        <v>2008</v>
      </c>
    </row>
    <row r="97" spans="1:5">
      <c r="A97" s="4" t="s">
        <v>144</v>
      </c>
      <c r="B97" s="2" t="s">
        <v>868</v>
      </c>
      <c r="C97" s="4" t="s">
        <v>47</v>
      </c>
      <c r="D97" s="4" t="s">
        <v>30</v>
      </c>
      <c r="E97" s="20">
        <v>2008</v>
      </c>
    </row>
    <row r="98" spans="1:5">
      <c r="A98" s="4" t="s">
        <v>145</v>
      </c>
      <c r="B98" s="2" t="s">
        <v>869</v>
      </c>
      <c r="C98" s="4" t="s">
        <v>44</v>
      </c>
      <c r="D98" s="4" t="s">
        <v>30</v>
      </c>
      <c r="E98" s="20">
        <v>2008</v>
      </c>
    </row>
    <row r="99" spans="1:5">
      <c r="A99" s="4" t="s">
        <v>146</v>
      </c>
      <c r="B99" s="2" t="s">
        <v>870</v>
      </c>
      <c r="C99" s="4" t="s">
        <v>33</v>
      </c>
      <c r="D99" s="4" t="s">
        <v>30</v>
      </c>
      <c r="E99" s="20">
        <v>2008</v>
      </c>
    </row>
    <row r="100" spans="1:5">
      <c r="A100" s="4" t="s">
        <v>147</v>
      </c>
      <c r="B100" s="2" t="s">
        <v>871</v>
      </c>
      <c r="C100" s="4" t="s">
        <v>44</v>
      </c>
      <c r="D100" s="4" t="s">
        <v>30</v>
      </c>
      <c r="E100" s="20">
        <v>2008</v>
      </c>
    </row>
    <row r="101" spans="1:5">
      <c r="A101" s="4" t="s">
        <v>148</v>
      </c>
      <c r="B101" s="2" t="s">
        <v>872</v>
      </c>
      <c r="C101" s="4" t="s">
        <v>44</v>
      </c>
      <c r="D101" s="4" t="s">
        <v>30</v>
      </c>
      <c r="E101" s="20">
        <v>2009</v>
      </c>
    </row>
    <row r="102" spans="1:5">
      <c r="A102" s="4" t="s">
        <v>149</v>
      </c>
      <c r="B102" s="2" t="s">
        <v>873</v>
      </c>
      <c r="C102" s="4" t="s">
        <v>58</v>
      </c>
      <c r="D102" s="4" t="s">
        <v>30</v>
      </c>
      <c r="E102" s="20">
        <v>2009</v>
      </c>
    </row>
    <row r="103" spans="1:5">
      <c r="A103" s="4" t="s">
        <v>150</v>
      </c>
      <c r="B103" s="2" t="s">
        <v>874</v>
      </c>
      <c r="C103" s="4" t="s">
        <v>47</v>
      </c>
      <c r="D103" s="4" t="s">
        <v>30</v>
      </c>
      <c r="E103" s="20">
        <v>2009</v>
      </c>
    </row>
    <row r="104" spans="1:5">
      <c r="A104" s="4" t="s">
        <v>151</v>
      </c>
      <c r="B104" s="2" t="s">
        <v>875</v>
      </c>
      <c r="C104" s="4" t="s">
        <v>69</v>
      </c>
      <c r="D104" s="4" t="s">
        <v>30</v>
      </c>
      <c r="E104" s="20">
        <v>2009</v>
      </c>
    </row>
    <row r="105" spans="1:5">
      <c r="A105" s="4" t="s">
        <v>152</v>
      </c>
      <c r="B105" s="2" t="s">
        <v>876</v>
      </c>
      <c r="C105" s="4" t="s">
        <v>44</v>
      </c>
      <c r="D105" s="4" t="s">
        <v>30</v>
      </c>
      <c r="E105" s="20">
        <v>2009</v>
      </c>
    </row>
    <row r="106" spans="1:5">
      <c r="A106" s="4" t="s">
        <v>153</v>
      </c>
      <c r="B106" s="2" t="s">
        <v>877</v>
      </c>
      <c r="C106" s="4" t="s">
        <v>47</v>
      </c>
      <c r="D106" s="4" t="s">
        <v>80</v>
      </c>
      <c r="E106" s="20">
        <v>2009</v>
      </c>
    </row>
    <row r="107" spans="1:5">
      <c r="A107" s="4" t="s">
        <v>154</v>
      </c>
      <c r="B107" s="2" t="s">
        <v>878</v>
      </c>
      <c r="C107" s="4" t="s">
        <v>44</v>
      </c>
      <c r="D107" s="4" t="s">
        <v>30</v>
      </c>
      <c r="E107" s="20">
        <v>2009</v>
      </c>
    </row>
    <row r="108" spans="1:5">
      <c r="A108" s="4" t="s">
        <v>155</v>
      </c>
      <c r="B108" s="2" t="s">
        <v>879</v>
      </c>
      <c r="C108" s="4" t="s">
        <v>69</v>
      </c>
      <c r="D108" s="4" t="s">
        <v>30</v>
      </c>
      <c r="E108" s="20">
        <v>2009</v>
      </c>
    </row>
    <row r="109" spans="1:5">
      <c r="A109" s="5" t="s">
        <v>156</v>
      </c>
      <c r="B109" s="2" t="s">
        <v>880</v>
      </c>
      <c r="C109" s="5" t="s">
        <v>47</v>
      </c>
      <c r="D109" s="5" t="s">
        <v>73</v>
      </c>
      <c r="E109" s="20">
        <v>2009</v>
      </c>
    </row>
    <row r="110" spans="1:5">
      <c r="A110" s="4" t="s">
        <v>157</v>
      </c>
      <c r="B110" s="2" t="s">
        <v>881</v>
      </c>
      <c r="C110" s="4" t="s">
        <v>69</v>
      </c>
      <c r="D110" s="4" t="s">
        <v>62</v>
      </c>
      <c r="E110" s="20">
        <v>2009</v>
      </c>
    </row>
    <row r="111" spans="1:5">
      <c r="A111" s="4" t="s">
        <v>158</v>
      </c>
      <c r="B111" s="2" t="s">
        <v>882</v>
      </c>
      <c r="C111" s="4" t="s">
        <v>44</v>
      </c>
      <c r="D111" s="4" t="s">
        <v>30</v>
      </c>
      <c r="E111" s="20">
        <v>2009</v>
      </c>
    </row>
    <row r="112" spans="1:5">
      <c r="A112" s="4" t="s">
        <v>159</v>
      </c>
      <c r="B112" s="2" t="s">
        <v>883</v>
      </c>
      <c r="C112" s="4" t="s">
        <v>69</v>
      </c>
      <c r="D112" s="4" t="s">
        <v>30</v>
      </c>
      <c r="E112" s="20">
        <v>2009</v>
      </c>
    </row>
    <row r="113" spans="1:5">
      <c r="A113" s="4" t="s">
        <v>160</v>
      </c>
      <c r="B113" s="2" t="s">
        <v>884</v>
      </c>
      <c r="C113" s="4" t="s">
        <v>44</v>
      </c>
      <c r="D113" s="4" t="s">
        <v>30</v>
      </c>
      <c r="E113" s="20">
        <v>2009</v>
      </c>
    </row>
    <row r="114" spans="1:5">
      <c r="A114" s="4" t="s">
        <v>161</v>
      </c>
      <c r="B114" s="2" t="s">
        <v>885</v>
      </c>
      <c r="C114" s="4" t="s">
        <v>47</v>
      </c>
      <c r="D114" s="4" t="s">
        <v>30</v>
      </c>
      <c r="E114" s="20">
        <v>2010</v>
      </c>
    </row>
    <row r="115" spans="1:5">
      <c r="A115" s="4" t="s">
        <v>162</v>
      </c>
      <c r="B115" s="2" t="s">
        <v>886</v>
      </c>
      <c r="C115" s="4" t="s">
        <v>36</v>
      </c>
      <c r="D115" s="4" t="s">
        <v>30</v>
      </c>
      <c r="E115" s="20">
        <v>2010</v>
      </c>
    </row>
    <row r="116" spans="1:5">
      <c r="A116" s="4" t="s">
        <v>163</v>
      </c>
      <c r="B116" s="2" t="s">
        <v>887</v>
      </c>
      <c r="C116" s="4" t="s">
        <v>44</v>
      </c>
      <c r="D116" s="4" t="s">
        <v>50</v>
      </c>
      <c r="E116" s="20">
        <v>2010</v>
      </c>
    </row>
    <row r="117" spans="1:5">
      <c r="A117" s="4" t="s">
        <v>164</v>
      </c>
      <c r="B117" s="2" t="s">
        <v>888</v>
      </c>
      <c r="C117" s="4" t="s">
        <v>33</v>
      </c>
      <c r="D117" s="4" t="s">
        <v>30</v>
      </c>
      <c r="E117" s="20">
        <v>2010</v>
      </c>
    </row>
    <row r="118" spans="1:5">
      <c r="A118" s="4" t="s">
        <v>165</v>
      </c>
      <c r="B118" s="2" t="s">
        <v>889</v>
      </c>
      <c r="C118" s="4" t="s">
        <v>33</v>
      </c>
      <c r="D118" s="4" t="s">
        <v>30</v>
      </c>
      <c r="E118" s="20">
        <v>2010</v>
      </c>
    </row>
    <row r="119" spans="1:5">
      <c r="A119" s="4" t="s">
        <v>166</v>
      </c>
      <c r="B119" s="2" t="s">
        <v>890</v>
      </c>
      <c r="C119" s="4" t="s">
        <v>33</v>
      </c>
      <c r="D119" s="4" t="s">
        <v>167</v>
      </c>
      <c r="E119" s="20">
        <v>2010</v>
      </c>
    </row>
    <row r="120" spans="1:5">
      <c r="A120" s="4" t="s">
        <v>168</v>
      </c>
      <c r="B120" s="2" t="s">
        <v>891</v>
      </c>
      <c r="C120" s="4" t="s">
        <v>33</v>
      </c>
      <c r="D120" s="4" t="s">
        <v>41</v>
      </c>
      <c r="E120" s="20">
        <v>2010</v>
      </c>
    </row>
    <row r="121" spans="1:5">
      <c r="A121" s="4" t="s">
        <v>169</v>
      </c>
      <c r="B121" s="2" t="s">
        <v>892</v>
      </c>
      <c r="C121" s="4" t="s">
        <v>29</v>
      </c>
      <c r="D121" s="4" t="s">
        <v>30</v>
      </c>
      <c r="E121" s="20">
        <v>2010</v>
      </c>
    </row>
    <row r="122" spans="1:5">
      <c r="A122" s="4" t="s">
        <v>170</v>
      </c>
      <c r="B122" s="2" t="s">
        <v>893</v>
      </c>
      <c r="C122" s="4" t="s">
        <v>33</v>
      </c>
      <c r="D122" s="4" t="s">
        <v>30</v>
      </c>
      <c r="E122" s="20">
        <v>2010</v>
      </c>
    </row>
    <row r="123" spans="1:5">
      <c r="A123" s="4" t="s">
        <v>171</v>
      </c>
      <c r="B123" s="2" t="s">
        <v>894</v>
      </c>
      <c r="C123" s="4" t="s">
        <v>29</v>
      </c>
      <c r="D123" s="4" t="s">
        <v>30</v>
      </c>
      <c r="E123" s="20">
        <v>2010</v>
      </c>
    </row>
    <row r="124" spans="1:5">
      <c r="A124" s="4" t="s">
        <v>172</v>
      </c>
      <c r="B124" s="2" t="s">
        <v>895</v>
      </c>
      <c r="C124" s="4" t="s">
        <v>69</v>
      </c>
      <c r="D124" s="4" t="s">
        <v>71</v>
      </c>
      <c r="E124" s="20">
        <v>2010</v>
      </c>
    </row>
    <row r="125" spans="1:5">
      <c r="A125" s="4" t="s">
        <v>173</v>
      </c>
      <c r="B125" s="2" t="s">
        <v>896</v>
      </c>
      <c r="C125" s="4" t="s">
        <v>47</v>
      </c>
      <c r="D125" s="4" t="s">
        <v>62</v>
      </c>
      <c r="E125" s="20">
        <v>2010</v>
      </c>
    </row>
    <row r="126" spans="1:5">
      <c r="A126" s="4" t="s">
        <v>174</v>
      </c>
      <c r="B126" s="2" t="s">
        <v>897</v>
      </c>
      <c r="C126" s="4" t="s">
        <v>44</v>
      </c>
      <c r="D126" s="4" t="s">
        <v>30</v>
      </c>
      <c r="E126" s="20">
        <v>2010</v>
      </c>
    </row>
    <row r="127" spans="1:5">
      <c r="A127" s="4" t="s">
        <v>175</v>
      </c>
      <c r="B127" s="2" t="s">
        <v>898</v>
      </c>
      <c r="C127" s="4" t="s">
        <v>47</v>
      </c>
      <c r="D127" s="4" t="s">
        <v>30</v>
      </c>
      <c r="E127" s="20">
        <v>2010</v>
      </c>
    </row>
    <row r="128" spans="1:5">
      <c r="A128" s="4" t="s">
        <v>176</v>
      </c>
      <c r="B128" s="2" t="s">
        <v>899</v>
      </c>
      <c r="C128" s="4" t="s">
        <v>33</v>
      </c>
      <c r="D128" s="4" t="s">
        <v>73</v>
      </c>
      <c r="E128" s="20">
        <v>2010</v>
      </c>
    </row>
    <row r="129" spans="1:5">
      <c r="A129" s="4" t="s">
        <v>177</v>
      </c>
      <c r="B129" s="2" t="s">
        <v>900</v>
      </c>
      <c r="C129" s="4" t="s">
        <v>29</v>
      </c>
      <c r="D129" s="4" t="s">
        <v>30</v>
      </c>
      <c r="E129" s="20">
        <v>2010</v>
      </c>
    </row>
    <row r="130" spans="1:5">
      <c r="A130" s="4" t="s">
        <v>178</v>
      </c>
      <c r="B130" s="2" t="s">
        <v>901</v>
      </c>
      <c r="C130" s="4" t="s">
        <v>44</v>
      </c>
      <c r="D130" s="4" t="s">
        <v>41</v>
      </c>
      <c r="E130" s="20">
        <v>2010</v>
      </c>
    </row>
    <row r="131" spans="1:5">
      <c r="A131" s="4" t="s">
        <v>179</v>
      </c>
      <c r="B131" s="2" t="s">
        <v>902</v>
      </c>
      <c r="C131" s="4" t="s">
        <v>29</v>
      </c>
      <c r="D131" s="4" t="s">
        <v>30</v>
      </c>
      <c r="E131" s="20">
        <v>2010</v>
      </c>
    </row>
    <row r="132" spans="1:5">
      <c r="A132" s="4" t="s">
        <v>180</v>
      </c>
      <c r="B132" s="2" t="s">
        <v>903</v>
      </c>
      <c r="C132" s="4" t="s">
        <v>69</v>
      </c>
      <c r="D132" s="4" t="s">
        <v>30</v>
      </c>
      <c r="E132" s="20">
        <v>2010</v>
      </c>
    </row>
    <row r="133" spans="1:5">
      <c r="A133" s="4" t="s">
        <v>181</v>
      </c>
      <c r="B133" s="2" t="s">
        <v>904</v>
      </c>
      <c r="C133" s="4" t="s">
        <v>36</v>
      </c>
      <c r="D133" s="4" t="s">
        <v>80</v>
      </c>
      <c r="E133" s="20">
        <v>2010</v>
      </c>
    </row>
    <row r="134" spans="1:5">
      <c r="A134" s="4" t="s">
        <v>182</v>
      </c>
      <c r="B134" s="2" t="s">
        <v>905</v>
      </c>
      <c r="C134" s="4" t="s">
        <v>47</v>
      </c>
      <c r="D134" s="4" t="s">
        <v>41</v>
      </c>
      <c r="E134" s="20">
        <v>2010</v>
      </c>
    </row>
    <row r="135" spans="1:5">
      <c r="A135" s="4" t="s">
        <v>183</v>
      </c>
      <c r="B135" s="2" t="s">
        <v>906</v>
      </c>
      <c r="C135" s="4" t="s">
        <v>47</v>
      </c>
      <c r="D135" s="4" t="s">
        <v>50</v>
      </c>
      <c r="E135" s="20">
        <v>2010</v>
      </c>
    </row>
    <row r="136" spans="1:5">
      <c r="A136" s="4" t="s">
        <v>184</v>
      </c>
      <c r="B136" s="2" t="s">
        <v>907</v>
      </c>
      <c r="C136" s="4" t="s">
        <v>58</v>
      </c>
      <c r="D136" s="4" t="s">
        <v>30</v>
      </c>
      <c r="E136" s="20">
        <v>2010</v>
      </c>
    </row>
    <row r="137" spans="1:5">
      <c r="A137" s="4" t="s">
        <v>185</v>
      </c>
      <c r="B137" s="2" t="s">
        <v>908</v>
      </c>
      <c r="C137" s="4" t="s">
        <v>58</v>
      </c>
      <c r="D137" s="4" t="s">
        <v>30</v>
      </c>
      <c r="E137" s="20">
        <v>2010</v>
      </c>
    </row>
    <row r="138" spans="1:5">
      <c r="A138" s="4" t="s">
        <v>186</v>
      </c>
      <c r="B138" s="2" t="s">
        <v>909</v>
      </c>
      <c r="C138" s="4" t="s">
        <v>47</v>
      </c>
      <c r="D138" s="4" t="s">
        <v>30</v>
      </c>
      <c r="E138" s="20">
        <v>2010</v>
      </c>
    </row>
    <row r="139" spans="1:5">
      <c r="A139" s="4" t="s">
        <v>187</v>
      </c>
      <c r="B139" s="2" t="s">
        <v>910</v>
      </c>
      <c r="C139" s="4" t="s">
        <v>44</v>
      </c>
      <c r="D139" s="4" t="s">
        <v>30</v>
      </c>
      <c r="E139" s="20">
        <v>2010</v>
      </c>
    </row>
    <row r="140" spans="1:5">
      <c r="A140" s="4" t="s">
        <v>188</v>
      </c>
      <c r="B140" s="2" t="s">
        <v>911</v>
      </c>
      <c r="C140" s="4" t="s">
        <v>58</v>
      </c>
      <c r="D140" s="4" t="s">
        <v>30</v>
      </c>
      <c r="E140" s="20">
        <v>2010</v>
      </c>
    </row>
    <row r="141" spans="1:5">
      <c r="A141" s="4" t="s">
        <v>189</v>
      </c>
      <c r="B141" s="2" t="s">
        <v>912</v>
      </c>
      <c r="C141" s="4" t="s">
        <v>44</v>
      </c>
      <c r="D141" s="4" t="s">
        <v>30</v>
      </c>
      <c r="E141" s="20">
        <v>2010</v>
      </c>
    </row>
    <row r="142" spans="1:5">
      <c r="A142" s="4" t="s">
        <v>190</v>
      </c>
      <c r="B142" s="2" t="s">
        <v>913</v>
      </c>
      <c r="C142" s="4" t="s">
        <v>58</v>
      </c>
      <c r="D142" s="4" t="s">
        <v>30</v>
      </c>
      <c r="E142" s="20">
        <v>2010</v>
      </c>
    </row>
    <row r="143" spans="1:5">
      <c r="A143" s="4" t="s">
        <v>191</v>
      </c>
      <c r="B143" s="2" t="s">
        <v>914</v>
      </c>
      <c r="C143" s="4" t="s">
        <v>33</v>
      </c>
      <c r="D143" s="4" t="s">
        <v>30</v>
      </c>
      <c r="E143" s="20">
        <v>2010</v>
      </c>
    </row>
    <row r="144" spans="1:5">
      <c r="A144" s="4" t="s">
        <v>192</v>
      </c>
      <c r="B144" s="2" t="s">
        <v>915</v>
      </c>
      <c r="C144" s="4" t="s">
        <v>69</v>
      </c>
      <c r="D144" s="4" t="s">
        <v>50</v>
      </c>
      <c r="E144" s="20">
        <v>2010</v>
      </c>
    </row>
    <row r="145" spans="1:5">
      <c r="A145" s="4" t="s">
        <v>193</v>
      </c>
      <c r="B145" s="2" t="s">
        <v>916</v>
      </c>
      <c r="C145" s="4" t="s">
        <v>44</v>
      </c>
      <c r="D145" s="4" t="s">
        <v>30</v>
      </c>
      <c r="E145" s="20">
        <v>2010</v>
      </c>
    </row>
    <row r="146" spans="1:5">
      <c r="A146" s="4" t="s">
        <v>194</v>
      </c>
      <c r="B146" s="2" t="s">
        <v>917</v>
      </c>
      <c r="C146" s="4" t="s">
        <v>44</v>
      </c>
      <c r="D146" s="4" t="s">
        <v>30</v>
      </c>
      <c r="E146" s="20">
        <v>2010</v>
      </c>
    </row>
    <row r="147" spans="1:5">
      <c r="A147" s="4" t="s">
        <v>195</v>
      </c>
      <c r="B147" s="2" t="s">
        <v>918</v>
      </c>
      <c r="C147" s="4" t="s">
        <v>47</v>
      </c>
      <c r="D147" s="4" t="s">
        <v>30</v>
      </c>
      <c r="E147" s="20">
        <v>2010</v>
      </c>
    </row>
    <row r="148" spans="1:5">
      <c r="A148" s="4" t="s">
        <v>196</v>
      </c>
      <c r="B148" s="2" t="s">
        <v>919</v>
      </c>
      <c r="C148" s="4" t="s">
        <v>47</v>
      </c>
      <c r="D148" s="4" t="s">
        <v>30</v>
      </c>
      <c r="E148" s="20">
        <v>2010</v>
      </c>
    </row>
    <row r="149" spans="1:5">
      <c r="A149" s="4" t="s">
        <v>197</v>
      </c>
      <c r="B149" s="2" t="s">
        <v>920</v>
      </c>
      <c r="C149" s="4" t="s">
        <v>44</v>
      </c>
      <c r="D149" s="4" t="s">
        <v>30</v>
      </c>
      <c r="E149" s="20">
        <v>2010</v>
      </c>
    </row>
    <row r="150" spans="1:5">
      <c r="A150" s="4" t="s">
        <v>198</v>
      </c>
      <c r="B150" s="2" t="s">
        <v>921</v>
      </c>
      <c r="C150" s="4" t="s">
        <v>69</v>
      </c>
      <c r="D150" s="4" t="s">
        <v>50</v>
      </c>
      <c r="E150" s="20">
        <v>2010</v>
      </c>
    </row>
    <row r="151" spans="1:5">
      <c r="A151" s="5" t="s">
        <v>199</v>
      </c>
      <c r="B151" s="2" t="s">
        <v>922</v>
      </c>
      <c r="C151" s="4" t="s">
        <v>33</v>
      </c>
      <c r="D151" s="4" t="s">
        <v>200</v>
      </c>
      <c r="E151" s="20">
        <v>2010</v>
      </c>
    </row>
    <row r="152" spans="1:5">
      <c r="A152" s="5" t="s">
        <v>201</v>
      </c>
      <c r="B152" s="2" t="s">
        <v>923</v>
      </c>
      <c r="C152" s="4" t="s">
        <v>33</v>
      </c>
      <c r="D152" s="4" t="s">
        <v>200</v>
      </c>
      <c r="E152" s="20">
        <v>2010</v>
      </c>
    </row>
    <row r="153" spans="1:5">
      <c r="A153" s="4" t="s">
        <v>202</v>
      </c>
      <c r="B153" s="2" t="s">
        <v>924</v>
      </c>
      <c r="C153" s="4" t="s">
        <v>47</v>
      </c>
      <c r="D153" s="4" t="s">
        <v>41</v>
      </c>
      <c r="E153" s="20">
        <v>2011</v>
      </c>
    </row>
    <row r="154" spans="1:5">
      <c r="A154" s="4" t="s">
        <v>203</v>
      </c>
      <c r="B154" s="2" t="s">
        <v>925</v>
      </c>
      <c r="C154" s="4" t="s">
        <v>47</v>
      </c>
      <c r="D154" s="4" t="s">
        <v>62</v>
      </c>
      <c r="E154" s="20">
        <v>2011</v>
      </c>
    </row>
    <row r="155" spans="1:5">
      <c r="A155" s="4" t="s">
        <v>204</v>
      </c>
      <c r="B155" s="2" t="s">
        <v>926</v>
      </c>
      <c r="C155" s="4" t="s">
        <v>33</v>
      </c>
      <c r="D155" s="4" t="s">
        <v>30</v>
      </c>
      <c r="E155" s="20">
        <v>2011</v>
      </c>
    </row>
    <row r="156" spans="1:5">
      <c r="A156" s="4" t="s">
        <v>205</v>
      </c>
      <c r="B156" s="2" t="s">
        <v>927</v>
      </c>
      <c r="C156" s="4" t="s">
        <v>44</v>
      </c>
      <c r="D156" s="4" t="s">
        <v>30</v>
      </c>
      <c r="E156" s="20">
        <v>2011</v>
      </c>
    </row>
    <row r="157" spans="1:5">
      <c r="A157" s="4" t="s">
        <v>206</v>
      </c>
      <c r="B157" s="2" t="s">
        <v>928</v>
      </c>
      <c r="C157" s="4" t="s">
        <v>33</v>
      </c>
      <c r="D157" s="4" t="s">
        <v>30</v>
      </c>
      <c r="E157" s="20">
        <v>2011</v>
      </c>
    </row>
    <row r="158" spans="1:5">
      <c r="A158" s="4" t="s">
        <v>207</v>
      </c>
      <c r="B158" s="2" t="s">
        <v>929</v>
      </c>
      <c r="C158" s="4" t="s">
        <v>69</v>
      </c>
      <c r="D158" s="4" t="s">
        <v>50</v>
      </c>
      <c r="E158" s="20">
        <v>2011</v>
      </c>
    </row>
    <row r="159" spans="1:5">
      <c r="A159" s="4" t="s">
        <v>208</v>
      </c>
      <c r="B159" s="2" t="s">
        <v>930</v>
      </c>
      <c r="C159" s="4" t="s">
        <v>47</v>
      </c>
      <c r="D159" s="4" t="s">
        <v>30</v>
      </c>
      <c r="E159" s="20">
        <v>2011</v>
      </c>
    </row>
    <row r="160" spans="1:5">
      <c r="A160" s="4" t="s">
        <v>209</v>
      </c>
      <c r="B160" s="2" t="s">
        <v>931</v>
      </c>
      <c r="C160" s="4" t="s">
        <v>47</v>
      </c>
      <c r="D160" s="4" t="s">
        <v>30</v>
      </c>
      <c r="E160" s="20">
        <v>2011</v>
      </c>
    </row>
    <row r="161" spans="1:5">
      <c r="A161" s="4" t="s">
        <v>210</v>
      </c>
      <c r="B161" s="2" t="s">
        <v>932</v>
      </c>
      <c r="C161" s="4" t="s">
        <v>44</v>
      </c>
      <c r="D161" s="4" t="s">
        <v>30</v>
      </c>
      <c r="E161" s="20">
        <v>2011</v>
      </c>
    </row>
    <row r="162" spans="1:5">
      <c r="A162" s="4" t="s">
        <v>211</v>
      </c>
      <c r="B162" s="2" t="s">
        <v>933</v>
      </c>
      <c r="C162" s="4" t="s">
        <v>33</v>
      </c>
      <c r="D162" s="4" t="s">
        <v>30</v>
      </c>
      <c r="E162" s="20">
        <v>2011</v>
      </c>
    </row>
    <row r="163" spans="1:5">
      <c r="A163" s="4" t="s">
        <v>212</v>
      </c>
      <c r="B163" s="2" t="s">
        <v>934</v>
      </c>
      <c r="C163" s="4" t="s">
        <v>33</v>
      </c>
      <c r="D163" s="4" t="s">
        <v>30</v>
      </c>
      <c r="E163" s="20">
        <v>2011</v>
      </c>
    </row>
    <row r="164" spans="1:5">
      <c r="A164" s="4" t="s">
        <v>213</v>
      </c>
      <c r="B164" s="2" t="s">
        <v>935</v>
      </c>
      <c r="C164" s="4" t="s">
        <v>36</v>
      </c>
      <c r="D164" s="4" t="s">
        <v>30</v>
      </c>
      <c r="E164" s="20">
        <v>2011</v>
      </c>
    </row>
    <row r="165" spans="1:5">
      <c r="A165" s="4" t="s">
        <v>214</v>
      </c>
      <c r="B165" s="2" t="s">
        <v>936</v>
      </c>
      <c r="C165" s="4" t="s">
        <v>86</v>
      </c>
      <c r="D165" s="4" t="s">
        <v>41</v>
      </c>
      <c r="E165" s="20">
        <v>2011</v>
      </c>
    </row>
    <row r="166" spans="1:5">
      <c r="A166" s="4" t="s">
        <v>215</v>
      </c>
      <c r="B166" s="2" t="s">
        <v>937</v>
      </c>
      <c r="C166" s="4" t="s">
        <v>33</v>
      </c>
      <c r="D166" s="4" t="s">
        <v>30</v>
      </c>
      <c r="E166" s="20">
        <v>2011</v>
      </c>
    </row>
    <row r="167" spans="1:5">
      <c r="A167" s="4" t="s">
        <v>216</v>
      </c>
      <c r="B167" s="2" t="s">
        <v>938</v>
      </c>
      <c r="C167" s="4" t="s">
        <v>47</v>
      </c>
      <c r="D167" s="4" t="s">
        <v>30</v>
      </c>
      <c r="E167" s="20">
        <v>2011</v>
      </c>
    </row>
    <row r="168" spans="1:5">
      <c r="A168" s="4" t="s">
        <v>217</v>
      </c>
      <c r="B168" s="2" t="s">
        <v>939</v>
      </c>
      <c r="C168" s="4" t="s">
        <v>33</v>
      </c>
      <c r="D168" s="4" t="s">
        <v>30</v>
      </c>
      <c r="E168" s="20">
        <v>2011</v>
      </c>
    </row>
    <row r="169" spans="1:5">
      <c r="A169" s="4" t="s">
        <v>218</v>
      </c>
      <c r="B169" s="2" t="s">
        <v>940</v>
      </c>
      <c r="C169" s="4" t="s">
        <v>44</v>
      </c>
      <c r="D169" s="4" t="s">
        <v>30</v>
      </c>
      <c r="E169" s="20">
        <v>2011</v>
      </c>
    </row>
    <row r="170" spans="1:5">
      <c r="A170" s="4" t="s">
        <v>219</v>
      </c>
      <c r="B170" s="2" t="s">
        <v>941</v>
      </c>
      <c r="C170" s="4" t="s">
        <v>47</v>
      </c>
      <c r="D170" s="4" t="s">
        <v>30</v>
      </c>
      <c r="E170" s="20">
        <v>2011</v>
      </c>
    </row>
    <row r="171" spans="1:5">
      <c r="A171" s="4" t="s">
        <v>220</v>
      </c>
      <c r="B171" s="2" t="s">
        <v>942</v>
      </c>
      <c r="C171" s="4" t="s">
        <v>33</v>
      </c>
      <c r="D171" s="4" t="s">
        <v>30</v>
      </c>
      <c r="E171" s="20">
        <v>2011</v>
      </c>
    </row>
    <row r="172" spans="1:5">
      <c r="A172" s="4" t="s">
        <v>221</v>
      </c>
      <c r="B172" s="2" t="s">
        <v>943</v>
      </c>
      <c r="C172" s="4" t="s">
        <v>47</v>
      </c>
      <c r="D172" s="4" t="s">
        <v>30</v>
      </c>
      <c r="E172" s="20">
        <v>2011</v>
      </c>
    </row>
    <row r="173" spans="1:5">
      <c r="A173" s="4" t="s">
        <v>222</v>
      </c>
      <c r="B173" s="2" t="s">
        <v>944</v>
      </c>
      <c r="C173" s="4" t="s">
        <v>33</v>
      </c>
      <c r="D173" s="4" t="s">
        <v>223</v>
      </c>
      <c r="E173" s="20">
        <v>2011</v>
      </c>
    </row>
    <row r="174" spans="1:5">
      <c r="A174" s="4" t="s">
        <v>224</v>
      </c>
      <c r="B174" s="2" t="s">
        <v>945</v>
      </c>
      <c r="C174" s="4" t="s">
        <v>29</v>
      </c>
      <c r="D174" s="4" t="s">
        <v>30</v>
      </c>
      <c r="E174" s="20">
        <v>2011</v>
      </c>
    </row>
    <row r="175" spans="1:5">
      <c r="A175" s="4" t="s">
        <v>225</v>
      </c>
      <c r="B175" s="2" t="s">
        <v>946</v>
      </c>
      <c r="C175" s="4" t="s">
        <v>86</v>
      </c>
      <c r="D175" s="4" t="s">
        <v>30</v>
      </c>
      <c r="E175" s="20">
        <v>2011</v>
      </c>
    </row>
    <row r="176" spans="1:5">
      <c r="A176" s="4" t="s">
        <v>226</v>
      </c>
      <c r="B176" s="2" t="s">
        <v>947</v>
      </c>
      <c r="C176" s="4" t="s">
        <v>47</v>
      </c>
      <c r="D176" s="4" t="s">
        <v>30</v>
      </c>
      <c r="E176" s="20">
        <v>2011</v>
      </c>
    </row>
    <row r="177" spans="1:5">
      <c r="A177" s="4" t="s">
        <v>227</v>
      </c>
      <c r="B177" s="2" t="s">
        <v>948</v>
      </c>
      <c r="C177" s="4" t="s">
        <v>36</v>
      </c>
      <c r="D177" s="4" t="s">
        <v>30</v>
      </c>
      <c r="E177" s="20">
        <v>2011</v>
      </c>
    </row>
    <row r="178" spans="1:5">
      <c r="A178" s="4" t="s">
        <v>228</v>
      </c>
      <c r="B178" s="2" t="s">
        <v>949</v>
      </c>
      <c r="C178" s="4" t="s">
        <v>33</v>
      </c>
      <c r="D178" s="4" t="s">
        <v>229</v>
      </c>
      <c r="E178" s="20">
        <v>2011</v>
      </c>
    </row>
    <row r="179" spans="1:5">
      <c r="A179" s="4" t="s">
        <v>230</v>
      </c>
      <c r="B179" s="2" t="s">
        <v>950</v>
      </c>
      <c r="C179" s="4" t="s">
        <v>58</v>
      </c>
      <c r="D179" s="4" t="s">
        <v>50</v>
      </c>
      <c r="E179" s="20">
        <v>2011</v>
      </c>
    </row>
    <row r="180" spans="1:5">
      <c r="A180" s="4" t="s">
        <v>231</v>
      </c>
      <c r="B180" s="2" t="s">
        <v>951</v>
      </c>
      <c r="C180" s="4" t="s">
        <v>86</v>
      </c>
      <c r="D180" s="4" t="s">
        <v>30</v>
      </c>
      <c r="E180" s="20">
        <v>2011</v>
      </c>
    </row>
    <row r="181" spans="1:5">
      <c r="A181" s="4" t="s">
        <v>232</v>
      </c>
      <c r="B181" s="2" t="s">
        <v>952</v>
      </c>
      <c r="C181" s="4" t="s">
        <v>44</v>
      </c>
      <c r="D181" s="4" t="s">
        <v>62</v>
      </c>
      <c r="E181" s="20">
        <v>2011</v>
      </c>
    </row>
    <row r="182" spans="1:5">
      <c r="A182" s="4" t="s">
        <v>233</v>
      </c>
      <c r="B182" s="2" t="s">
        <v>953</v>
      </c>
      <c r="C182" s="4" t="s">
        <v>29</v>
      </c>
      <c r="D182" s="4" t="s">
        <v>30</v>
      </c>
      <c r="E182" s="20">
        <v>2011</v>
      </c>
    </row>
    <row r="183" spans="1:5">
      <c r="A183" s="4" t="s">
        <v>234</v>
      </c>
      <c r="B183" s="2" t="s">
        <v>954</v>
      </c>
      <c r="C183" s="4" t="s">
        <v>33</v>
      </c>
      <c r="D183" s="4" t="s">
        <v>109</v>
      </c>
      <c r="E183" s="20">
        <v>2011</v>
      </c>
    </row>
    <row r="184" spans="1:5">
      <c r="A184" s="4" t="s">
        <v>235</v>
      </c>
      <c r="B184" s="2" t="s">
        <v>955</v>
      </c>
      <c r="C184" s="4" t="s">
        <v>47</v>
      </c>
      <c r="D184" s="4" t="s">
        <v>30</v>
      </c>
      <c r="E184" s="20">
        <v>2011</v>
      </c>
    </row>
    <row r="185" spans="1:5">
      <c r="A185" s="4" t="s">
        <v>236</v>
      </c>
      <c r="B185" s="2" t="s">
        <v>956</v>
      </c>
      <c r="C185" s="4" t="s">
        <v>29</v>
      </c>
      <c r="D185" s="4" t="s">
        <v>30</v>
      </c>
      <c r="E185" s="20">
        <v>2011</v>
      </c>
    </row>
    <row r="186" spans="1:5">
      <c r="A186" s="4" t="s">
        <v>237</v>
      </c>
      <c r="B186" s="2" t="s">
        <v>957</v>
      </c>
      <c r="C186" s="4" t="s">
        <v>47</v>
      </c>
      <c r="D186" s="4" t="s">
        <v>50</v>
      </c>
      <c r="E186" s="20">
        <v>2011</v>
      </c>
    </row>
    <row r="187" spans="1:5">
      <c r="A187" s="4" t="s">
        <v>238</v>
      </c>
      <c r="B187" s="2" t="s">
        <v>958</v>
      </c>
      <c r="C187" s="4" t="s">
        <v>44</v>
      </c>
      <c r="D187" s="4" t="s">
        <v>62</v>
      </c>
      <c r="E187" s="20">
        <v>2011</v>
      </c>
    </row>
    <row r="188" spans="1:5">
      <c r="A188" s="4" t="s">
        <v>239</v>
      </c>
      <c r="B188" s="2" t="s">
        <v>959</v>
      </c>
      <c r="C188" s="4" t="s">
        <v>36</v>
      </c>
      <c r="D188" s="4" t="s">
        <v>30</v>
      </c>
      <c r="E188" s="20">
        <v>2011</v>
      </c>
    </row>
    <row r="189" spans="1:5">
      <c r="A189" s="4" t="s">
        <v>240</v>
      </c>
      <c r="B189" s="2" t="s">
        <v>960</v>
      </c>
      <c r="C189" s="4" t="s">
        <v>33</v>
      </c>
      <c r="D189" s="4" t="s">
        <v>41</v>
      </c>
      <c r="E189" s="20">
        <v>2011</v>
      </c>
    </row>
    <row r="190" spans="1:5">
      <c r="A190" s="4" t="s">
        <v>241</v>
      </c>
      <c r="B190" s="2" t="s">
        <v>961</v>
      </c>
      <c r="C190" s="4" t="s">
        <v>33</v>
      </c>
      <c r="D190" s="4" t="s">
        <v>30</v>
      </c>
      <c r="E190" s="20">
        <v>2011</v>
      </c>
    </row>
    <row r="191" spans="1:5">
      <c r="A191" s="4" t="s">
        <v>242</v>
      </c>
      <c r="B191" s="2" t="s">
        <v>962</v>
      </c>
      <c r="C191" s="4" t="s">
        <v>29</v>
      </c>
      <c r="D191" s="4" t="s">
        <v>30</v>
      </c>
      <c r="E191" s="20">
        <v>2011</v>
      </c>
    </row>
    <row r="192" spans="1:5">
      <c r="A192" s="4" t="s">
        <v>243</v>
      </c>
      <c r="B192" s="2" t="s">
        <v>963</v>
      </c>
      <c r="C192" s="4" t="s">
        <v>33</v>
      </c>
      <c r="D192" s="4" t="s">
        <v>30</v>
      </c>
      <c r="E192" s="20">
        <v>2011</v>
      </c>
    </row>
    <row r="193" spans="1:5">
      <c r="A193" s="4" t="s">
        <v>244</v>
      </c>
      <c r="B193" s="2" t="s">
        <v>964</v>
      </c>
      <c r="C193" s="4" t="s">
        <v>44</v>
      </c>
      <c r="D193" s="4" t="s">
        <v>41</v>
      </c>
      <c r="E193" s="20">
        <v>2011</v>
      </c>
    </row>
    <row r="194" spans="1:5">
      <c r="A194" s="4" t="s">
        <v>245</v>
      </c>
      <c r="B194" s="2" t="s">
        <v>965</v>
      </c>
      <c r="C194" s="4" t="s">
        <v>44</v>
      </c>
      <c r="D194" s="4" t="s">
        <v>50</v>
      </c>
      <c r="E194" s="20">
        <v>2011</v>
      </c>
    </row>
    <row r="195" spans="1:5">
      <c r="A195" s="4" t="s">
        <v>246</v>
      </c>
      <c r="B195" s="2" t="s">
        <v>966</v>
      </c>
      <c r="C195" s="4" t="s">
        <v>33</v>
      </c>
      <c r="D195" s="4" t="s">
        <v>30</v>
      </c>
      <c r="E195" s="20">
        <v>2011</v>
      </c>
    </row>
    <row r="196" spans="1:5">
      <c r="A196" s="4" t="s">
        <v>247</v>
      </c>
      <c r="B196" s="2" t="s">
        <v>967</v>
      </c>
      <c r="C196" s="4" t="s">
        <v>33</v>
      </c>
      <c r="D196" s="4" t="s">
        <v>30</v>
      </c>
      <c r="E196" s="20">
        <v>2011</v>
      </c>
    </row>
    <row r="197" spans="1:5">
      <c r="A197" s="4" t="s">
        <v>248</v>
      </c>
      <c r="B197" s="2" t="s">
        <v>968</v>
      </c>
      <c r="C197" s="4" t="s">
        <v>33</v>
      </c>
      <c r="D197" s="4" t="s">
        <v>30</v>
      </c>
      <c r="E197" s="20">
        <v>2011</v>
      </c>
    </row>
    <row r="198" spans="1:5">
      <c r="A198" s="4" t="s">
        <v>249</v>
      </c>
      <c r="B198" s="2" t="s">
        <v>969</v>
      </c>
      <c r="C198" s="4" t="s">
        <v>86</v>
      </c>
      <c r="D198" s="4" t="s">
        <v>30</v>
      </c>
      <c r="E198" s="20">
        <v>2011</v>
      </c>
    </row>
    <row r="199" spans="1:5">
      <c r="A199" s="4" t="s">
        <v>250</v>
      </c>
      <c r="B199" s="2" t="s">
        <v>970</v>
      </c>
      <c r="C199" s="4" t="s">
        <v>29</v>
      </c>
      <c r="D199" s="4" t="s">
        <v>30</v>
      </c>
      <c r="E199" s="20">
        <v>2012</v>
      </c>
    </row>
    <row r="200" spans="1:5">
      <c r="A200" s="4" t="s">
        <v>251</v>
      </c>
      <c r="B200" s="2" t="s">
        <v>971</v>
      </c>
      <c r="C200" s="4" t="s">
        <v>33</v>
      </c>
      <c r="D200" s="4" t="s">
        <v>41</v>
      </c>
      <c r="E200" s="20">
        <v>2012</v>
      </c>
    </row>
    <row r="201" spans="1:5">
      <c r="A201" s="4" t="s">
        <v>252</v>
      </c>
      <c r="B201" s="2" t="s">
        <v>972</v>
      </c>
      <c r="C201" s="4" t="s">
        <v>58</v>
      </c>
      <c r="D201" s="4" t="s">
        <v>71</v>
      </c>
      <c r="E201" s="20">
        <v>2012</v>
      </c>
    </row>
    <row r="202" spans="1:5">
      <c r="A202" s="4" t="s">
        <v>253</v>
      </c>
      <c r="B202" s="2" t="s">
        <v>973</v>
      </c>
      <c r="C202" s="4" t="s">
        <v>33</v>
      </c>
      <c r="D202" s="4" t="s">
        <v>254</v>
      </c>
      <c r="E202" s="20">
        <v>2012</v>
      </c>
    </row>
    <row r="203" spans="1:5">
      <c r="A203" s="4" t="s">
        <v>255</v>
      </c>
      <c r="B203" s="2" t="s">
        <v>974</v>
      </c>
      <c r="C203" s="4" t="s">
        <v>33</v>
      </c>
      <c r="D203" s="4" t="s">
        <v>30</v>
      </c>
      <c r="E203" s="20">
        <v>2012</v>
      </c>
    </row>
    <row r="204" spans="1:5">
      <c r="A204" s="4" t="s">
        <v>256</v>
      </c>
      <c r="B204" s="2" t="s">
        <v>975</v>
      </c>
      <c r="C204" s="4" t="s">
        <v>44</v>
      </c>
      <c r="D204" s="4" t="s">
        <v>30</v>
      </c>
      <c r="E204" s="20">
        <v>2012</v>
      </c>
    </row>
    <row r="205" spans="1:5">
      <c r="A205" s="4" t="s">
        <v>257</v>
      </c>
      <c r="B205" s="2" t="s">
        <v>976</v>
      </c>
      <c r="C205" s="4" t="s">
        <v>47</v>
      </c>
      <c r="D205" s="4" t="s">
        <v>30</v>
      </c>
      <c r="E205" s="20">
        <v>2012</v>
      </c>
    </row>
    <row r="206" spans="1:5">
      <c r="A206" s="4" t="s">
        <v>258</v>
      </c>
      <c r="B206" s="2" t="s">
        <v>977</v>
      </c>
      <c r="C206" s="4" t="s">
        <v>29</v>
      </c>
      <c r="D206" s="4" t="s">
        <v>30</v>
      </c>
      <c r="E206" s="20">
        <v>2012</v>
      </c>
    </row>
    <row r="207" spans="1:5">
      <c r="A207" s="4" t="s">
        <v>259</v>
      </c>
      <c r="B207" s="2" t="s">
        <v>978</v>
      </c>
      <c r="C207" s="4" t="s">
        <v>29</v>
      </c>
      <c r="D207" s="4" t="s">
        <v>30</v>
      </c>
      <c r="E207" s="20">
        <v>2012</v>
      </c>
    </row>
    <row r="208" spans="1:5">
      <c r="A208" s="4" t="s">
        <v>260</v>
      </c>
      <c r="B208" s="2" t="s">
        <v>979</v>
      </c>
      <c r="C208" s="4" t="s">
        <v>36</v>
      </c>
      <c r="D208" s="4" t="s">
        <v>30</v>
      </c>
      <c r="E208" s="20">
        <v>2012</v>
      </c>
    </row>
    <row r="209" spans="1:5">
      <c r="A209" s="4" t="s">
        <v>261</v>
      </c>
      <c r="B209" s="2" t="s">
        <v>980</v>
      </c>
      <c r="C209" s="4" t="s">
        <v>44</v>
      </c>
      <c r="D209" s="4" t="s">
        <v>30</v>
      </c>
      <c r="E209" s="20">
        <v>2012</v>
      </c>
    </row>
    <row r="210" spans="1:5">
      <c r="A210" s="4" t="s">
        <v>262</v>
      </c>
      <c r="B210" s="2" t="s">
        <v>981</v>
      </c>
      <c r="C210" s="4" t="s">
        <v>33</v>
      </c>
      <c r="D210" s="4" t="s">
        <v>50</v>
      </c>
      <c r="E210" s="20">
        <v>2012</v>
      </c>
    </row>
    <row r="211" spans="1:5">
      <c r="A211" s="4" t="s">
        <v>263</v>
      </c>
      <c r="B211" s="2" t="s">
        <v>982</v>
      </c>
      <c r="C211" s="4" t="s">
        <v>33</v>
      </c>
      <c r="D211" s="4" t="s">
        <v>30</v>
      </c>
      <c r="E211" s="20">
        <v>2012</v>
      </c>
    </row>
    <row r="212" spans="1:5">
      <c r="A212" s="4" t="s">
        <v>264</v>
      </c>
      <c r="B212" s="2" t="s">
        <v>983</v>
      </c>
      <c r="C212" s="4" t="s">
        <v>33</v>
      </c>
      <c r="D212" s="4" t="s">
        <v>30</v>
      </c>
      <c r="E212" s="20">
        <v>2012</v>
      </c>
    </row>
    <row r="213" spans="1:5">
      <c r="A213" s="4" t="s">
        <v>265</v>
      </c>
      <c r="B213" s="2" t="s">
        <v>984</v>
      </c>
      <c r="C213" s="4" t="s">
        <v>69</v>
      </c>
      <c r="D213" s="4" t="s">
        <v>30</v>
      </c>
      <c r="E213" s="20">
        <v>2012</v>
      </c>
    </row>
    <row r="214" spans="1:5">
      <c r="A214" s="4" t="s">
        <v>266</v>
      </c>
      <c r="B214" s="2" t="s">
        <v>985</v>
      </c>
      <c r="C214" s="4" t="s">
        <v>33</v>
      </c>
      <c r="D214" s="4" t="s">
        <v>30</v>
      </c>
      <c r="E214" s="20">
        <v>2012</v>
      </c>
    </row>
    <row r="215" spans="1:5">
      <c r="A215" s="4" t="s">
        <v>267</v>
      </c>
      <c r="B215" s="2" t="s">
        <v>986</v>
      </c>
      <c r="C215" s="4" t="s">
        <v>47</v>
      </c>
      <c r="D215" s="4" t="s">
        <v>30</v>
      </c>
      <c r="E215" s="20">
        <v>2012</v>
      </c>
    </row>
    <row r="216" spans="1:5">
      <c r="A216" s="4" t="s">
        <v>268</v>
      </c>
      <c r="B216" s="2" t="s">
        <v>987</v>
      </c>
      <c r="C216" s="4" t="s">
        <v>33</v>
      </c>
      <c r="D216" s="4" t="s">
        <v>30</v>
      </c>
      <c r="E216" s="20">
        <v>2012</v>
      </c>
    </row>
    <row r="217" spans="1:5">
      <c r="A217" s="4" t="s">
        <v>269</v>
      </c>
      <c r="B217" s="2" t="s">
        <v>988</v>
      </c>
      <c r="C217" s="4" t="s">
        <v>44</v>
      </c>
      <c r="D217" s="4" t="s">
        <v>270</v>
      </c>
      <c r="E217" s="20">
        <v>2012</v>
      </c>
    </row>
    <row r="218" spans="1:5">
      <c r="A218" s="4" t="s">
        <v>271</v>
      </c>
      <c r="B218" s="2" t="s">
        <v>989</v>
      </c>
      <c r="C218" s="4" t="s">
        <v>44</v>
      </c>
      <c r="D218" s="4" t="s">
        <v>30</v>
      </c>
      <c r="E218" s="20">
        <v>2012</v>
      </c>
    </row>
    <row r="219" spans="1:5">
      <c r="A219" s="4" t="s">
        <v>272</v>
      </c>
      <c r="B219" s="2" t="s">
        <v>990</v>
      </c>
      <c r="C219" s="4" t="s">
        <v>69</v>
      </c>
      <c r="D219" s="4" t="s">
        <v>30</v>
      </c>
      <c r="E219" s="20">
        <v>2012</v>
      </c>
    </row>
    <row r="220" spans="1:5">
      <c r="A220" s="4" t="s">
        <v>273</v>
      </c>
      <c r="B220" s="2" t="s">
        <v>991</v>
      </c>
      <c r="C220" s="4" t="s">
        <v>47</v>
      </c>
      <c r="D220" s="4" t="s">
        <v>80</v>
      </c>
      <c r="E220" s="20">
        <v>2012</v>
      </c>
    </row>
    <row r="221" spans="1:5">
      <c r="A221" s="4" t="s">
        <v>274</v>
      </c>
      <c r="B221" s="2" t="s">
        <v>992</v>
      </c>
      <c r="C221" s="4" t="s">
        <v>69</v>
      </c>
      <c r="D221" s="4" t="s">
        <v>30</v>
      </c>
      <c r="E221" s="20">
        <v>2012</v>
      </c>
    </row>
    <row r="222" spans="1:5">
      <c r="A222" s="5" t="s">
        <v>275</v>
      </c>
      <c r="B222" s="2" t="s">
        <v>993</v>
      </c>
      <c r="C222" s="5" t="s">
        <v>44</v>
      </c>
      <c r="D222" s="5" t="s">
        <v>30</v>
      </c>
      <c r="E222" s="10">
        <v>2012</v>
      </c>
    </row>
    <row r="223" spans="1:5">
      <c r="A223" s="4" t="s">
        <v>276</v>
      </c>
      <c r="B223" s="2" t="s">
        <v>994</v>
      </c>
      <c r="C223" s="4" t="s">
        <v>33</v>
      </c>
      <c r="D223" s="4" t="s">
        <v>41</v>
      </c>
      <c r="E223" s="20">
        <v>2012</v>
      </c>
    </row>
    <row r="224" spans="1:5">
      <c r="A224" s="4" t="s">
        <v>277</v>
      </c>
      <c r="B224" s="2" t="s">
        <v>995</v>
      </c>
      <c r="C224" s="4" t="s">
        <v>33</v>
      </c>
      <c r="D224" s="4" t="s">
        <v>30</v>
      </c>
      <c r="E224" s="20">
        <v>2012</v>
      </c>
    </row>
    <row r="225" spans="1:5">
      <c r="A225" s="4" t="s">
        <v>278</v>
      </c>
      <c r="B225" s="2" t="s">
        <v>996</v>
      </c>
      <c r="C225" s="4" t="s">
        <v>69</v>
      </c>
      <c r="D225" s="4" t="s">
        <v>30</v>
      </c>
      <c r="E225" s="20">
        <v>2012</v>
      </c>
    </row>
    <row r="226" spans="1:5">
      <c r="A226" s="4" t="s">
        <v>279</v>
      </c>
      <c r="B226" s="2" t="s">
        <v>997</v>
      </c>
      <c r="C226" s="4" t="s">
        <v>33</v>
      </c>
      <c r="D226" s="4" t="s">
        <v>30</v>
      </c>
      <c r="E226" s="20">
        <v>2012</v>
      </c>
    </row>
    <row r="227" spans="1:5">
      <c r="A227" s="4" t="s">
        <v>280</v>
      </c>
      <c r="B227" s="2" t="s">
        <v>998</v>
      </c>
      <c r="C227" s="4" t="s">
        <v>44</v>
      </c>
      <c r="D227" s="4" t="s">
        <v>80</v>
      </c>
      <c r="E227" s="20">
        <v>2012</v>
      </c>
    </row>
    <row r="228" spans="1:5">
      <c r="A228" s="4" t="s">
        <v>281</v>
      </c>
      <c r="B228" s="2" t="s">
        <v>999</v>
      </c>
      <c r="C228" s="4" t="s">
        <v>44</v>
      </c>
      <c r="D228" s="4" t="s">
        <v>41</v>
      </c>
      <c r="E228" s="20">
        <v>2012</v>
      </c>
    </row>
    <row r="229" spans="1:5">
      <c r="A229" s="4" t="s">
        <v>282</v>
      </c>
      <c r="B229" s="2" t="s">
        <v>1000</v>
      </c>
      <c r="C229" s="4" t="s">
        <v>69</v>
      </c>
      <c r="D229" s="4" t="s">
        <v>71</v>
      </c>
      <c r="E229" s="20">
        <v>2012</v>
      </c>
    </row>
    <row r="230" spans="1:5">
      <c r="A230" s="4" t="s">
        <v>283</v>
      </c>
      <c r="B230" s="2" t="s">
        <v>1001</v>
      </c>
      <c r="C230" s="4" t="s">
        <v>47</v>
      </c>
      <c r="D230" s="4" t="s">
        <v>30</v>
      </c>
      <c r="E230" s="20">
        <v>2012</v>
      </c>
    </row>
    <row r="231" spans="1:5">
      <c r="A231" s="4" t="s">
        <v>284</v>
      </c>
      <c r="B231" s="2" t="s">
        <v>1002</v>
      </c>
      <c r="C231" s="4" t="s">
        <v>44</v>
      </c>
      <c r="D231" s="4" t="s">
        <v>30</v>
      </c>
      <c r="E231" s="20">
        <v>2012</v>
      </c>
    </row>
    <row r="232" spans="1:5">
      <c r="A232" s="4" t="s">
        <v>285</v>
      </c>
      <c r="B232" s="2" t="s">
        <v>1003</v>
      </c>
      <c r="C232" s="4" t="s">
        <v>47</v>
      </c>
      <c r="D232" s="4" t="s">
        <v>286</v>
      </c>
      <c r="E232" s="20">
        <v>2012</v>
      </c>
    </row>
    <row r="233" spans="1:5">
      <c r="A233" s="4" t="s">
        <v>287</v>
      </c>
      <c r="B233" s="2" t="s">
        <v>1004</v>
      </c>
      <c r="C233" s="4" t="s">
        <v>47</v>
      </c>
      <c r="D233" s="4" t="s">
        <v>30</v>
      </c>
      <c r="E233" s="20">
        <v>2012</v>
      </c>
    </row>
    <row r="234" spans="1:5">
      <c r="A234" s="4" t="s">
        <v>288</v>
      </c>
      <c r="B234" s="2" t="s">
        <v>1005</v>
      </c>
      <c r="C234" s="4" t="s">
        <v>29</v>
      </c>
      <c r="D234" s="4" t="s">
        <v>30</v>
      </c>
      <c r="E234" s="20">
        <v>2012</v>
      </c>
    </row>
    <row r="235" spans="1:5">
      <c r="A235" s="4" t="s">
        <v>289</v>
      </c>
      <c r="B235" s="2" t="s">
        <v>1006</v>
      </c>
      <c r="C235" s="4" t="s">
        <v>29</v>
      </c>
      <c r="D235" s="4" t="s">
        <v>290</v>
      </c>
      <c r="E235" s="20">
        <v>2012</v>
      </c>
    </row>
    <row r="236" spans="1:5">
      <c r="A236" s="4" t="s">
        <v>291</v>
      </c>
      <c r="B236" s="2" t="s">
        <v>1007</v>
      </c>
      <c r="C236" s="4" t="s">
        <v>69</v>
      </c>
      <c r="D236" s="4" t="s">
        <v>30</v>
      </c>
      <c r="E236" s="20">
        <v>2012</v>
      </c>
    </row>
    <row r="237" spans="1:5">
      <c r="A237" s="4" t="s">
        <v>292</v>
      </c>
      <c r="B237" s="2" t="s">
        <v>1008</v>
      </c>
      <c r="C237" s="4" t="s">
        <v>47</v>
      </c>
      <c r="D237" s="4" t="s">
        <v>30</v>
      </c>
      <c r="E237" s="20">
        <v>2012</v>
      </c>
    </row>
    <row r="238" spans="1:5">
      <c r="A238" s="4" t="s">
        <v>293</v>
      </c>
      <c r="B238" s="2" t="s">
        <v>1009</v>
      </c>
      <c r="C238" s="4" t="s">
        <v>47</v>
      </c>
      <c r="D238" s="4" t="s">
        <v>41</v>
      </c>
      <c r="E238" s="20">
        <v>2012</v>
      </c>
    </row>
    <row r="239" spans="1:5">
      <c r="A239" s="4" t="s">
        <v>294</v>
      </c>
      <c r="B239" s="2" t="s">
        <v>1010</v>
      </c>
      <c r="C239" s="4" t="s">
        <v>44</v>
      </c>
      <c r="D239" s="4" t="s">
        <v>30</v>
      </c>
      <c r="E239" s="20">
        <v>2012</v>
      </c>
    </row>
    <row r="240" spans="1:5">
      <c r="A240" s="4" t="s">
        <v>295</v>
      </c>
      <c r="B240" s="2" t="s">
        <v>1011</v>
      </c>
      <c r="C240" s="4" t="s">
        <v>47</v>
      </c>
      <c r="D240" s="4" t="s">
        <v>30</v>
      </c>
      <c r="E240" s="20">
        <v>2012</v>
      </c>
    </row>
    <row r="241" spans="1:5">
      <c r="A241" s="4" t="s">
        <v>296</v>
      </c>
      <c r="B241" s="2" t="s">
        <v>1012</v>
      </c>
      <c r="C241" s="4" t="s">
        <v>47</v>
      </c>
      <c r="D241" s="4" t="s">
        <v>30</v>
      </c>
      <c r="E241" s="20">
        <v>2012</v>
      </c>
    </row>
    <row r="242" spans="1:5">
      <c r="A242" s="4" t="s">
        <v>297</v>
      </c>
      <c r="B242" s="2" t="s">
        <v>1013</v>
      </c>
      <c r="C242" s="4" t="s">
        <v>47</v>
      </c>
      <c r="D242" s="4" t="s">
        <v>30</v>
      </c>
      <c r="E242" s="20">
        <v>2012</v>
      </c>
    </row>
    <row r="243" spans="1:5">
      <c r="A243" s="4" t="s">
        <v>298</v>
      </c>
      <c r="B243" s="2" t="s">
        <v>1014</v>
      </c>
      <c r="C243" s="4" t="s">
        <v>36</v>
      </c>
      <c r="D243" s="4" t="s">
        <v>299</v>
      </c>
      <c r="E243" s="20">
        <v>2012</v>
      </c>
    </row>
    <row r="244" spans="1:5">
      <c r="A244" s="4" t="s">
        <v>300</v>
      </c>
      <c r="B244" s="2" t="s">
        <v>1015</v>
      </c>
      <c r="C244" s="4" t="s">
        <v>47</v>
      </c>
      <c r="D244" s="4" t="s">
        <v>30</v>
      </c>
      <c r="E244" s="20">
        <v>2012</v>
      </c>
    </row>
    <row r="245" spans="1:5">
      <c r="A245" s="4" t="s">
        <v>301</v>
      </c>
      <c r="B245" s="2" t="s">
        <v>1016</v>
      </c>
      <c r="C245" s="4" t="s">
        <v>44</v>
      </c>
      <c r="D245" s="4" t="s">
        <v>30</v>
      </c>
      <c r="E245" s="20">
        <v>2012</v>
      </c>
    </row>
    <row r="246" spans="1:5">
      <c r="A246" s="4" t="s">
        <v>302</v>
      </c>
      <c r="B246" s="2" t="s">
        <v>1017</v>
      </c>
      <c r="C246" s="4" t="s">
        <v>47</v>
      </c>
      <c r="D246" s="4" t="s">
        <v>41</v>
      </c>
      <c r="E246" s="20">
        <v>2012</v>
      </c>
    </row>
    <row r="247" spans="1:5">
      <c r="A247" s="4" t="s">
        <v>303</v>
      </c>
      <c r="B247" s="2" t="s">
        <v>1018</v>
      </c>
      <c r="C247" s="4" t="s">
        <v>47</v>
      </c>
      <c r="D247" s="4" t="s">
        <v>30</v>
      </c>
      <c r="E247" s="20">
        <v>2012</v>
      </c>
    </row>
    <row r="248" spans="1:5">
      <c r="A248" s="4" t="s">
        <v>304</v>
      </c>
      <c r="B248" s="2" t="s">
        <v>1019</v>
      </c>
      <c r="C248" s="4" t="s">
        <v>47</v>
      </c>
      <c r="D248" s="4" t="s">
        <v>73</v>
      </c>
      <c r="E248" s="20">
        <v>2012</v>
      </c>
    </row>
    <row r="249" spans="1:5">
      <c r="A249" s="4" t="s">
        <v>305</v>
      </c>
      <c r="B249" s="2" t="s">
        <v>1020</v>
      </c>
      <c r="C249" s="4" t="s">
        <v>33</v>
      </c>
      <c r="D249" s="4" t="s">
        <v>73</v>
      </c>
      <c r="E249" s="20">
        <v>2012</v>
      </c>
    </row>
    <row r="250" spans="1:5">
      <c r="A250" s="4" t="s">
        <v>306</v>
      </c>
      <c r="B250" s="2" t="s">
        <v>1021</v>
      </c>
      <c r="C250" s="4" t="s">
        <v>47</v>
      </c>
      <c r="D250" s="4" t="s">
        <v>307</v>
      </c>
      <c r="E250" s="20">
        <v>2012</v>
      </c>
    </row>
    <row r="251" spans="1:5">
      <c r="A251" s="4" t="s">
        <v>308</v>
      </c>
      <c r="B251" s="2" t="s">
        <v>1022</v>
      </c>
      <c r="C251" s="4" t="s">
        <v>33</v>
      </c>
      <c r="D251" s="4" t="s">
        <v>73</v>
      </c>
      <c r="E251" s="20">
        <v>2012</v>
      </c>
    </row>
    <row r="252" spans="1:5">
      <c r="A252" s="4" t="s">
        <v>309</v>
      </c>
      <c r="B252" s="2" t="s">
        <v>1023</v>
      </c>
      <c r="C252" s="4" t="s">
        <v>44</v>
      </c>
      <c r="D252" s="4" t="s">
        <v>30</v>
      </c>
      <c r="E252" s="20">
        <v>2012</v>
      </c>
    </row>
    <row r="253" spans="1:5">
      <c r="A253" s="4" t="s">
        <v>310</v>
      </c>
      <c r="B253" s="2" t="s">
        <v>1024</v>
      </c>
      <c r="C253" s="4" t="s">
        <v>33</v>
      </c>
      <c r="D253" s="4" t="s">
        <v>30</v>
      </c>
      <c r="E253" s="20">
        <v>2012</v>
      </c>
    </row>
    <row r="254" spans="1:5">
      <c r="A254" s="4" t="s">
        <v>311</v>
      </c>
      <c r="B254" s="2" t="s">
        <v>1025</v>
      </c>
      <c r="C254" s="4" t="s">
        <v>58</v>
      </c>
      <c r="D254" s="4" t="s">
        <v>30</v>
      </c>
      <c r="E254" s="20">
        <v>2012</v>
      </c>
    </row>
    <row r="255" spans="1:5">
      <c r="A255" s="4" t="s">
        <v>312</v>
      </c>
      <c r="B255" s="2" t="s">
        <v>1026</v>
      </c>
      <c r="C255" s="4" t="s">
        <v>44</v>
      </c>
      <c r="D255" s="4" t="s">
        <v>30</v>
      </c>
      <c r="E255" s="20">
        <v>2012</v>
      </c>
    </row>
    <row r="256" spans="1:5">
      <c r="A256" s="4" t="s">
        <v>313</v>
      </c>
      <c r="B256" s="2" t="s">
        <v>1027</v>
      </c>
      <c r="C256" s="4" t="s">
        <v>29</v>
      </c>
      <c r="D256" s="4" t="s">
        <v>30</v>
      </c>
      <c r="E256" s="20">
        <v>2012</v>
      </c>
    </row>
    <row r="257" spans="1:5">
      <c r="A257" s="4" t="s">
        <v>314</v>
      </c>
      <c r="B257" s="2" t="s">
        <v>1028</v>
      </c>
      <c r="C257" s="4" t="s">
        <v>47</v>
      </c>
      <c r="D257" s="4" t="s">
        <v>30</v>
      </c>
      <c r="E257" s="20">
        <v>2012</v>
      </c>
    </row>
    <row r="258" spans="1:5">
      <c r="A258" s="4" t="s">
        <v>315</v>
      </c>
      <c r="B258" s="2" t="s">
        <v>1029</v>
      </c>
      <c r="C258" s="4" t="s">
        <v>69</v>
      </c>
      <c r="D258" s="4" t="s">
        <v>30</v>
      </c>
      <c r="E258" s="20">
        <v>2012</v>
      </c>
    </row>
    <row r="259" spans="1:5">
      <c r="A259" s="4" t="s">
        <v>316</v>
      </c>
      <c r="B259" s="2" t="s">
        <v>1030</v>
      </c>
      <c r="C259" s="4" t="s">
        <v>36</v>
      </c>
      <c r="D259" s="4" t="s">
        <v>30</v>
      </c>
      <c r="E259" s="20">
        <v>2012</v>
      </c>
    </row>
    <row r="260" spans="1:5">
      <c r="A260" s="5" t="s">
        <v>317</v>
      </c>
      <c r="B260" s="2" t="s">
        <v>1031</v>
      </c>
      <c r="C260" s="5" t="s">
        <v>33</v>
      </c>
      <c r="D260" s="5" t="s">
        <v>30</v>
      </c>
      <c r="E260" s="10">
        <v>2012</v>
      </c>
    </row>
    <row r="261" spans="1:5">
      <c r="A261" s="4" t="s">
        <v>318</v>
      </c>
      <c r="B261" s="2" t="s">
        <v>1032</v>
      </c>
      <c r="C261" s="4" t="s">
        <v>33</v>
      </c>
      <c r="D261" s="4" t="s">
        <v>223</v>
      </c>
      <c r="E261" s="20">
        <v>2012</v>
      </c>
    </row>
    <row r="262" spans="1:5">
      <c r="A262" s="4" t="s">
        <v>319</v>
      </c>
      <c r="B262" s="2" t="s">
        <v>1033</v>
      </c>
      <c r="C262" s="4" t="s">
        <v>47</v>
      </c>
      <c r="D262" s="4" t="s">
        <v>30</v>
      </c>
      <c r="E262" s="20">
        <v>2012</v>
      </c>
    </row>
    <row r="263" spans="1:5">
      <c r="A263" s="4" t="s">
        <v>320</v>
      </c>
      <c r="B263" s="2" t="s">
        <v>1034</v>
      </c>
      <c r="C263" s="4" t="s">
        <v>29</v>
      </c>
      <c r="D263" s="4" t="s">
        <v>50</v>
      </c>
      <c r="E263" s="20">
        <v>2012</v>
      </c>
    </row>
    <row r="264" spans="1:5">
      <c r="A264" s="4" t="s">
        <v>321</v>
      </c>
      <c r="B264" s="2" t="s">
        <v>1035</v>
      </c>
      <c r="C264" s="4" t="s">
        <v>29</v>
      </c>
      <c r="D264" s="4" t="s">
        <v>30</v>
      </c>
      <c r="E264" s="20">
        <v>2012</v>
      </c>
    </row>
    <row r="265" spans="1:5">
      <c r="A265" s="4" t="s">
        <v>322</v>
      </c>
      <c r="B265" s="2" t="s">
        <v>1036</v>
      </c>
      <c r="C265" s="4" t="s">
        <v>44</v>
      </c>
      <c r="D265" s="4" t="s">
        <v>30</v>
      </c>
      <c r="E265" s="20">
        <v>2012</v>
      </c>
    </row>
    <row r="266" spans="1:5">
      <c r="A266" s="4" t="s">
        <v>323</v>
      </c>
      <c r="B266" s="2" t="s">
        <v>1037</v>
      </c>
      <c r="C266" s="4" t="s">
        <v>44</v>
      </c>
      <c r="D266" s="4" t="s">
        <v>30</v>
      </c>
      <c r="E266" s="20">
        <v>2012</v>
      </c>
    </row>
    <row r="267" spans="1:5">
      <c r="A267" s="4" t="s">
        <v>324</v>
      </c>
      <c r="B267" s="2" t="s">
        <v>1038</v>
      </c>
      <c r="C267" s="4" t="s">
        <v>47</v>
      </c>
      <c r="D267" s="4" t="s">
        <v>30</v>
      </c>
      <c r="E267" s="20">
        <v>2012</v>
      </c>
    </row>
    <row r="268" spans="1:5">
      <c r="A268" s="4" t="s">
        <v>325</v>
      </c>
      <c r="B268" s="2" t="s">
        <v>1039</v>
      </c>
      <c r="C268" s="4" t="s">
        <v>33</v>
      </c>
      <c r="D268" s="4" t="s">
        <v>290</v>
      </c>
      <c r="E268" s="20">
        <v>2012</v>
      </c>
    </row>
    <row r="269" spans="1:5">
      <c r="A269" s="4" t="s">
        <v>326</v>
      </c>
      <c r="B269" s="2" t="s">
        <v>1040</v>
      </c>
      <c r="C269" s="4" t="s">
        <v>47</v>
      </c>
      <c r="D269" s="4" t="s">
        <v>50</v>
      </c>
      <c r="E269" s="20">
        <v>2012</v>
      </c>
    </row>
    <row r="270" spans="1:5">
      <c r="A270" s="4" t="s">
        <v>327</v>
      </c>
      <c r="B270" s="2" t="s">
        <v>1041</v>
      </c>
      <c r="C270" s="4" t="s">
        <v>47</v>
      </c>
      <c r="D270" s="4" t="s">
        <v>30</v>
      </c>
      <c r="E270" s="20">
        <v>2012</v>
      </c>
    </row>
    <row r="271" spans="1:5">
      <c r="A271" s="4" t="s">
        <v>328</v>
      </c>
      <c r="B271" s="2" t="s">
        <v>1042</v>
      </c>
      <c r="C271" s="4" t="s">
        <v>44</v>
      </c>
      <c r="D271" s="4" t="s">
        <v>30</v>
      </c>
      <c r="E271" s="20">
        <v>2012</v>
      </c>
    </row>
    <row r="272" spans="1:5">
      <c r="A272" s="4" t="s">
        <v>329</v>
      </c>
      <c r="B272" s="2" t="s">
        <v>1043</v>
      </c>
      <c r="C272" s="4" t="s">
        <v>33</v>
      </c>
      <c r="D272" s="4" t="s">
        <v>30</v>
      </c>
      <c r="E272" s="20">
        <v>2012</v>
      </c>
    </row>
    <row r="273" spans="1:5">
      <c r="A273" s="4" t="s">
        <v>330</v>
      </c>
      <c r="B273" s="2" t="s">
        <v>1044</v>
      </c>
      <c r="C273" s="4" t="s">
        <v>33</v>
      </c>
      <c r="D273" s="4" t="s">
        <v>30</v>
      </c>
      <c r="E273" s="20">
        <v>2012</v>
      </c>
    </row>
    <row r="274" spans="1:5">
      <c r="A274" s="4" t="s">
        <v>331</v>
      </c>
      <c r="B274" s="2" t="s">
        <v>1045</v>
      </c>
      <c r="C274" s="4" t="s">
        <v>36</v>
      </c>
      <c r="D274" s="4" t="s">
        <v>30</v>
      </c>
      <c r="E274" s="20">
        <v>2012</v>
      </c>
    </row>
    <row r="275" spans="1:5">
      <c r="A275" s="4" t="s">
        <v>332</v>
      </c>
      <c r="B275" s="2" t="s">
        <v>1046</v>
      </c>
      <c r="C275" s="4" t="s">
        <v>33</v>
      </c>
      <c r="D275" s="4" t="s">
        <v>30</v>
      </c>
      <c r="E275" s="20">
        <v>2012</v>
      </c>
    </row>
    <row r="276" spans="1:5">
      <c r="A276" s="4" t="s">
        <v>333</v>
      </c>
      <c r="B276" s="2" t="s">
        <v>1047</v>
      </c>
      <c r="C276" s="4" t="s">
        <v>33</v>
      </c>
      <c r="D276" s="4" t="s">
        <v>30</v>
      </c>
      <c r="E276" s="20">
        <v>2012</v>
      </c>
    </row>
    <row r="277" spans="1:5">
      <c r="A277" s="4" t="s">
        <v>334</v>
      </c>
      <c r="B277" s="2" t="s">
        <v>1048</v>
      </c>
      <c r="C277" s="4" t="s">
        <v>47</v>
      </c>
      <c r="D277" s="4" t="s">
        <v>30</v>
      </c>
      <c r="E277" s="20">
        <v>2012</v>
      </c>
    </row>
    <row r="278" spans="1:5">
      <c r="A278" s="4" t="s">
        <v>335</v>
      </c>
      <c r="B278" s="2" t="s">
        <v>1049</v>
      </c>
      <c r="C278" s="4" t="s">
        <v>33</v>
      </c>
      <c r="D278" s="4" t="s">
        <v>30</v>
      </c>
      <c r="E278" s="20">
        <v>2012</v>
      </c>
    </row>
    <row r="279" spans="1:5">
      <c r="A279" s="4" t="s">
        <v>336</v>
      </c>
      <c r="B279" s="2" t="s">
        <v>1050</v>
      </c>
      <c r="C279" s="4" t="s">
        <v>69</v>
      </c>
      <c r="D279" s="4" t="s">
        <v>30</v>
      </c>
      <c r="E279" s="20">
        <v>2012</v>
      </c>
    </row>
    <row r="280" spans="1:5">
      <c r="A280" s="4" t="s">
        <v>337</v>
      </c>
      <c r="B280" s="2" t="s">
        <v>1051</v>
      </c>
      <c r="C280" s="4" t="s">
        <v>47</v>
      </c>
      <c r="D280" s="4" t="s">
        <v>30</v>
      </c>
      <c r="E280" s="20">
        <v>2012</v>
      </c>
    </row>
    <row r="281" spans="1:5">
      <c r="A281" s="4" t="s">
        <v>338</v>
      </c>
      <c r="B281" s="2" t="s">
        <v>1052</v>
      </c>
      <c r="C281" s="4" t="s">
        <v>86</v>
      </c>
      <c r="D281" s="4" t="s">
        <v>30</v>
      </c>
      <c r="E281" s="20">
        <v>2012</v>
      </c>
    </row>
    <row r="282" spans="1:5">
      <c r="A282" s="4" t="s">
        <v>339</v>
      </c>
      <c r="B282" s="2" t="s">
        <v>1053</v>
      </c>
      <c r="C282" s="4" t="s">
        <v>33</v>
      </c>
      <c r="D282" s="4" t="s">
        <v>30</v>
      </c>
      <c r="E282" s="20">
        <v>2012</v>
      </c>
    </row>
    <row r="283" spans="1:5">
      <c r="A283" s="4" t="s">
        <v>340</v>
      </c>
      <c r="B283" s="2" t="s">
        <v>1054</v>
      </c>
      <c r="C283" s="4" t="s">
        <v>47</v>
      </c>
      <c r="D283" s="4" t="s">
        <v>30</v>
      </c>
      <c r="E283" s="20">
        <v>2012</v>
      </c>
    </row>
    <row r="284" spans="1:5">
      <c r="A284" s="4" t="s">
        <v>341</v>
      </c>
      <c r="B284" s="2" t="s">
        <v>1055</v>
      </c>
      <c r="C284" s="4" t="s">
        <v>44</v>
      </c>
      <c r="D284" s="4" t="s">
        <v>30</v>
      </c>
      <c r="E284" s="20">
        <v>2012</v>
      </c>
    </row>
    <row r="285" spans="1:5">
      <c r="A285" s="4" t="s">
        <v>342</v>
      </c>
      <c r="B285" s="2" t="s">
        <v>1056</v>
      </c>
      <c r="C285" s="4" t="s">
        <v>47</v>
      </c>
      <c r="D285" s="4" t="s">
        <v>30</v>
      </c>
      <c r="E285" s="20">
        <v>2012</v>
      </c>
    </row>
    <row r="286" spans="1:5">
      <c r="A286" s="4" t="s">
        <v>343</v>
      </c>
      <c r="B286" s="2" t="s">
        <v>1057</v>
      </c>
      <c r="C286" s="4" t="s">
        <v>33</v>
      </c>
      <c r="D286" s="4" t="s">
        <v>30</v>
      </c>
      <c r="E286" s="20">
        <v>2012</v>
      </c>
    </row>
    <row r="287" spans="1:5">
      <c r="A287" s="4" t="s">
        <v>344</v>
      </c>
      <c r="B287" s="2" t="s">
        <v>1058</v>
      </c>
      <c r="C287" s="4" t="s">
        <v>69</v>
      </c>
      <c r="D287" s="4" t="s">
        <v>30</v>
      </c>
      <c r="E287" s="20">
        <v>2013</v>
      </c>
    </row>
    <row r="288" spans="1:5">
      <c r="A288" s="4" t="s">
        <v>345</v>
      </c>
      <c r="B288" s="2" t="s">
        <v>1059</v>
      </c>
      <c r="C288" s="4" t="s">
        <v>47</v>
      </c>
      <c r="D288" s="4" t="s">
        <v>50</v>
      </c>
      <c r="E288" s="20">
        <v>2013</v>
      </c>
    </row>
    <row r="289" spans="1:5">
      <c r="A289" s="4" t="s">
        <v>346</v>
      </c>
      <c r="B289" s="2" t="s">
        <v>1060</v>
      </c>
      <c r="C289" s="4" t="s">
        <v>47</v>
      </c>
      <c r="D289" s="4" t="s">
        <v>30</v>
      </c>
      <c r="E289" s="20">
        <v>2013</v>
      </c>
    </row>
    <row r="290" spans="1:5">
      <c r="A290" s="4" t="s">
        <v>347</v>
      </c>
      <c r="B290" s="2" t="s">
        <v>1061</v>
      </c>
      <c r="C290" s="4" t="s">
        <v>33</v>
      </c>
      <c r="D290" s="4" t="s">
        <v>30</v>
      </c>
      <c r="E290" s="20">
        <v>2013</v>
      </c>
    </row>
    <row r="291" spans="1:5">
      <c r="A291" s="4" t="s">
        <v>348</v>
      </c>
      <c r="B291" s="2" t="s">
        <v>1062</v>
      </c>
      <c r="C291" s="4" t="s">
        <v>33</v>
      </c>
      <c r="D291" s="4" t="s">
        <v>30</v>
      </c>
      <c r="E291" s="20">
        <v>2013</v>
      </c>
    </row>
    <row r="292" spans="1:5">
      <c r="A292" s="4" t="s">
        <v>349</v>
      </c>
      <c r="B292" s="2" t="s">
        <v>1063</v>
      </c>
      <c r="C292" s="4" t="s">
        <v>44</v>
      </c>
      <c r="D292" s="4" t="s">
        <v>30</v>
      </c>
      <c r="E292" s="20">
        <v>2013</v>
      </c>
    </row>
    <row r="293" spans="1:5">
      <c r="A293" s="4" t="s">
        <v>350</v>
      </c>
      <c r="B293" s="2" t="s">
        <v>1064</v>
      </c>
      <c r="C293" s="4" t="s">
        <v>58</v>
      </c>
      <c r="D293" s="4" t="s">
        <v>30</v>
      </c>
      <c r="E293" s="20">
        <v>2013</v>
      </c>
    </row>
    <row r="294" spans="1:5">
      <c r="A294" s="4" t="s">
        <v>351</v>
      </c>
      <c r="B294" s="2" t="s">
        <v>1065</v>
      </c>
      <c r="C294" s="4" t="s">
        <v>69</v>
      </c>
      <c r="D294" s="4" t="s">
        <v>30</v>
      </c>
      <c r="E294" s="20">
        <v>2013</v>
      </c>
    </row>
    <row r="295" spans="1:5">
      <c r="A295" s="4" t="s">
        <v>352</v>
      </c>
      <c r="B295" s="2" t="s">
        <v>1066</v>
      </c>
      <c r="C295" s="4" t="s">
        <v>69</v>
      </c>
      <c r="D295" s="4" t="s">
        <v>41</v>
      </c>
      <c r="E295" s="20">
        <v>2013</v>
      </c>
    </row>
    <row r="296" spans="1:5">
      <c r="A296" s="4" t="s">
        <v>353</v>
      </c>
      <c r="B296" s="2" t="s">
        <v>1067</v>
      </c>
      <c r="C296" s="4" t="s">
        <v>58</v>
      </c>
      <c r="D296" s="4" t="s">
        <v>30</v>
      </c>
      <c r="E296" s="20">
        <v>2013</v>
      </c>
    </row>
    <row r="297" spans="1:5">
      <c r="A297" s="4" t="s">
        <v>354</v>
      </c>
      <c r="B297" s="2" t="s">
        <v>1068</v>
      </c>
      <c r="C297" s="4" t="s">
        <v>58</v>
      </c>
      <c r="D297" s="4" t="s">
        <v>30</v>
      </c>
      <c r="E297" s="20">
        <v>2013</v>
      </c>
    </row>
    <row r="298" spans="1:5">
      <c r="A298" s="4" t="s">
        <v>355</v>
      </c>
      <c r="B298" s="2" t="s">
        <v>1069</v>
      </c>
      <c r="C298" s="4" t="s">
        <v>29</v>
      </c>
      <c r="D298" s="4" t="s">
        <v>30</v>
      </c>
      <c r="E298" s="20">
        <v>2013</v>
      </c>
    </row>
    <row r="299" spans="1:5">
      <c r="A299" s="4" t="s">
        <v>356</v>
      </c>
      <c r="B299" s="2" t="s">
        <v>1070</v>
      </c>
      <c r="C299" s="4" t="s">
        <v>47</v>
      </c>
      <c r="D299" s="4" t="s">
        <v>30</v>
      </c>
      <c r="E299" s="20">
        <v>2013</v>
      </c>
    </row>
    <row r="300" spans="1:5">
      <c r="A300" s="4" t="s">
        <v>357</v>
      </c>
      <c r="B300" s="2" t="s">
        <v>1071</v>
      </c>
      <c r="C300" s="4" t="s">
        <v>58</v>
      </c>
      <c r="D300" s="4" t="s">
        <v>358</v>
      </c>
      <c r="E300" s="20">
        <v>2013</v>
      </c>
    </row>
    <row r="301" spans="1:5">
      <c r="A301" s="4" t="s">
        <v>359</v>
      </c>
      <c r="B301" s="2" t="s">
        <v>1072</v>
      </c>
      <c r="C301" s="4" t="s">
        <v>33</v>
      </c>
      <c r="D301" s="4" t="s">
        <v>167</v>
      </c>
      <c r="E301" s="20">
        <v>2013</v>
      </c>
    </row>
    <row r="302" spans="1:5">
      <c r="A302" s="4" t="s">
        <v>360</v>
      </c>
      <c r="B302" s="2" t="s">
        <v>1073</v>
      </c>
      <c r="C302" s="4" t="s">
        <v>44</v>
      </c>
      <c r="D302" s="4" t="s">
        <v>30</v>
      </c>
      <c r="E302" s="20">
        <v>2013</v>
      </c>
    </row>
    <row r="303" spans="1:5">
      <c r="A303" s="4" t="s">
        <v>361</v>
      </c>
      <c r="B303" s="2" t="s">
        <v>1074</v>
      </c>
      <c r="C303" s="4" t="s">
        <v>33</v>
      </c>
      <c r="D303" s="4" t="s">
        <v>30</v>
      </c>
      <c r="E303" s="20">
        <v>2013</v>
      </c>
    </row>
    <row r="304" spans="1:5">
      <c r="A304" s="4" t="s">
        <v>362</v>
      </c>
      <c r="B304" s="2" t="s">
        <v>1075</v>
      </c>
      <c r="C304" s="4" t="s">
        <v>29</v>
      </c>
      <c r="D304" s="4" t="s">
        <v>30</v>
      </c>
      <c r="E304" s="20">
        <v>2013</v>
      </c>
    </row>
    <row r="305" spans="1:5">
      <c r="A305" s="4" t="s">
        <v>363</v>
      </c>
      <c r="B305" s="2" t="s">
        <v>1076</v>
      </c>
      <c r="C305" s="4" t="s">
        <v>36</v>
      </c>
      <c r="D305" s="4" t="s">
        <v>30</v>
      </c>
      <c r="E305" s="20">
        <v>2013</v>
      </c>
    </row>
    <row r="306" spans="1:5">
      <c r="A306" s="4" t="s">
        <v>364</v>
      </c>
      <c r="B306" s="2" t="s">
        <v>1077</v>
      </c>
      <c r="C306" s="4" t="s">
        <v>47</v>
      </c>
      <c r="D306" s="4" t="s">
        <v>30</v>
      </c>
      <c r="E306" s="20">
        <v>2013</v>
      </c>
    </row>
    <row r="307" spans="1:5">
      <c r="A307" s="4" t="s">
        <v>365</v>
      </c>
      <c r="B307" s="2" t="s">
        <v>1078</v>
      </c>
      <c r="C307" s="4" t="s">
        <v>69</v>
      </c>
      <c r="D307" s="4" t="s">
        <v>30</v>
      </c>
      <c r="E307" s="20">
        <v>2013</v>
      </c>
    </row>
    <row r="308" spans="1:5">
      <c r="A308" s="4" t="s">
        <v>366</v>
      </c>
      <c r="B308" s="2" t="s">
        <v>1079</v>
      </c>
      <c r="C308" s="4" t="s">
        <v>44</v>
      </c>
      <c r="D308" s="4" t="s">
        <v>30</v>
      </c>
      <c r="E308" s="20">
        <v>2013</v>
      </c>
    </row>
    <row r="309" spans="1:5">
      <c r="A309" s="4" t="s">
        <v>367</v>
      </c>
      <c r="B309" s="2" t="s">
        <v>1080</v>
      </c>
      <c r="C309" s="4" t="s">
        <v>33</v>
      </c>
      <c r="D309" s="4" t="s">
        <v>30</v>
      </c>
      <c r="E309" s="20">
        <v>2013</v>
      </c>
    </row>
    <row r="310" spans="1:5">
      <c r="A310" s="4" t="s">
        <v>368</v>
      </c>
      <c r="B310" s="2" t="s">
        <v>1081</v>
      </c>
      <c r="C310" s="4" t="s">
        <v>33</v>
      </c>
      <c r="D310" s="4" t="s">
        <v>30</v>
      </c>
      <c r="E310" s="20">
        <v>2013</v>
      </c>
    </row>
    <row r="311" spans="1:5">
      <c r="A311" s="4" t="s">
        <v>369</v>
      </c>
      <c r="B311" s="2" t="s">
        <v>1082</v>
      </c>
      <c r="C311" s="4" t="s">
        <v>69</v>
      </c>
      <c r="D311" s="4" t="s">
        <v>30</v>
      </c>
      <c r="E311" s="20">
        <v>2013</v>
      </c>
    </row>
    <row r="312" spans="1:5">
      <c r="A312" s="4" t="s">
        <v>370</v>
      </c>
      <c r="B312" s="2" t="s">
        <v>1083</v>
      </c>
      <c r="C312" s="4" t="s">
        <v>86</v>
      </c>
      <c r="D312" s="4" t="s">
        <v>30</v>
      </c>
      <c r="E312" s="20">
        <v>2013</v>
      </c>
    </row>
    <row r="313" spans="1:5">
      <c r="A313" s="4" t="s">
        <v>371</v>
      </c>
      <c r="B313" s="2" t="s">
        <v>1084</v>
      </c>
      <c r="C313" s="4" t="s">
        <v>44</v>
      </c>
      <c r="D313" s="4" t="s">
        <v>109</v>
      </c>
      <c r="E313" s="20">
        <v>2013</v>
      </c>
    </row>
    <row r="314" spans="1:5">
      <c r="A314" s="4" t="s">
        <v>372</v>
      </c>
      <c r="B314" s="2" t="s">
        <v>1085</v>
      </c>
      <c r="C314" s="4" t="s">
        <v>47</v>
      </c>
      <c r="D314" s="4" t="s">
        <v>50</v>
      </c>
      <c r="E314" s="20">
        <v>2013</v>
      </c>
    </row>
    <row r="315" spans="1:5">
      <c r="A315" s="4" t="s">
        <v>373</v>
      </c>
      <c r="B315" s="2" t="s">
        <v>1086</v>
      </c>
      <c r="C315" s="4" t="s">
        <v>47</v>
      </c>
      <c r="D315" s="4" t="s">
        <v>30</v>
      </c>
      <c r="E315" s="20">
        <v>2013</v>
      </c>
    </row>
    <row r="316" spans="1:5">
      <c r="A316" s="4" t="s">
        <v>374</v>
      </c>
      <c r="B316" s="2" t="s">
        <v>1087</v>
      </c>
      <c r="C316" s="4" t="s">
        <v>47</v>
      </c>
      <c r="D316" s="4" t="s">
        <v>375</v>
      </c>
      <c r="E316" s="20">
        <v>2013</v>
      </c>
    </row>
    <row r="317" spans="1:5">
      <c r="A317" s="4" t="s">
        <v>376</v>
      </c>
      <c r="B317" s="2" t="s">
        <v>1088</v>
      </c>
      <c r="C317" s="4" t="s">
        <v>33</v>
      </c>
      <c r="D317" s="4" t="s">
        <v>299</v>
      </c>
      <c r="E317" s="20">
        <v>2013</v>
      </c>
    </row>
    <row r="318" spans="1:5">
      <c r="A318" s="4" t="s">
        <v>377</v>
      </c>
      <c r="B318" s="2" t="s">
        <v>1089</v>
      </c>
      <c r="C318" s="4" t="s">
        <v>33</v>
      </c>
      <c r="D318" s="4" t="s">
        <v>30</v>
      </c>
      <c r="E318" s="20">
        <v>2013</v>
      </c>
    </row>
    <row r="319" spans="1:5">
      <c r="A319" s="4" t="s">
        <v>378</v>
      </c>
      <c r="B319" s="2" t="s">
        <v>1090</v>
      </c>
      <c r="C319" s="4" t="s">
        <v>47</v>
      </c>
      <c r="D319" s="4" t="s">
        <v>30</v>
      </c>
      <c r="E319" s="20">
        <v>2013</v>
      </c>
    </row>
    <row r="320" spans="1:5">
      <c r="A320" s="4" t="s">
        <v>379</v>
      </c>
      <c r="B320" s="2" t="s">
        <v>1091</v>
      </c>
      <c r="C320" s="4" t="s">
        <v>33</v>
      </c>
      <c r="D320" s="4" t="s">
        <v>380</v>
      </c>
      <c r="E320" s="20">
        <v>2013</v>
      </c>
    </row>
    <row r="321" spans="1:5">
      <c r="A321" s="4" t="s">
        <v>381</v>
      </c>
      <c r="B321" s="2" t="s">
        <v>1092</v>
      </c>
      <c r="C321" s="4" t="s">
        <v>33</v>
      </c>
      <c r="D321" s="4" t="s">
        <v>30</v>
      </c>
      <c r="E321" s="20">
        <v>2013</v>
      </c>
    </row>
    <row r="322" spans="1:5">
      <c r="A322" s="4" t="s">
        <v>382</v>
      </c>
      <c r="B322" s="2" t="s">
        <v>1093</v>
      </c>
      <c r="C322" s="4" t="s">
        <v>44</v>
      </c>
      <c r="D322" s="4" t="s">
        <v>30</v>
      </c>
      <c r="E322" s="20">
        <v>2013</v>
      </c>
    </row>
    <row r="323" spans="1:5">
      <c r="A323" s="4" t="s">
        <v>383</v>
      </c>
      <c r="B323" s="2" t="s">
        <v>1094</v>
      </c>
      <c r="C323" s="4" t="s">
        <v>47</v>
      </c>
      <c r="D323" s="4" t="s">
        <v>30</v>
      </c>
      <c r="E323" s="20">
        <v>2013</v>
      </c>
    </row>
    <row r="324" spans="1:5">
      <c r="A324" s="4" t="s">
        <v>384</v>
      </c>
      <c r="B324" s="2" t="s">
        <v>1095</v>
      </c>
      <c r="C324" s="4" t="s">
        <v>47</v>
      </c>
      <c r="D324" s="4" t="s">
        <v>30</v>
      </c>
      <c r="E324" s="20">
        <v>2013</v>
      </c>
    </row>
    <row r="325" spans="1:5">
      <c r="A325" s="4" t="s">
        <v>385</v>
      </c>
      <c r="B325" s="2" t="s">
        <v>1096</v>
      </c>
      <c r="C325" s="4" t="s">
        <v>44</v>
      </c>
      <c r="D325" s="4" t="s">
        <v>30</v>
      </c>
      <c r="E325" s="20">
        <v>2013</v>
      </c>
    </row>
    <row r="326" spans="1:5">
      <c r="A326" s="4" t="s">
        <v>386</v>
      </c>
      <c r="B326" s="2" t="s">
        <v>1097</v>
      </c>
      <c r="C326" s="4" t="s">
        <v>86</v>
      </c>
      <c r="D326" s="4" t="s">
        <v>387</v>
      </c>
      <c r="E326" s="20">
        <v>2013</v>
      </c>
    </row>
    <row r="327" spans="1:5">
      <c r="A327" s="4" t="s">
        <v>388</v>
      </c>
      <c r="B327" s="2" t="s">
        <v>1098</v>
      </c>
      <c r="C327" s="4" t="s">
        <v>69</v>
      </c>
      <c r="D327" s="4" t="s">
        <v>30</v>
      </c>
      <c r="E327" s="20">
        <v>2013</v>
      </c>
    </row>
    <row r="328" spans="1:5">
      <c r="A328" s="4" t="s">
        <v>389</v>
      </c>
      <c r="B328" s="2" t="s">
        <v>1099</v>
      </c>
      <c r="C328" s="4" t="s">
        <v>47</v>
      </c>
      <c r="D328" s="4" t="s">
        <v>30</v>
      </c>
      <c r="E328" s="20">
        <v>2013</v>
      </c>
    </row>
    <row r="329" spans="1:5">
      <c r="A329" s="4" t="s">
        <v>390</v>
      </c>
      <c r="B329" s="2" t="s">
        <v>1100</v>
      </c>
      <c r="C329" s="4" t="s">
        <v>47</v>
      </c>
      <c r="D329" s="4" t="s">
        <v>50</v>
      </c>
      <c r="E329" s="20">
        <v>2013</v>
      </c>
    </row>
    <row r="330" spans="1:5">
      <c r="A330" s="4" t="s">
        <v>391</v>
      </c>
      <c r="B330" s="2" t="s">
        <v>1101</v>
      </c>
      <c r="C330" s="4" t="s">
        <v>47</v>
      </c>
      <c r="D330" s="4" t="s">
        <v>30</v>
      </c>
      <c r="E330" s="20">
        <v>2013</v>
      </c>
    </row>
    <row r="331" spans="1:5">
      <c r="A331" s="4" t="s">
        <v>392</v>
      </c>
      <c r="B331" s="2" t="s">
        <v>1102</v>
      </c>
      <c r="C331" s="4" t="s">
        <v>47</v>
      </c>
      <c r="D331" s="4" t="s">
        <v>30</v>
      </c>
      <c r="E331" s="20">
        <v>2013</v>
      </c>
    </row>
    <row r="332" spans="1:5">
      <c r="A332" s="4" t="s">
        <v>393</v>
      </c>
      <c r="B332" s="2" t="s">
        <v>1103</v>
      </c>
      <c r="C332" s="4" t="s">
        <v>47</v>
      </c>
      <c r="D332" s="4" t="s">
        <v>394</v>
      </c>
      <c r="E332" s="20">
        <v>2013</v>
      </c>
    </row>
    <row r="333" spans="1:5">
      <c r="A333" s="4" t="s">
        <v>395</v>
      </c>
      <c r="B333" s="2" t="s">
        <v>1104</v>
      </c>
      <c r="C333" s="4" t="s">
        <v>33</v>
      </c>
      <c r="D333" s="4" t="s">
        <v>30</v>
      </c>
      <c r="E333" s="20">
        <v>2013</v>
      </c>
    </row>
    <row r="334" spans="1:5">
      <c r="A334" s="4" t="s">
        <v>396</v>
      </c>
      <c r="B334" s="2" t="s">
        <v>1105</v>
      </c>
      <c r="C334" s="4" t="s">
        <v>29</v>
      </c>
      <c r="D334" s="4" t="s">
        <v>286</v>
      </c>
      <c r="E334" s="20">
        <v>2013</v>
      </c>
    </row>
    <row r="335" spans="1:5">
      <c r="A335" s="4" t="s">
        <v>397</v>
      </c>
      <c r="B335" s="2" t="s">
        <v>1106</v>
      </c>
      <c r="C335" s="4" t="s">
        <v>86</v>
      </c>
      <c r="D335" s="4" t="s">
        <v>30</v>
      </c>
      <c r="E335" s="20">
        <v>2013</v>
      </c>
    </row>
    <row r="336" spans="1:5">
      <c r="A336" s="4" t="s">
        <v>398</v>
      </c>
      <c r="B336" s="2" t="s">
        <v>1107</v>
      </c>
      <c r="C336" s="4" t="s">
        <v>47</v>
      </c>
      <c r="D336" s="4" t="s">
        <v>30</v>
      </c>
      <c r="E336" s="20">
        <v>2013</v>
      </c>
    </row>
    <row r="337" spans="1:5">
      <c r="A337" s="4" t="s">
        <v>399</v>
      </c>
      <c r="B337" s="2" t="s">
        <v>1108</v>
      </c>
      <c r="C337" s="4" t="s">
        <v>44</v>
      </c>
      <c r="D337" s="4" t="s">
        <v>30</v>
      </c>
      <c r="E337" s="20">
        <v>2013</v>
      </c>
    </row>
    <row r="338" spans="1:5">
      <c r="A338" s="4" t="s">
        <v>400</v>
      </c>
      <c r="B338" s="2" t="s">
        <v>1109</v>
      </c>
      <c r="C338" s="4" t="s">
        <v>29</v>
      </c>
      <c r="D338" s="4" t="s">
        <v>30</v>
      </c>
      <c r="E338" s="20">
        <v>2013</v>
      </c>
    </row>
    <row r="339" spans="1:5">
      <c r="A339" s="4" t="s">
        <v>401</v>
      </c>
      <c r="B339" s="2" t="s">
        <v>1110</v>
      </c>
      <c r="C339" s="4" t="s">
        <v>47</v>
      </c>
      <c r="D339" s="4" t="s">
        <v>30</v>
      </c>
      <c r="E339" s="20">
        <v>2013</v>
      </c>
    </row>
    <row r="340" spans="1:5">
      <c r="A340" s="4" t="s">
        <v>402</v>
      </c>
      <c r="B340" s="2" t="s">
        <v>1111</v>
      </c>
      <c r="C340" s="4" t="s">
        <v>47</v>
      </c>
      <c r="D340" s="4" t="s">
        <v>30</v>
      </c>
      <c r="E340" s="20">
        <v>2013</v>
      </c>
    </row>
    <row r="341" spans="1:5">
      <c r="A341" s="4" t="s">
        <v>403</v>
      </c>
      <c r="B341" s="2" t="s">
        <v>1112</v>
      </c>
      <c r="C341" s="4" t="s">
        <v>36</v>
      </c>
      <c r="D341" s="4" t="s">
        <v>30</v>
      </c>
      <c r="E341" s="20">
        <v>2013</v>
      </c>
    </row>
    <row r="342" spans="1:5">
      <c r="A342" s="4" t="s">
        <v>404</v>
      </c>
      <c r="B342" s="2" t="s">
        <v>1113</v>
      </c>
      <c r="C342" s="4" t="s">
        <v>47</v>
      </c>
      <c r="D342" s="4" t="s">
        <v>30</v>
      </c>
      <c r="E342" s="20">
        <v>2013</v>
      </c>
    </row>
    <row r="343" spans="1:5">
      <c r="A343" s="4" t="s">
        <v>405</v>
      </c>
      <c r="B343" s="2" t="s">
        <v>1114</v>
      </c>
      <c r="C343" s="4" t="s">
        <v>47</v>
      </c>
      <c r="D343" s="4" t="s">
        <v>30</v>
      </c>
      <c r="E343" s="20">
        <v>2013</v>
      </c>
    </row>
    <row r="344" spans="1:5">
      <c r="A344" s="4" t="s">
        <v>406</v>
      </c>
      <c r="B344" s="2" t="s">
        <v>1115</v>
      </c>
      <c r="C344" s="4" t="s">
        <v>47</v>
      </c>
      <c r="D344" s="4" t="s">
        <v>109</v>
      </c>
      <c r="E344" s="20">
        <v>2013</v>
      </c>
    </row>
    <row r="345" spans="1:5">
      <c r="A345" s="4" t="s">
        <v>407</v>
      </c>
      <c r="B345" s="2" t="s">
        <v>1116</v>
      </c>
      <c r="C345" s="4" t="s">
        <v>47</v>
      </c>
      <c r="D345" s="4" t="s">
        <v>50</v>
      </c>
      <c r="E345" s="20">
        <v>2013</v>
      </c>
    </row>
    <row r="346" spans="1:5">
      <c r="A346" s="4" t="s">
        <v>408</v>
      </c>
      <c r="B346" s="2" t="s">
        <v>1117</v>
      </c>
      <c r="C346" s="4" t="s">
        <v>47</v>
      </c>
      <c r="D346" s="4" t="s">
        <v>30</v>
      </c>
      <c r="E346" s="20">
        <v>2013</v>
      </c>
    </row>
    <row r="347" spans="1:5">
      <c r="A347" s="4" t="s">
        <v>409</v>
      </c>
      <c r="B347" s="2" t="s">
        <v>1118</v>
      </c>
      <c r="C347" s="4" t="s">
        <v>47</v>
      </c>
      <c r="D347" s="4" t="s">
        <v>30</v>
      </c>
      <c r="E347" s="20">
        <v>2013</v>
      </c>
    </row>
    <row r="348" spans="1:5">
      <c r="A348" s="4" t="s">
        <v>410</v>
      </c>
      <c r="B348" s="2" t="s">
        <v>1119</v>
      </c>
      <c r="C348" s="4" t="s">
        <v>44</v>
      </c>
      <c r="D348" s="4" t="s">
        <v>411</v>
      </c>
      <c r="E348" s="20">
        <v>2013</v>
      </c>
    </row>
    <row r="349" spans="1:5">
      <c r="A349" s="4" t="s">
        <v>412</v>
      </c>
      <c r="B349" s="2" t="s">
        <v>1120</v>
      </c>
      <c r="C349" s="4" t="s">
        <v>47</v>
      </c>
      <c r="D349" s="4" t="s">
        <v>30</v>
      </c>
      <c r="E349" s="20">
        <v>2013</v>
      </c>
    </row>
    <row r="350" spans="1:5">
      <c r="A350" s="6" t="s">
        <v>413</v>
      </c>
      <c r="B350" s="2" t="s">
        <v>1121</v>
      </c>
      <c r="C350" s="4" t="s">
        <v>47</v>
      </c>
      <c r="D350" s="4" t="s">
        <v>30</v>
      </c>
      <c r="E350" s="20">
        <v>2013</v>
      </c>
    </row>
    <row r="351" spans="1:5">
      <c r="A351" s="4" t="s">
        <v>414</v>
      </c>
      <c r="B351" s="2" t="s">
        <v>1122</v>
      </c>
      <c r="C351" s="4" t="s">
        <v>33</v>
      </c>
      <c r="D351" s="4" t="s">
        <v>30</v>
      </c>
      <c r="E351" s="20">
        <v>2013</v>
      </c>
    </row>
    <row r="352" spans="1:5">
      <c r="A352" s="4" t="s">
        <v>415</v>
      </c>
      <c r="B352" s="2" t="s">
        <v>1123</v>
      </c>
      <c r="C352" s="4" t="s">
        <v>33</v>
      </c>
      <c r="D352" s="4" t="s">
        <v>30</v>
      </c>
      <c r="E352" s="20">
        <v>2013</v>
      </c>
    </row>
    <row r="353" spans="1:5">
      <c r="A353" s="4" t="s">
        <v>416</v>
      </c>
      <c r="B353" s="2" t="s">
        <v>1124</v>
      </c>
      <c r="C353" s="4" t="s">
        <v>36</v>
      </c>
      <c r="D353" s="4" t="s">
        <v>30</v>
      </c>
      <c r="E353" s="20">
        <v>2013</v>
      </c>
    </row>
    <row r="354" spans="1:5">
      <c r="A354" s="4" t="s">
        <v>417</v>
      </c>
      <c r="B354" s="2" t="s">
        <v>1125</v>
      </c>
      <c r="C354" s="4" t="s">
        <v>69</v>
      </c>
      <c r="D354" s="4" t="s">
        <v>30</v>
      </c>
      <c r="E354" s="20">
        <v>2013</v>
      </c>
    </row>
    <row r="355" spans="1:5">
      <c r="A355" s="4" t="s">
        <v>418</v>
      </c>
      <c r="B355" s="2" t="s">
        <v>1126</v>
      </c>
      <c r="C355" s="4" t="s">
        <v>69</v>
      </c>
      <c r="D355" s="4" t="s">
        <v>30</v>
      </c>
      <c r="E355" s="20">
        <v>2013</v>
      </c>
    </row>
    <row r="356" spans="1:5">
      <c r="A356" s="4" t="s">
        <v>419</v>
      </c>
      <c r="B356" s="2" t="s">
        <v>1127</v>
      </c>
      <c r="C356" s="4" t="s">
        <v>33</v>
      </c>
      <c r="D356" s="4" t="s">
        <v>167</v>
      </c>
      <c r="E356" s="20">
        <v>2013</v>
      </c>
    </row>
    <row r="357" spans="1:5">
      <c r="A357" s="4" t="s">
        <v>420</v>
      </c>
      <c r="B357" s="2" t="s">
        <v>1128</v>
      </c>
      <c r="C357" s="4" t="s">
        <v>44</v>
      </c>
      <c r="D357" s="4" t="s">
        <v>73</v>
      </c>
      <c r="E357" s="20">
        <v>2013</v>
      </c>
    </row>
    <row r="358" spans="1:5">
      <c r="A358" s="4" t="s">
        <v>421</v>
      </c>
      <c r="B358" s="2" t="s">
        <v>1129</v>
      </c>
      <c r="C358" s="4" t="s">
        <v>33</v>
      </c>
      <c r="D358" s="4" t="s">
        <v>30</v>
      </c>
      <c r="E358" s="20">
        <v>2013</v>
      </c>
    </row>
    <row r="359" spans="1:5">
      <c r="A359" s="4" t="s">
        <v>421</v>
      </c>
      <c r="B359" s="2" t="s">
        <v>1130</v>
      </c>
      <c r="C359" s="4" t="s">
        <v>33</v>
      </c>
      <c r="D359" s="4" t="s">
        <v>30</v>
      </c>
      <c r="E359" s="20">
        <v>2013</v>
      </c>
    </row>
    <row r="360" spans="1:5">
      <c r="A360" s="4" t="s">
        <v>422</v>
      </c>
      <c r="B360" s="2" t="s">
        <v>1131</v>
      </c>
      <c r="C360" s="4" t="s">
        <v>44</v>
      </c>
      <c r="D360" s="4" t="s">
        <v>375</v>
      </c>
      <c r="E360" s="20">
        <v>2013</v>
      </c>
    </row>
    <row r="361" spans="1:5">
      <c r="A361" s="4" t="s">
        <v>423</v>
      </c>
      <c r="B361" s="2" t="s">
        <v>1132</v>
      </c>
      <c r="C361" s="4" t="s">
        <v>69</v>
      </c>
      <c r="D361" s="4" t="s">
        <v>34</v>
      </c>
      <c r="E361" s="20">
        <v>2013</v>
      </c>
    </row>
    <row r="362" spans="1:5">
      <c r="A362" s="4" t="s">
        <v>424</v>
      </c>
      <c r="B362" s="2" t="s">
        <v>1133</v>
      </c>
      <c r="C362" s="4" t="s">
        <v>58</v>
      </c>
      <c r="D362" s="4" t="s">
        <v>30</v>
      </c>
      <c r="E362" s="20">
        <v>2013</v>
      </c>
    </row>
    <row r="363" spans="1:5">
      <c r="A363" s="4" t="s">
        <v>425</v>
      </c>
      <c r="B363" s="2" t="s">
        <v>1134</v>
      </c>
      <c r="C363" s="4" t="s">
        <v>47</v>
      </c>
      <c r="D363" s="4" t="s">
        <v>62</v>
      </c>
      <c r="E363" s="20">
        <v>2013</v>
      </c>
    </row>
    <row r="364" spans="1:5">
      <c r="A364" s="4" t="s">
        <v>426</v>
      </c>
      <c r="B364" s="2" t="s">
        <v>1135</v>
      </c>
      <c r="C364" s="4" t="s">
        <v>33</v>
      </c>
      <c r="D364" s="4" t="s">
        <v>30</v>
      </c>
      <c r="E364" s="20">
        <v>2013</v>
      </c>
    </row>
    <row r="365" spans="1:5">
      <c r="A365" s="4" t="s">
        <v>427</v>
      </c>
      <c r="B365" s="2" t="s">
        <v>1136</v>
      </c>
      <c r="C365" s="4" t="s">
        <v>47</v>
      </c>
      <c r="D365" s="4" t="s">
        <v>109</v>
      </c>
      <c r="E365" s="20">
        <v>2013</v>
      </c>
    </row>
    <row r="366" spans="1:5">
      <c r="A366" s="4" t="s">
        <v>428</v>
      </c>
      <c r="B366" s="2" t="s">
        <v>1137</v>
      </c>
      <c r="C366" s="4" t="s">
        <v>33</v>
      </c>
      <c r="D366" s="4" t="s">
        <v>30</v>
      </c>
      <c r="E366" s="20">
        <v>2013</v>
      </c>
    </row>
    <row r="367" spans="1:5">
      <c r="A367" s="4" t="s">
        <v>429</v>
      </c>
      <c r="B367" s="2" t="s">
        <v>1138</v>
      </c>
      <c r="C367" s="4" t="s">
        <v>44</v>
      </c>
      <c r="D367" s="4" t="s">
        <v>30</v>
      </c>
      <c r="E367" s="20">
        <v>2013</v>
      </c>
    </row>
    <row r="368" spans="1:5">
      <c r="A368" s="4" t="s">
        <v>430</v>
      </c>
      <c r="B368" s="2" t="s">
        <v>1139</v>
      </c>
      <c r="C368" s="4" t="s">
        <v>29</v>
      </c>
      <c r="D368" s="4" t="s">
        <v>30</v>
      </c>
      <c r="E368" s="20">
        <v>2013</v>
      </c>
    </row>
    <row r="369" spans="1:5">
      <c r="A369" s="4" t="s">
        <v>431</v>
      </c>
      <c r="B369" s="2" t="s">
        <v>1140</v>
      </c>
      <c r="C369" s="4" t="s">
        <v>33</v>
      </c>
      <c r="D369" s="4" t="s">
        <v>50</v>
      </c>
      <c r="E369" s="20">
        <v>2013</v>
      </c>
    </row>
    <row r="370" spans="1:5">
      <c r="A370" s="4" t="s">
        <v>432</v>
      </c>
      <c r="B370" s="2" t="s">
        <v>1141</v>
      </c>
      <c r="C370" s="4" t="s">
        <v>44</v>
      </c>
      <c r="D370" s="4" t="s">
        <v>223</v>
      </c>
      <c r="E370" s="20">
        <v>2013</v>
      </c>
    </row>
    <row r="371" spans="1:5">
      <c r="A371" s="4" t="s">
        <v>433</v>
      </c>
      <c r="B371" s="2" t="s">
        <v>1142</v>
      </c>
      <c r="C371" s="4" t="s">
        <v>33</v>
      </c>
      <c r="D371" s="4" t="s">
        <v>30</v>
      </c>
      <c r="E371" s="20">
        <v>2013</v>
      </c>
    </row>
    <row r="372" spans="1:5">
      <c r="A372" s="4" t="s">
        <v>434</v>
      </c>
      <c r="B372" s="2" t="s">
        <v>1143</v>
      </c>
      <c r="C372" s="4" t="s">
        <v>47</v>
      </c>
      <c r="D372" s="4" t="s">
        <v>30</v>
      </c>
      <c r="E372" s="20">
        <v>2013</v>
      </c>
    </row>
    <row r="373" spans="1:5">
      <c r="A373" s="4" t="s">
        <v>435</v>
      </c>
      <c r="B373" s="2" t="s">
        <v>1144</v>
      </c>
      <c r="C373" s="4" t="s">
        <v>33</v>
      </c>
      <c r="D373" s="4" t="s">
        <v>30</v>
      </c>
      <c r="E373" s="20">
        <v>2013</v>
      </c>
    </row>
    <row r="374" spans="1:5">
      <c r="A374" s="4" t="s">
        <v>436</v>
      </c>
      <c r="B374" s="2" t="s">
        <v>1145</v>
      </c>
      <c r="C374" s="4" t="s">
        <v>33</v>
      </c>
      <c r="D374" s="4" t="s">
        <v>30</v>
      </c>
      <c r="E374" s="20">
        <v>2013</v>
      </c>
    </row>
    <row r="375" spans="1:5">
      <c r="A375" s="4" t="s">
        <v>437</v>
      </c>
      <c r="B375" s="2" t="s">
        <v>1146</v>
      </c>
      <c r="C375" s="4" t="s">
        <v>44</v>
      </c>
      <c r="D375" s="4" t="s">
        <v>30</v>
      </c>
      <c r="E375" s="20">
        <v>2013</v>
      </c>
    </row>
    <row r="376" spans="1:5">
      <c r="A376" s="4" t="s">
        <v>438</v>
      </c>
      <c r="B376" s="2" t="s">
        <v>1147</v>
      </c>
      <c r="C376" s="4" t="s">
        <v>33</v>
      </c>
      <c r="D376" s="4" t="s">
        <v>50</v>
      </c>
      <c r="E376" s="20">
        <v>2013</v>
      </c>
    </row>
    <row r="377" spans="1:5">
      <c r="A377" s="4" t="s">
        <v>439</v>
      </c>
      <c r="B377" s="2" t="s">
        <v>1148</v>
      </c>
      <c r="C377" s="4" t="s">
        <v>58</v>
      </c>
      <c r="D377" s="4" t="s">
        <v>30</v>
      </c>
      <c r="E377" s="20">
        <v>2013</v>
      </c>
    </row>
    <row r="378" spans="1:5">
      <c r="A378" s="4" t="s">
        <v>440</v>
      </c>
      <c r="B378" s="2" t="s">
        <v>1149</v>
      </c>
      <c r="C378" s="4" t="s">
        <v>47</v>
      </c>
      <c r="D378" s="4" t="s">
        <v>30</v>
      </c>
      <c r="E378" s="20">
        <v>2013</v>
      </c>
    </row>
    <row r="379" spans="1:5">
      <c r="A379" s="4" t="s">
        <v>441</v>
      </c>
      <c r="B379" s="2" t="s">
        <v>1150</v>
      </c>
      <c r="C379" s="4" t="s">
        <v>29</v>
      </c>
      <c r="D379" s="4" t="s">
        <v>30</v>
      </c>
      <c r="E379" s="20">
        <v>2013</v>
      </c>
    </row>
    <row r="380" spans="1:5">
      <c r="A380" s="4" t="s">
        <v>442</v>
      </c>
      <c r="B380" s="2" t="s">
        <v>1151</v>
      </c>
      <c r="C380" s="4" t="s">
        <v>44</v>
      </c>
      <c r="D380" s="4" t="s">
        <v>443</v>
      </c>
      <c r="E380" s="20">
        <v>2013</v>
      </c>
    </row>
    <row r="381" spans="1:5">
      <c r="A381" s="4" t="s">
        <v>444</v>
      </c>
      <c r="B381" s="2" t="s">
        <v>1152</v>
      </c>
      <c r="C381" s="4" t="s">
        <v>33</v>
      </c>
      <c r="D381" s="4" t="s">
        <v>30</v>
      </c>
      <c r="E381" s="20">
        <v>2013</v>
      </c>
    </row>
    <row r="382" spans="1:5">
      <c r="A382" s="4" t="s">
        <v>445</v>
      </c>
      <c r="B382" s="2" t="s">
        <v>1153</v>
      </c>
      <c r="C382" s="4" t="s">
        <v>69</v>
      </c>
      <c r="D382" s="4" t="s">
        <v>30</v>
      </c>
      <c r="E382" s="20">
        <v>2013</v>
      </c>
    </row>
    <row r="383" spans="1:5">
      <c r="A383" s="4" t="s">
        <v>446</v>
      </c>
      <c r="B383" s="2" t="s">
        <v>1154</v>
      </c>
      <c r="C383" s="4" t="s">
        <v>36</v>
      </c>
      <c r="D383" s="4" t="s">
        <v>30</v>
      </c>
      <c r="E383" s="20">
        <v>2013</v>
      </c>
    </row>
    <row r="384" spans="1:5">
      <c r="A384" s="4" t="s">
        <v>447</v>
      </c>
      <c r="B384" s="2" t="s">
        <v>1155</v>
      </c>
      <c r="C384" s="4" t="s">
        <v>47</v>
      </c>
      <c r="D384" s="4" t="s">
        <v>45</v>
      </c>
      <c r="E384" s="20">
        <v>2013</v>
      </c>
    </row>
    <row r="385" spans="1:5">
      <c r="A385" s="4" t="s">
        <v>448</v>
      </c>
      <c r="B385" s="2" t="s">
        <v>1156</v>
      </c>
      <c r="C385" s="4" t="s">
        <v>86</v>
      </c>
      <c r="D385" s="4" t="s">
        <v>39</v>
      </c>
      <c r="E385" s="20">
        <v>2013</v>
      </c>
    </row>
    <row r="386" spans="1:5">
      <c r="A386" s="4" t="s">
        <v>449</v>
      </c>
      <c r="B386" s="2" t="s">
        <v>1157</v>
      </c>
      <c r="C386" s="4" t="s">
        <v>47</v>
      </c>
      <c r="D386" s="4" t="s">
        <v>50</v>
      </c>
      <c r="E386" s="20">
        <v>2013</v>
      </c>
    </row>
    <row r="387" spans="1:5">
      <c r="A387" s="4" t="s">
        <v>450</v>
      </c>
      <c r="B387" s="2" t="s">
        <v>1158</v>
      </c>
      <c r="C387" s="4" t="s">
        <v>44</v>
      </c>
      <c r="D387" s="4" t="s">
        <v>387</v>
      </c>
      <c r="E387" s="20">
        <v>2013</v>
      </c>
    </row>
    <row r="388" spans="1:5">
      <c r="A388" s="4" t="s">
        <v>451</v>
      </c>
      <c r="B388" s="2" t="s">
        <v>1159</v>
      </c>
      <c r="C388" s="4" t="s">
        <v>33</v>
      </c>
      <c r="D388" s="4" t="s">
        <v>80</v>
      </c>
      <c r="E388" s="20">
        <v>2013</v>
      </c>
    </row>
    <row r="389" spans="1:5">
      <c r="A389" s="4" t="s">
        <v>452</v>
      </c>
      <c r="B389" s="2" t="s">
        <v>1160</v>
      </c>
      <c r="C389" s="4" t="s">
        <v>44</v>
      </c>
      <c r="D389" s="4" t="s">
        <v>30</v>
      </c>
      <c r="E389" s="20">
        <v>2013</v>
      </c>
    </row>
    <row r="390" spans="1:5">
      <c r="A390" s="4" t="s">
        <v>453</v>
      </c>
      <c r="B390" s="2" t="s">
        <v>1161</v>
      </c>
      <c r="C390" s="4" t="s">
        <v>44</v>
      </c>
      <c r="D390" s="4" t="s">
        <v>30</v>
      </c>
      <c r="E390" s="20">
        <v>2013</v>
      </c>
    </row>
    <row r="391" spans="1:5">
      <c r="A391" s="4" t="s">
        <v>454</v>
      </c>
      <c r="B391" s="2" t="s">
        <v>1162</v>
      </c>
      <c r="C391" s="4" t="s">
        <v>69</v>
      </c>
      <c r="D391" s="4" t="s">
        <v>30</v>
      </c>
      <c r="E391" s="20">
        <v>2013</v>
      </c>
    </row>
    <row r="392" spans="1:5">
      <c r="A392" s="4" t="s">
        <v>455</v>
      </c>
      <c r="B392" s="2" t="s">
        <v>1163</v>
      </c>
      <c r="C392" s="4" t="s">
        <v>44</v>
      </c>
      <c r="D392" s="4" t="s">
        <v>30</v>
      </c>
      <c r="E392" s="20">
        <v>2013</v>
      </c>
    </row>
    <row r="393" spans="1:5">
      <c r="A393" s="4" t="s">
        <v>456</v>
      </c>
      <c r="B393" s="2" t="s">
        <v>1164</v>
      </c>
      <c r="C393" s="4" t="s">
        <v>33</v>
      </c>
      <c r="D393" s="4" t="s">
        <v>30</v>
      </c>
      <c r="E393" s="20">
        <v>2013</v>
      </c>
    </row>
    <row r="394" spans="1:5">
      <c r="A394" s="4" t="s">
        <v>457</v>
      </c>
      <c r="B394" s="2" t="s">
        <v>1165</v>
      </c>
      <c r="C394" s="4" t="s">
        <v>47</v>
      </c>
      <c r="D394" s="4" t="s">
        <v>380</v>
      </c>
      <c r="E394" s="20">
        <v>2013</v>
      </c>
    </row>
    <row r="395" spans="1:5">
      <c r="A395" s="4" t="s">
        <v>458</v>
      </c>
      <c r="B395" s="2" t="s">
        <v>1166</v>
      </c>
      <c r="C395" s="4" t="s">
        <v>29</v>
      </c>
      <c r="D395" s="4" t="s">
        <v>30</v>
      </c>
      <c r="E395" s="20">
        <v>2013</v>
      </c>
    </row>
    <row r="396" spans="1:5">
      <c r="A396" s="4" t="s">
        <v>459</v>
      </c>
      <c r="B396" s="2" t="s">
        <v>1167</v>
      </c>
      <c r="C396" s="4" t="s">
        <v>33</v>
      </c>
      <c r="D396" s="4" t="s">
        <v>30</v>
      </c>
      <c r="E396" s="20">
        <v>2013</v>
      </c>
    </row>
    <row r="397" spans="1:5">
      <c r="A397" s="5" t="s">
        <v>460</v>
      </c>
      <c r="B397" s="2" t="s">
        <v>1168</v>
      </c>
      <c r="C397" s="4" t="s">
        <v>33</v>
      </c>
      <c r="D397" s="4" t="s">
        <v>71</v>
      </c>
      <c r="E397" s="20">
        <v>2013</v>
      </c>
    </row>
    <row r="398" spans="1:5">
      <c r="A398" s="4" t="s">
        <v>461</v>
      </c>
      <c r="B398" s="2" t="s">
        <v>1169</v>
      </c>
      <c r="C398" s="4" t="s">
        <v>33</v>
      </c>
      <c r="D398" s="4" t="s">
        <v>30</v>
      </c>
      <c r="E398" s="20">
        <v>2013</v>
      </c>
    </row>
    <row r="399" spans="1:5">
      <c r="A399" s="4" t="s">
        <v>462</v>
      </c>
      <c r="B399" s="2" t="s">
        <v>1170</v>
      </c>
      <c r="C399" s="4" t="s">
        <v>47</v>
      </c>
      <c r="D399" s="4" t="s">
        <v>41</v>
      </c>
      <c r="E399" s="20">
        <v>2014</v>
      </c>
    </row>
    <row r="400" spans="1:5">
      <c r="A400" s="4" t="s">
        <v>463</v>
      </c>
      <c r="B400" s="2" t="s">
        <v>1171</v>
      </c>
      <c r="C400" s="4" t="s">
        <v>33</v>
      </c>
      <c r="D400" s="4" t="s">
        <v>30</v>
      </c>
      <c r="E400" s="20">
        <v>2014</v>
      </c>
    </row>
    <row r="401" spans="1:5">
      <c r="A401" s="4" t="s">
        <v>464</v>
      </c>
      <c r="B401" s="2" t="s">
        <v>1172</v>
      </c>
      <c r="C401" s="4" t="s">
        <v>47</v>
      </c>
      <c r="D401" s="4" t="s">
        <v>73</v>
      </c>
      <c r="E401" s="20">
        <v>2014</v>
      </c>
    </row>
    <row r="402" spans="1:5">
      <c r="A402" s="4" t="s">
        <v>465</v>
      </c>
      <c r="B402" s="2" t="s">
        <v>1173</v>
      </c>
      <c r="C402" s="4" t="s">
        <v>36</v>
      </c>
      <c r="D402" s="4" t="s">
        <v>30</v>
      </c>
      <c r="E402" s="20">
        <v>2014</v>
      </c>
    </row>
    <row r="403" spans="1:5">
      <c r="A403" s="4" t="s">
        <v>466</v>
      </c>
      <c r="B403" s="2" t="s">
        <v>1174</v>
      </c>
      <c r="C403" s="4" t="s">
        <v>47</v>
      </c>
      <c r="D403" s="4" t="s">
        <v>467</v>
      </c>
      <c r="E403" s="20">
        <v>2014</v>
      </c>
    </row>
    <row r="404" spans="1:5">
      <c r="A404" s="4" t="s">
        <v>468</v>
      </c>
      <c r="B404" s="2" t="s">
        <v>1175</v>
      </c>
      <c r="C404" s="4" t="s">
        <v>58</v>
      </c>
      <c r="D404" s="4" t="s">
        <v>30</v>
      </c>
      <c r="E404" s="20">
        <v>2014</v>
      </c>
    </row>
    <row r="405" spans="1:5">
      <c r="A405" s="4" t="s">
        <v>469</v>
      </c>
      <c r="B405" s="2" t="s">
        <v>1176</v>
      </c>
      <c r="C405" s="4" t="s">
        <v>47</v>
      </c>
      <c r="D405" s="4" t="s">
        <v>470</v>
      </c>
      <c r="E405" s="20">
        <v>2014</v>
      </c>
    </row>
    <row r="406" spans="1:5">
      <c r="A406" s="4" t="s">
        <v>471</v>
      </c>
      <c r="B406" s="2" t="s">
        <v>1177</v>
      </c>
      <c r="C406" s="4" t="s">
        <v>58</v>
      </c>
      <c r="D406" s="4" t="s">
        <v>30</v>
      </c>
      <c r="E406" s="20">
        <v>2014</v>
      </c>
    </row>
    <row r="407" spans="1:5">
      <c r="A407" s="4" t="s">
        <v>472</v>
      </c>
      <c r="B407" s="2" t="s">
        <v>1178</v>
      </c>
      <c r="C407" s="4" t="s">
        <v>29</v>
      </c>
      <c r="D407" s="4" t="s">
        <v>30</v>
      </c>
      <c r="E407" s="20">
        <v>2014</v>
      </c>
    </row>
    <row r="408" spans="1:5">
      <c r="A408" s="4" t="s">
        <v>473</v>
      </c>
      <c r="B408" s="2" t="s">
        <v>1179</v>
      </c>
      <c r="C408" s="4" t="s">
        <v>86</v>
      </c>
      <c r="D408" s="4" t="s">
        <v>30</v>
      </c>
      <c r="E408" s="20">
        <v>2014</v>
      </c>
    </row>
    <row r="409" spans="1:5">
      <c r="A409" s="4" t="s">
        <v>474</v>
      </c>
      <c r="B409" s="2" t="s">
        <v>1180</v>
      </c>
      <c r="C409" s="4" t="s">
        <v>44</v>
      </c>
      <c r="D409" s="4" t="s">
        <v>41</v>
      </c>
      <c r="E409" s="20">
        <v>2014</v>
      </c>
    </row>
    <row r="410" spans="1:5">
      <c r="A410" s="4" t="s">
        <v>475</v>
      </c>
      <c r="B410" s="2" t="s">
        <v>1181</v>
      </c>
      <c r="C410" s="4" t="s">
        <v>33</v>
      </c>
      <c r="D410" s="4" t="s">
        <v>30</v>
      </c>
      <c r="E410" s="20">
        <v>2014</v>
      </c>
    </row>
    <row r="411" spans="1:5">
      <c r="A411" s="4" t="s">
        <v>476</v>
      </c>
      <c r="B411" s="2" t="s">
        <v>1182</v>
      </c>
      <c r="C411" s="4" t="s">
        <v>44</v>
      </c>
      <c r="D411" s="4" t="s">
        <v>30</v>
      </c>
      <c r="E411" s="20">
        <v>2014</v>
      </c>
    </row>
    <row r="412" spans="1:5">
      <c r="A412" s="4" t="s">
        <v>477</v>
      </c>
      <c r="B412" s="2" t="s">
        <v>1183</v>
      </c>
      <c r="C412" s="4" t="s">
        <v>33</v>
      </c>
      <c r="D412" s="4" t="s">
        <v>30</v>
      </c>
      <c r="E412" s="20">
        <v>2014</v>
      </c>
    </row>
    <row r="413" spans="1:5">
      <c r="A413" s="4" t="s">
        <v>478</v>
      </c>
      <c r="B413" s="2" t="s">
        <v>1184</v>
      </c>
      <c r="C413" s="4" t="s">
        <v>33</v>
      </c>
      <c r="D413" s="4" t="s">
        <v>30</v>
      </c>
      <c r="E413" s="20">
        <v>2014</v>
      </c>
    </row>
    <row r="414" spans="1:5">
      <c r="A414" s="4" t="s">
        <v>479</v>
      </c>
      <c r="B414" s="2" t="s">
        <v>1185</v>
      </c>
      <c r="C414" s="4" t="s">
        <v>44</v>
      </c>
      <c r="D414" s="4" t="s">
        <v>467</v>
      </c>
      <c r="E414" s="20">
        <v>2014</v>
      </c>
    </row>
    <row r="415" spans="1:5">
      <c r="A415" s="4" t="s">
        <v>480</v>
      </c>
      <c r="B415" s="2" t="s">
        <v>1186</v>
      </c>
      <c r="C415" s="4" t="s">
        <v>44</v>
      </c>
      <c r="D415" s="4" t="s">
        <v>90</v>
      </c>
      <c r="E415" s="20">
        <v>2014</v>
      </c>
    </row>
    <row r="416" spans="1:5">
      <c r="A416" s="4" t="s">
        <v>481</v>
      </c>
      <c r="B416" s="2" t="s">
        <v>1187</v>
      </c>
      <c r="C416" s="4" t="s">
        <v>47</v>
      </c>
      <c r="D416" s="4" t="s">
        <v>30</v>
      </c>
      <c r="E416" s="20">
        <v>2014</v>
      </c>
    </row>
    <row r="417" spans="1:5">
      <c r="A417" s="4" t="s">
        <v>482</v>
      </c>
      <c r="B417" s="2" t="s">
        <v>1188</v>
      </c>
      <c r="C417" s="4" t="s">
        <v>33</v>
      </c>
      <c r="D417" s="4" t="s">
        <v>307</v>
      </c>
      <c r="E417" s="20">
        <v>2014</v>
      </c>
    </row>
    <row r="418" spans="1:5">
      <c r="A418" s="4" t="s">
        <v>483</v>
      </c>
      <c r="B418" s="2" t="s">
        <v>1189</v>
      </c>
      <c r="C418" s="4" t="s">
        <v>33</v>
      </c>
      <c r="D418" s="4" t="s">
        <v>30</v>
      </c>
      <c r="E418" s="20">
        <v>2014</v>
      </c>
    </row>
    <row r="419" spans="1:5">
      <c r="A419" s="4" t="s">
        <v>484</v>
      </c>
      <c r="B419" s="2" t="s">
        <v>1190</v>
      </c>
      <c r="C419" s="4" t="s">
        <v>47</v>
      </c>
      <c r="D419" s="4" t="s">
        <v>30</v>
      </c>
      <c r="E419" s="20">
        <v>2014</v>
      </c>
    </row>
    <row r="420" spans="1:5">
      <c r="A420" s="4" t="s">
        <v>485</v>
      </c>
      <c r="B420" s="2" t="s">
        <v>1191</v>
      </c>
      <c r="C420" s="4" t="s">
        <v>69</v>
      </c>
      <c r="D420" s="4" t="s">
        <v>30</v>
      </c>
      <c r="E420" s="20">
        <v>2014</v>
      </c>
    </row>
    <row r="421" spans="1:5">
      <c r="A421" s="4" t="s">
        <v>486</v>
      </c>
      <c r="B421" s="2" t="s">
        <v>1192</v>
      </c>
      <c r="C421" s="4" t="s">
        <v>47</v>
      </c>
      <c r="D421" s="4" t="s">
        <v>71</v>
      </c>
      <c r="E421" s="20">
        <v>2014</v>
      </c>
    </row>
    <row r="422" spans="1:5">
      <c r="A422" s="4" t="s">
        <v>487</v>
      </c>
      <c r="B422" s="2" t="s">
        <v>1193</v>
      </c>
      <c r="C422" s="4" t="s">
        <v>33</v>
      </c>
      <c r="D422" s="4" t="s">
        <v>30</v>
      </c>
      <c r="E422" s="20">
        <v>2014</v>
      </c>
    </row>
    <row r="423" spans="1:5">
      <c r="A423" s="4" t="s">
        <v>488</v>
      </c>
      <c r="B423" s="2" t="s">
        <v>1194</v>
      </c>
      <c r="C423" s="4" t="s">
        <v>47</v>
      </c>
      <c r="D423" s="4" t="s">
        <v>30</v>
      </c>
      <c r="E423" s="20">
        <v>2014</v>
      </c>
    </row>
    <row r="424" spans="1:5">
      <c r="A424" s="4" t="s">
        <v>489</v>
      </c>
      <c r="B424" s="2" t="s">
        <v>1195</v>
      </c>
      <c r="C424" s="4" t="s">
        <v>29</v>
      </c>
      <c r="D424" s="4" t="s">
        <v>490</v>
      </c>
      <c r="E424" s="20">
        <v>2014</v>
      </c>
    </row>
    <row r="425" spans="1:5">
      <c r="A425" s="4" t="s">
        <v>491</v>
      </c>
      <c r="B425" s="2" t="s">
        <v>1196</v>
      </c>
      <c r="C425" s="4" t="s">
        <v>33</v>
      </c>
      <c r="D425" s="4" t="s">
        <v>39</v>
      </c>
      <c r="E425" s="20">
        <v>2014</v>
      </c>
    </row>
    <row r="426" spans="1:5">
      <c r="A426" s="4" t="s">
        <v>492</v>
      </c>
      <c r="B426" s="2" t="s">
        <v>1197</v>
      </c>
      <c r="C426" s="4" t="s">
        <v>36</v>
      </c>
      <c r="D426" s="4" t="s">
        <v>30</v>
      </c>
      <c r="E426" s="20">
        <v>2014</v>
      </c>
    </row>
    <row r="427" spans="1:5">
      <c r="A427" s="4" t="s">
        <v>493</v>
      </c>
      <c r="B427" s="2" t="s">
        <v>1198</v>
      </c>
      <c r="C427" s="4" t="s">
        <v>33</v>
      </c>
      <c r="D427" s="4" t="s">
        <v>30</v>
      </c>
      <c r="E427" s="20">
        <v>2014</v>
      </c>
    </row>
    <row r="428" spans="1:5">
      <c r="A428" s="4" t="s">
        <v>494</v>
      </c>
      <c r="B428" s="2" t="s">
        <v>1199</v>
      </c>
      <c r="C428" s="4" t="s">
        <v>44</v>
      </c>
      <c r="D428" s="4" t="s">
        <v>30</v>
      </c>
      <c r="E428" s="20">
        <v>2014</v>
      </c>
    </row>
    <row r="429" spans="1:5">
      <c r="A429" s="4" t="s">
        <v>495</v>
      </c>
      <c r="B429" s="2" t="s">
        <v>1200</v>
      </c>
      <c r="C429" s="4" t="s">
        <v>33</v>
      </c>
      <c r="D429" s="4" t="s">
        <v>30</v>
      </c>
      <c r="E429" s="20">
        <v>2014</v>
      </c>
    </row>
    <row r="430" spans="1:5">
      <c r="A430" s="4" t="s">
        <v>496</v>
      </c>
      <c r="B430" s="2" t="s">
        <v>1201</v>
      </c>
      <c r="C430" s="4" t="s">
        <v>86</v>
      </c>
      <c r="D430" s="4" t="s">
        <v>167</v>
      </c>
      <c r="E430" s="20">
        <v>2014</v>
      </c>
    </row>
    <row r="431" spans="1:5">
      <c r="A431" s="4" t="s">
        <v>497</v>
      </c>
      <c r="B431" s="2" t="s">
        <v>1202</v>
      </c>
      <c r="C431" s="4" t="s">
        <v>29</v>
      </c>
      <c r="D431" s="4" t="s">
        <v>30</v>
      </c>
      <c r="E431" s="20">
        <v>2014</v>
      </c>
    </row>
    <row r="432" spans="1:5">
      <c r="A432" s="4" t="s">
        <v>498</v>
      </c>
      <c r="B432" s="2" t="s">
        <v>1203</v>
      </c>
      <c r="C432" s="4" t="s">
        <v>33</v>
      </c>
      <c r="D432" s="4" t="s">
        <v>50</v>
      </c>
      <c r="E432" s="20">
        <v>2014</v>
      </c>
    </row>
    <row r="433" spans="1:5">
      <c r="A433" s="4" t="s">
        <v>499</v>
      </c>
      <c r="B433" s="2" t="s">
        <v>1204</v>
      </c>
      <c r="C433" s="4" t="s">
        <v>33</v>
      </c>
      <c r="D433" s="4" t="s">
        <v>30</v>
      </c>
      <c r="E433" s="20">
        <v>2014</v>
      </c>
    </row>
    <row r="434" spans="1:5">
      <c r="A434" s="4" t="s">
        <v>500</v>
      </c>
      <c r="B434" s="2" t="s">
        <v>1205</v>
      </c>
      <c r="C434" s="4" t="s">
        <v>33</v>
      </c>
      <c r="D434" s="4" t="s">
        <v>30</v>
      </c>
      <c r="E434" s="20">
        <v>2014</v>
      </c>
    </row>
    <row r="435" spans="1:5">
      <c r="A435" s="4" t="s">
        <v>501</v>
      </c>
      <c r="B435" s="2" t="s">
        <v>1206</v>
      </c>
      <c r="C435" s="4" t="s">
        <v>47</v>
      </c>
      <c r="D435" s="4" t="s">
        <v>30</v>
      </c>
      <c r="E435" s="20">
        <v>2014</v>
      </c>
    </row>
    <row r="436" spans="1:5">
      <c r="A436" s="4" t="s">
        <v>502</v>
      </c>
      <c r="B436" s="2" t="s">
        <v>1207</v>
      </c>
      <c r="C436" s="4" t="s">
        <v>47</v>
      </c>
      <c r="D436" s="4" t="s">
        <v>30</v>
      </c>
      <c r="E436" s="20">
        <v>2014</v>
      </c>
    </row>
    <row r="437" spans="1:5">
      <c r="A437" s="4" t="s">
        <v>503</v>
      </c>
      <c r="B437" s="2" t="s">
        <v>1208</v>
      </c>
      <c r="C437" s="4" t="s">
        <v>44</v>
      </c>
      <c r="D437" s="4" t="s">
        <v>30</v>
      </c>
      <c r="E437" s="20">
        <v>2014</v>
      </c>
    </row>
    <row r="438" spans="1:5">
      <c r="A438" s="4" t="s">
        <v>504</v>
      </c>
      <c r="B438" s="2" t="s">
        <v>1209</v>
      </c>
      <c r="C438" s="4" t="s">
        <v>33</v>
      </c>
      <c r="D438" s="4" t="s">
        <v>505</v>
      </c>
      <c r="E438" s="20">
        <v>2014</v>
      </c>
    </row>
    <row r="439" spans="1:5">
      <c r="A439" s="4" t="s">
        <v>506</v>
      </c>
      <c r="B439" s="2" t="s">
        <v>1210</v>
      </c>
      <c r="C439" s="4" t="s">
        <v>29</v>
      </c>
      <c r="D439" s="4" t="s">
        <v>30</v>
      </c>
      <c r="E439" s="20">
        <v>2014</v>
      </c>
    </row>
    <row r="440" spans="1:5">
      <c r="A440" s="4" t="s">
        <v>507</v>
      </c>
      <c r="B440" s="2" t="s">
        <v>1211</v>
      </c>
      <c r="C440" s="4" t="s">
        <v>69</v>
      </c>
      <c r="D440" s="4" t="s">
        <v>30</v>
      </c>
      <c r="E440" s="20">
        <v>2014</v>
      </c>
    </row>
    <row r="441" spans="1:5">
      <c r="A441" s="4" t="s">
        <v>508</v>
      </c>
      <c r="B441" s="2" t="s">
        <v>1212</v>
      </c>
      <c r="C441" s="4" t="s">
        <v>44</v>
      </c>
      <c r="D441" s="4" t="s">
        <v>30</v>
      </c>
      <c r="E441" s="20">
        <v>2014</v>
      </c>
    </row>
    <row r="442" spans="1:5">
      <c r="A442" s="4" t="s">
        <v>509</v>
      </c>
      <c r="B442" s="2" t="s">
        <v>1213</v>
      </c>
      <c r="C442" s="4" t="s">
        <v>33</v>
      </c>
      <c r="D442" s="4" t="s">
        <v>510</v>
      </c>
      <c r="E442" s="20">
        <v>2014</v>
      </c>
    </row>
    <row r="443" spans="1:5">
      <c r="A443" s="4" t="s">
        <v>511</v>
      </c>
      <c r="B443" s="2" t="s">
        <v>1214</v>
      </c>
      <c r="C443" s="4" t="s">
        <v>33</v>
      </c>
      <c r="D443" s="4" t="s">
        <v>30</v>
      </c>
      <c r="E443" s="20">
        <v>2014</v>
      </c>
    </row>
    <row r="444" spans="1:5">
      <c r="A444" s="4" t="s">
        <v>512</v>
      </c>
      <c r="B444" s="2" t="s">
        <v>1215</v>
      </c>
      <c r="C444" s="4" t="s">
        <v>69</v>
      </c>
      <c r="D444" s="4" t="s">
        <v>30</v>
      </c>
      <c r="E444" s="20">
        <v>2014</v>
      </c>
    </row>
    <row r="445" spans="1:5">
      <c r="A445" s="4" t="s">
        <v>513</v>
      </c>
      <c r="B445" s="2" t="s">
        <v>1216</v>
      </c>
      <c r="C445" s="4" t="s">
        <v>69</v>
      </c>
      <c r="D445" s="4" t="s">
        <v>30</v>
      </c>
      <c r="E445" s="20">
        <v>2014</v>
      </c>
    </row>
    <row r="446" spans="1:5">
      <c r="A446" s="4" t="s">
        <v>514</v>
      </c>
      <c r="B446" s="2" t="s">
        <v>1217</v>
      </c>
      <c r="C446" s="4" t="s">
        <v>47</v>
      </c>
      <c r="D446" s="4" t="s">
        <v>30</v>
      </c>
      <c r="E446" s="20">
        <v>2014</v>
      </c>
    </row>
    <row r="447" spans="1:5">
      <c r="A447" s="4" t="s">
        <v>515</v>
      </c>
      <c r="B447" s="2" t="s">
        <v>1218</v>
      </c>
      <c r="C447" s="4" t="s">
        <v>33</v>
      </c>
      <c r="D447" s="4" t="s">
        <v>71</v>
      </c>
      <c r="E447" s="20">
        <v>2014</v>
      </c>
    </row>
    <row r="448" spans="1:5">
      <c r="A448" s="4" t="s">
        <v>516</v>
      </c>
      <c r="B448" s="2" t="s">
        <v>1219</v>
      </c>
      <c r="C448" s="4" t="s">
        <v>33</v>
      </c>
      <c r="D448" s="4" t="s">
        <v>30</v>
      </c>
      <c r="E448" s="20">
        <v>2014</v>
      </c>
    </row>
    <row r="449" spans="1:5">
      <c r="A449" s="4" t="s">
        <v>517</v>
      </c>
      <c r="B449" s="2" t="s">
        <v>1220</v>
      </c>
      <c r="C449" s="4" t="s">
        <v>29</v>
      </c>
      <c r="D449" s="4" t="s">
        <v>41</v>
      </c>
      <c r="E449" s="20">
        <v>2014</v>
      </c>
    </row>
    <row r="450" spans="1:5">
      <c r="A450" s="4" t="s">
        <v>518</v>
      </c>
      <c r="B450" s="2" t="s">
        <v>1221</v>
      </c>
      <c r="C450" s="4" t="s">
        <v>33</v>
      </c>
      <c r="D450" s="4" t="s">
        <v>45</v>
      </c>
      <c r="E450" s="20">
        <v>2014</v>
      </c>
    </row>
    <row r="451" spans="1:5">
      <c r="A451" s="4" t="s">
        <v>519</v>
      </c>
      <c r="B451" s="2" t="s">
        <v>1222</v>
      </c>
      <c r="C451" s="4" t="s">
        <v>47</v>
      </c>
      <c r="D451" s="4" t="s">
        <v>30</v>
      </c>
      <c r="E451" s="20">
        <v>2014</v>
      </c>
    </row>
    <row r="452" spans="1:5">
      <c r="A452" s="4" t="s">
        <v>520</v>
      </c>
      <c r="B452" s="2" t="s">
        <v>1223</v>
      </c>
      <c r="C452" s="4" t="s">
        <v>33</v>
      </c>
      <c r="D452" s="4" t="s">
        <v>254</v>
      </c>
      <c r="E452" s="20">
        <v>2014</v>
      </c>
    </row>
    <row r="453" spans="1:5">
      <c r="A453" s="4" t="s">
        <v>521</v>
      </c>
      <c r="B453" s="2" t="s">
        <v>1224</v>
      </c>
      <c r="C453" s="4" t="s">
        <v>47</v>
      </c>
      <c r="D453" s="4" t="s">
        <v>71</v>
      </c>
      <c r="E453" s="20">
        <v>2014</v>
      </c>
    </row>
    <row r="454" spans="1:5">
      <c r="A454" s="4" t="s">
        <v>522</v>
      </c>
      <c r="B454" s="2" t="s">
        <v>1225</v>
      </c>
      <c r="C454" s="4" t="s">
        <v>36</v>
      </c>
      <c r="D454" s="4" t="s">
        <v>30</v>
      </c>
      <c r="E454" s="20">
        <v>2014</v>
      </c>
    </row>
    <row r="455" spans="1:5">
      <c r="A455" s="4" t="s">
        <v>523</v>
      </c>
      <c r="B455" s="2" t="s">
        <v>1226</v>
      </c>
      <c r="C455" s="4" t="s">
        <v>44</v>
      </c>
      <c r="D455" s="4" t="s">
        <v>30</v>
      </c>
      <c r="E455" s="20">
        <v>2014</v>
      </c>
    </row>
    <row r="456" spans="1:5">
      <c r="A456" s="4" t="s">
        <v>524</v>
      </c>
      <c r="B456" s="2" t="s">
        <v>1227</v>
      </c>
      <c r="C456" s="4" t="s">
        <v>33</v>
      </c>
      <c r="D456" s="4" t="s">
        <v>30</v>
      </c>
      <c r="E456" s="20">
        <v>2014</v>
      </c>
    </row>
    <row r="457" spans="1:5">
      <c r="A457" s="4" t="s">
        <v>525</v>
      </c>
      <c r="B457" s="2" t="s">
        <v>1228</v>
      </c>
      <c r="C457" s="4" t="s">
        <v>58</v>
      </c>
      <c r="D457" s="4" t="s">
        <v>30</v>
      </c>
      <c r="E457" s="20">
        <v>2014</v>
      </c>
    </row>
    <row r="458" spans="1:5">
      <c r="A458" s="4" t="s">
        <v>526</v>
      </c>
      <c r="B458" s="2" t="s">
        <v>1229</v>
      </c>
      <c r="C458" s="4" t="s">
        <v>47</v>
      </c>
      <c r="D458" s="4" t="s">
        <v>30</v>
      </c>
      <c r="E458" s="20">
        <v>2014</v>
      </c>
    </row>
    <row r="459" spans="1:5">
      <c r="A459" s="4" t="s">
        <v>527</v>
      </c>
      <c r="B459" s="2" t="s">
        <v>1230</v>
      </c>
      <c r="C459" s="4" t="s">
        <v>33</v>
      </c>
      <c r="D459" s="4" t="s">
        <v>109</v>
      </c>
      <c r="E459" s="20">
        <v>2014</v>
      </c>
    </row>
    <row r="460" spans="1:5">
      <c r="A460" s="4" t="s">
        <v>528</v>
      </c>
      <c r="B460" s="2" t="s">
        <v>1231</v>
      </c>
      <c r="C460" s="4" t="s">
        <v>47</v>
      </c>
      <c r="D460" s="4" t="s">
        <v>30</v>
      </c>
      <c r="E460" s="20">
        <v>2014</v>
      </c>
    </row>
    <row r="461" spans="1:5">
      <c r="A461" s="4" t="s">
        <v>529</v>
      </c>
      <c r="B461" s="2" t="s">
        <v>1232</v>
      </c>
      <c r="C461" s="4" t="s">
        <v>47</v>
      </c>
      <c r="D461" s="4" t="s">
        <v>30</v>
      </c>
      <c r="E461" s="20">
        <v>2014</v>
      </c>
    </row>
    <row r="462" spans="1:5">
      <c r="A462" s="4" t="s">
        <v>530</v>
      </c>
      <c r="B462" s="2" t="s">
        <v>1233</v>
      </c>
      <c r="C462" s="4" t="s">
        <v>47</v>
      </c>
      <c r="D462" s="4" t="s">
        <v>30</v>
      </c>
      <c r="E462" s="20">
        <v>2014</v>
      </c>
    </row>
    <row r="463" spans="1:5">
      <c r="A463" s="4" t="s">
        <v>531</v>
      </c>
      <c r="B463" s="2" t="s">
        <v>1234</v>
      </c>
      <c r="C463" s="4" t="s">
        <v>69</v>
      </c>
      <c r="D463" s="4" t="s">
        <v>30</v>
      </c>
      <c r="E463" s="20">
        <v>2014</v>
      </c>
    </row>
    <row r="464" spans="1:5">
      <c r="A464" s="4" t="s">
        <v>532</v>
      </c>
      <c r="B464" s="2" t="s">
        <v>1235</v>
      </c>
      <c r="C464" s="4" t="s">
        <v>33</v>
      </c>
      <c r="D464" s="4" t="s">
        <v>30</v>
      </c>
      <c r="E464" s="20">
        <v>2014</v>
      </c>
    </row>
    <row r="465" spans="1:5">
      <c r="A465" s="4" t="s">
        <v>533</v>
      </c>
      <c r="B465" s="2" t="s">
        <v>1236</v>
      </c>
      <c r="C465" s="4" t="s">
        <v>69</v>
      </c>
      <c r="D465" s="4" t="s">
        <v>380</v>
      </c>
      <c r="E465" s="20">
        <v>2014</v>
      </c>
    </row>
    <row r="466" spans="1:5">
      <c r="A466" s="4" t="s">
        <v>534</v>
      </c>
      <c r="B466" s="2" t="s">
        <v>1237</v>
      </c>
      <c r="C466" s="4" t="s">
        <v>47</v>
      </c>
      <c r="D466" s="4" t="s">
        <v>30</v>
      </c>
      <c r="E466" s="20">
        <v>2014</v>
      </c>
    </row>
    <row r="467" spans="1:5">
      <c r="A467" s="4" t="s">
        <v>535</v>
      </c>
      <c r="B467" s="2" t="s">
        <v>1238</v>
      </c>
      <c r="C467" s="4" t="s">
        <v>44</v>
      </c>
      <c r="D467" s="4" t="s">
        <v>71</v>
      </c>
      <c r="E467" s="20">
        <v>2014</v>
      </c>
    </row>
    <row r="468" spans="1:5">
      <c r="A468" s="4" t="s">
        <v>536</v>
      </c>
      <c r="B468" s="2" t="s">
        <v>1239</v>
      </c>
      <c r="C468" s="4" t="s">
        <v>33</v>
      </c>
      <c r="D468" s="4" t="s">
        <v>307</v>
      </c>
      <c r="E468" s="20">
        <v>2014</v>
      </c>
    </row>
    <row r="469" spans="1:5">
      <c r="A469" s="4" t="s">
        <v>537</v>
      </c>
      <c r="B469" s="2" t="s">
        <v>1240</v>
      </c>
      <c r="C469" s="4" t="s">
        <v>69</v>
      </c>
      <c r="D469" s="4" t="s">
        <v>387</v>
      </c>
      <c r="E469" s="20">
        <v>2014</v>
      </c>
    </row>
    <row r="470" spans="1:5">
      <c r="A470" s="4" t="s">
        <v>538</v>
      </c>
      <c r="B470" s="2" t="s">
        <v>1241</v>
      </c>
      <c r="C470" s="4" t="s">
        <v>33</v>
      </c>
      <c r="D470" s="4" t="s">
        <v>90</v>
      </c>
      <c r="E470" s="20">
        <v>2014</v>
      </c>
    </row>
    <row r="471" spans="1:5">
      <c r="A471" s="4" t="s">
        <v>539</v>
      </c>
      <c r="B471" s="2" t="s">
        <v>1242</v>
      </c>
      <c r="C471" s="4" t="s">
        <v>44</v>
      </c>
      <c r="D471" s="4" t="s">
        <v>30</v>
      </c>
      <c r="E471" s="20">
        <v>2014</v>
      </c>
    </row>
    <row r="472" spans="1:5">
      <c r="A472" s="4" t="s">
        <v>540</v>
      </c>
      <c r="B472" s="2" t="s">
        <v>1243</v>
      </c>
      <c r="C472" s="4" t="s">
        <v>47</v>
      </c>
      <c r="D472" s="4" t="s">
        <v>50</v>
      </c>
      <c r="E472" s="20">
        <v>2014</v>
      </c>
    </row>
    <row r="473" spans="1:5">
      <c r="A473" s="4" t="s">
        <v>541</v>
      </c>
      <c r="B473" s="2" t="s">
        <v>1244</v>
      </c>
      <c r="C473" s="4" t="s">
        <v>33</v>
      </c>
      <c r="D473" s="4" t="s">
        <v>30</v>
      </c>
      <c r="E473" s="20">
        <v>2014</v>
      </c>
    </row>
    <row r="474" spans="1:5">
      <c r="A474" s="4" t="s">
        <v>542</v>
      </c>
      <c r="B474" s="2" t="s">
        <v>1245</v>
      </c>
      <c r="C474" s="4" t="s">
        <v>58</v>
      </c>
      <c r="D474" s="4" t="s">
        <v>41</v>
      </c>
      <c r="E474" s="20">
        <v>2014</v>
      </c>
    </row>
    <row r="475" spans="1:5">
      <c r="A475" s="4" t="s">
        <v>543</v>
      </c>
      <c r="B475" s="2" t="s">
        <v>1246</v>
      </c>
      <c r="C475" s="4" t="s">
        <v>544</v>
      </c>
      <c r="D475" s="4" t="s">
        <v>30</v>
      </c>
      <c r="E475" s="20">
        <v>2014</v>
      </c>
    </row>
    <row r="476" spans="1:5">
      <c r="A476" s="4" t="s">
        <v>545</v>
      </c>
      <c r="B476" s="2" t="s">
        <v>1247</v>
      </c>
      <c r="C476" s="4" t="s">
        <v>47</v>
      </c>
      <c r="D476" s="4" t="s">
        <v>546</v>
      </c>
      <c r="E476" s="20">
        <v>2014</v>
      </c>
    </row>
    <row r="477" spans="1:5">
      <c r="A477" s="4" t="s">
        <v>547</v>
      </c>
      <c r="B477" s="2" t="s">
        <v>1248</v>
      </c>
      <c r="C477" s="4" t="s">
        <v>47</v>
      </c>
      <c r="D477" s="4" t="s">
        <v>375</v>
      </c>
      <c r="E477" s="20">
        <v>2014</v>
      </c>
    </row>
    <row r="478" spans="1:5">
      <c r="A478" s="4" t="s">
        <v>548</v>
      </c>
      <c r="B478" s="2" t="s">
        <v>1249</v>
      </c>
      <c r="C478" s="4" t="s">
        <v>69</v>
      </c>
      <c r="D478" s="4" t="s">
        <v>30</v>
      </c>
      <c r="E478" s="20">
        <v>2014</v>
      </c>
    </row>
    <row r="479" spans="1:5">
      <c r="A479" s="4" t="s">
        <v>549</v>
      </c>
      <c r="B479" s="2" t="s">
        <v>1250</v>
      </c>
      <c r="C479" s="4" t="s">
        <v>86</v>
      </c>
      <c r="D479" s="4" t="s">
        <v>375</v>
      </c>
      <c r="E479" s="20">
        <v>2014</v>
      </c>
    </row>
    <row r="480" spans="1:5">
      <c r="A480" s="4" t="s">
        <v>550</v>
      </c>
      <c r="B480" s="2" t="s">
        <v>1251</v>
      </c>
      <c r="C480" s="4" t="s">
        <v>58</v>
      </c>
      <c r="D480" s="4" t="s">
        <v>30</v>
      </c>
      <c r="E480" s="20">
        <v>2014</v>
      </c>
    </row>
    <row r="481" spans="1:5">
      <c r="A481" s="4" t="s">
        <v>551</v>
      </c>
      <c r="B481" s="2" t="s">
        <v>1252</v>
      </c>
      <c r="C481" s="4" t="s">
        <v>33</v>
      </c>
      <c r="D481" s="4" t="s">
        <v>200</v>
      </c>
      <c r="E481" s="20">
        <v>2014</v>
      </c>
    </row>
    <row r="482" spans="1:5">
      <c r="A482" s="4" t="s">
        <v>552</v>
      </c>
      <c r="B482" s="2" t="s">
        <v>1253</v>
      </c>
      <c r="C482" s="4" t="s">
        <v>69</v>
      </c>
      <c r="D482" s="4" t="s">
        <v>30</v>
      </c>
      <c r="E482" s="20">
        <v>2014</v>
      </c>
    </row>
    <row r="483" spans="1:5">
      <c r="A483" s="4" t="s">
        <v>553</v>
      </c>
      <c r="B483" s="2" t="s">
        <v>1254</v>
      </c>
      <c r="C483" s="4" t="s">
        <v>47</v>
      </c>
      <c r="D483" s="4" t="s">
        <v>30</v>
      </c>
      <c r="E483" s="20">
        <v>2014</v>
      </c>
    </row>
    <row r="484" spans="1:5">
      <c r="A484" s="4" t="s">
        <v>554</v>
      </c>
      <c r="B484" s="2" t="s">
        <v>1255</v>
      </c>
      <c r="C484" s="4" t="s">
        <v>33</v>
      </c>
      <c r="D484" s="4" t="s">
        <v>34</v>
      </c>
      <c r="E484" s="20">
        <v>2014</v>
      </c>
    </row>
    <row r="485" spans="1:5">
      <c r="A485" s="4" t="s">
        <v>555</v>
      </c>
      <c r="B485" s="2" t="s">
        <v>1256</v>
      </c>
      <c r="C485" s="4" t="s">
        <v>47</v>
      </c>
      <c r="D485" s="4" t="s">
        <v>30</v>
      </c>
      <c r="E485" s="20">
        <v>2014</v>
      </c>
    </row>
    <row r="486" spans="1:5">
      <c r="A486" s="4" t="s">
        <v>556</v>
      </c>
      <c r="B486" s="2" t="s">
        <v>1257</v>
      </c>
      <c r="C486" s="4" t="s">
        <v>44</v>
      </c>
      <c r="D486" s="4" t="s">
        <v>30</v>
      </c>
      <c r="E486" s="20">
        <v>2014</v>
      </c>
    </row>
    <row r="487" spans="1:5">
      <c r="A487" s="4" t="s">
        <v>557</v>
      </c>
      <c r="B487" s="2" t="s">
        <v>1258</v>
      </c>
      <c r="C487" s="4" t="s">
        <v>33</v>
      </c>
      <c r="D487" s="4" t="s">
        <v>375</v>
      </c>
      <c r="E487" s="20">
        <v>2014</v>
      </c>
    </row>
    <row r="488" spans="1:5">
      <c r="A488" s="4" t="s">
        <v>558</v>
      </c>
      <c r="B488" s="2" t="s">
        <v>1259</v>
      </c>
      <c r="C488" s="4" t="s">
        <v>29</v>
      </c>
      <c r="D488" s="4" t="s">
        <v>30</v>
      </c>
      <c r="E488" s="20">
        <v>2014</v>
      </c>
    </row>
    <row r="489" spans="1:5">
      <c r="A489" s="4" t="s">
        <v>559</v>
      </c>
      <c r="B489" s="2" t="s">
        <v>1260</v>
      </c>
      <c r="C489" s="4" t="s">
        <v>47</v>
      </c>
      <c r="D489" s="4" t="s">
        <v>30</v>
      </c>
      <c r="E489" s="20">
        <v>2014</v>
      </c>
    </row>
    <row r="490" spans="1:5">
      <c r="A490" s="4" t="s">
        <v>560</v>
      </c>
      <c r="B490" s="2" t="s">
        <v>1261</v>
      </c>
      <c r="C490" s="4" t="s">
        <v>36</v>
      </c>
      <c r="D490" s="4" t="s">
        <v>30</v>
      </c>
      <c r="E490" s="20">
        <v>2014</v>
      </c>
    </row>
    <row r="491" spans="1:5">
      <c r="A491" s="4" t="s">
        <v>561</v>
      </c>
      <c r="B491" s="2" t="s">
        <v>1262</v>
      </c>
      <c r="C491" s="4" t="s">
        <v>44</v>
      </c>
      <c r="D491" s="4" t="s">
        <v>30</v>
      </c>
      <c r="E491" s="20">
        <v>2014</v>
      </c>
    </row>
    <row r="492" spans="1:5">
      <c r="A492" s="4" t="s">
        <v>562</v>
      </c>
      <c r="B492" s="2" t="s">
        <v>1263</v>
      </c>
      <c r="C492" s="4" t="s">
        <v>47</v>
      </c>
      <c r="D492" s="4" t="s">
        <v>30</v>
      </c>
      <c r="E492" s="20">
        <v>2014</v>
      </c>
    </row>
    <row r="493" spans="1:5">
      <c r="A493" s="4" t="s">
        <v>563</v>
      </c>
      <c r="B493" s="2" t="s">
        <v>1264</v>
      </c>
      <c r="C493" s="4" t="s">
        <v>33</v>
      </c>
      <c r="D493" s="4" t="s">
        <v>30</v>
      </c>
      <c r="E493" s="20">
        <v>2014</v>
      </c>
    </row>
    <row r="494" spans="1:5">
      <c r="A494" s="4" t="s">
        <v>564</v>
      </c>
      <c r="B494" s="2" t="s">
        <v>1265</v>
      </c>
      <c r="C494" s="4" t="s">
        <v>33</v>
      </c>
      <c r="D494" s="4" t="s">
        <v>30</v>
      </c>
      <c r="E494" s="20">
        <v>2014</v>
      </c>
    </row>
    <row r="495" spans="1:5">
      <c r="A495" s="4" t="s">
        <v>565</v>
      </c>
      <c r="B495" s="2" t="s">
        <v>1266</v>
      </c>
      <c r="C495" s="4" t="s">
        <v>47</v>
      </c>
      <c r="D495" s="4" t="s">
        <v>30</v>
      </c>
      <c r="E495" s="20">
        <v>2014</v>
      </c>
    </row>
    <row r="496" spans="1:5">
      <c r="A496" s="4" t="s">
        <v>566</v>
      </c>
      <c r="B496" s="2" t="s">
        <v>1267</v>
      </c>
      <c r="C496" s="4" t="s">
        <v>33</v>
      </c>
      <c r="D496" s="4" t="s">
        <v>30</v>
      </c>
      <c r="E496" s="20">
        <v>2014</v>
      </c>
    </row>
    <row r="497" spans="1:5">
      <c r="A497" s="4" t="s">
        <v>567</v>
      </c>
      <c r="B497" s="2" t="s">
        <v>1268</v>
      </c>
      <c r="C497" s="4" t="s">
        <v>47</v>
      </c>
      <c r="D497" s="4" t="s">
        <v>71</v>
      </c>
      <c r="E497" s="20">
        <v>2014</v>
      </c>
    </row>
    <row r="498" spans="1:5">
      <c r="A498" s="4" t="s">
        <v>568</v>
      </c>
      <c r="B498" s="2" t="s">
        <v>1269</v>
      </c>
      <c r="C498" s="4" t="s">
        <v>33</v>
      </c>
      <c r="D498" s="4" t="s">
        <v>62</v>
      </c>
      <c r="E498" s="20">
        <v>2014</v>
      </c>
    </row>
    <row r="499" spans="1:5">
      <c r="A499" s="4" t="s">
        <v>569</v>
      </c>
      <c r="B499" s="2" t="s">
        <v>1270</v>
      </c>
      <c r="C499" s="4" t="s">
        <v>69</v>
      </c>
      <c r="D499" s="4" t="s">
        <v>30</v>
      </c>
      <c r="E499" s="20">
        <v>2014</v>
      </c>
    </row>
    <row r="500" spans="1:5">
      <c r="A500" s="4" t="s">
        <v>570</v>
      </c>
      <c r="B500" s="2" t="s">
        <v>1271</v>
      </c>
      <c r="C500" s="4" t="s">
        <v>33</v>
      </c>
      <c r="D500" s="4" t="s">
        <v>41</v>
      </c>
      <c r="E500" s="20">
        <v>2014</v>
      </c>
    </row>
    <row r="501" spans="1:5">
      <c r="A501" s="4" t="s">
        <v>571</v>
      </c>
      <c r="B501" s="2" t="s">
        <v>1272</v>
      </c>
      <c r="C501" s="4" t="s">
        <v>29</v>
      </c>
      <c r="D501" s="4" t="s">
        <v>30</v>
      </c>
      <c r="E501" s="20">
        <v>2014</v>
      </c>
    </row>
    <row r="502" spans="1:5">
      <c r="A502" s="4" t="s">
        <v>572</v>
      </c>
      <c r="B502" s="2" t="s">
        <v>1273</v>
      </c>
      <c r="C502" s="4" t="s">
        <v>69</v>
      </c>
      <c r="D502" s="4" t="s">
        <v>30</v>
      </c>
      <c r="E502" s="20">
        <v>2014</v>
      </c>
    </row>
    <row r="503" spans="1:5">
      <c r="A503" s="4" t="s">
        <v>573</v>
      </c>
      <c r="B503" s="2" t="s">
        <v>1274</v>
      </c>
      <c r="C503" s="4" t="s">
        <v>33</v>
      </c>
      <c r="D503" s="4" t="s">
        <v>30</v>
      </c>
      <c r="E503" s="20">
        <v>2014</v>
      </c>
    </row>
    <row r="504" spans="1:5">
      <c r="A504" s="4" t="s">
        <v>574</v>
      </c>
      <c r="B504" s="2" t="s">
        <v>1275</v>
      </c>
      <c r="C504" s="4" t="s">
        <v>44</v>
      </c>
      <c r="D504" s="4" t="s">
        <v>45</v>
      </c>
      <c r="E504" s="20">
        <v>2014</v>
      </c>
    </row>
    <row r="505" spans="1:5">
      <c r="A505" s="4" t="s">
        <v>575</v>
      </c>
      <c r="B505" s="2" t="s">
        <v>1276</v>
      </c>
      <c r="C505" s="4" t="s">
        <v>33</v>
      </c>
      <c r="D505" s="4" t="s">
        <v>30</v>
      </c>
      <c r="E505" s="20">
        <v>2014</v>
      </c>
    </row>
    <row r="506" spans="1:5">
      <c r="A506" s="4" t="s">
        <v>576</v>
      </c>
      <c r="B506" s="2" t="s">
        <v>1277</v>
      </c>
      <c r="C506" s="4" t="s">
        <v>44</v>
      </c>
      <c r="D506" s="4" t="s">
        <v>30</v>
      </c>
      <c r="E506" s="20">
        <v>2014</v>
      </c>
    </row>
    <row r="507" spans="1:5">
      <c r="A507" s="4" t="s">
        <v>577</v>
      </c>
      <c r="B507" s="2" t="s">
        <v>1278</v>
      </c>
      <c r="C507" s="4" t="s">
        <v>33</v>
      </c>
      <c r="D507" s="4" t="s">
        <v>30</v>
      </c>
      <c r="E507" s="20">
        <v>2014</v>
      </c>
    </row>
    <row r="508" spans="1:5">
      <c r="A508" s="4" t="s">
        <v>578</v>
      </c>
      <c r="B508" s="2" t="s">
        <v>1279</v>
      </c>
      <c r="C508" s="4" t="s">
        <v>33</v>
      </c>
      <c r="D508" s="4" t="s">
        <v>30</v>
      </c>
      <c r="E508" s="20">
        <v>2014</v>
      </c>
    </row>
    <row r="509" spans="1:5">
      <c r="A509" s="4" t="s">
        <v>579</v>
      </c>
      <c r="B509" s="2" t="s">
        <v>1280</v>
      </c>
      <c r="C509" s="4" t="s">
        <v>47</v>
      </c>
      <c r="D509" s="4" t="s">
        <v>30</v>
      </c>
      <c r="E509" s="20">
        <v>2014</v>
      </c>
    </row>
    <row r="510" spans="1:5">
      <c r="A510" s="4" t="s">
        <v>580</v>
      </c>
      <c r="B510" s="2" t="s">
        <v>1281</v>
      </c>
      <c r="C510" s="4" t="s">
        <v>47</v>
      </c>
      <c r="D510" s="4" t="s">
        <v>358</v>
      </c>
      <c r="E510" s="20">
        <v>2014</v>
      </c>
    </row>
    <row r="511" spans="1:5">
      <c r="A511" s="4" t="s">
        <v>581</v>
      </c>
      <c r="B511" s="2" t="s">
        <v>1282</v>
      </c>
      <c r="C511" s="4" t="s">
        <v>86</v>
      </c>
      <c r="D511" s="4" t="s">
        <v>30</v>
      </c>
      <c r="E511" s="20">
        <v>2014</v>
      </c>
    </row>
    <row r="512" spans="1:5">
      <c r="A512" s="5" t="s">
        <v>582</v>
      </c>
      <c r="B512" s="2" t="s">
        <v>1283</v>
      </c>
      <c r="C512" s="4" t="s">
        <v>44</v>
      </c>
      <c r="D512" s="4" t="s">
        <v>50</v>
      </c>
      <c r="E512" s="20">
        <v>2014</v>
      </c>
    </row>
    <row r="513" spans="1:5">
      <c r="A513" s="4" t="s">
        <v>583</v>
      </c>
      <c r="B513" s="2" t="s">
        <v>1284</v>
      </c>
      <c r="C513" s="4" t="s">
        <v>44</v>
      </c>
      <c r="D513" s="4" t="s">
        <v>30</v>
      </c>
      <c r="E513" s="20">
        <v>2015</v>
      </c>
    </row>
    <row r="514" spans="1:5">
      <c r="A514" s="5" t="s">
        <v>584</v>
      </c>
      <c r="B514" s="2" t="s">
        <v>1285</v>
      </c>
      <c r="C514" s="4" t="s">
        <v>69</v>
      </c>
      <c r="D514" s="4" t="s">
        <v>30</v>
      </c>
      <c r="E514" s="20">
        <v>2015</v>
      </c>
    </row>
    <row r="515" spans="1:5">
      <c r="A515" s="4" t="s">
        <v>585</v>
      </c>
      <c r="B515" s="2" t="s">
        <v>1286</v>
      </c>
      <c r="C515" s="4" t="s">
        <v>47</v>
      </c>
      <c r="D515" s="4" t="s">
        <v>375</v>
      </c>
      <c r="E515" s="20">
        <v>2015</v>
      </c>
    </row>
    <row r="516" spans="1:5">
      <c r="A516" s="4" t="s">
        <v>586</v>
      </c>
      <c r="B516" s="2" t="s">
        <v>1287</v>
      </c>
      <c r="C516" s="4" t="s">
        <v>86</v>
      </c>
      <c r="D516" s="4" t="s">
        <v>30</v>
      </c>
      <c r="E516" s="20">
        <v>2015</v>
      </c>
    </row>
    <row r="517" spans="1:5">
      <c r="A517" s="4" t="s">
        <v>587</v>
      </c>
      <c r="B517" s="2" t="s">
        <v>1288</v>
      </c>
      <c r="C517" s="4" t="s">
        <v>33</v>
      </c>
      <c r="D517" s="4" t="s">
        <v>30</v>
      </c>
      <c r="E517" s="20">
        <v>2015</v>
      </c>
    </row>
    <row r="518" spans="1:5">
      <c r="A518" s="4" t="s">
        <v>588</v>
      </c>
      <c r="B518" s="2" t="s">
        <v>1289</v>
      </c>
      <c r="C518" s="4" t="s">
        <v>33</v>
      </c>
      <c r="D518" s="4" t="s">
        <v>30</v>
      </c>
      <c r="E518" s="20">
        <v>2015</v>
      </c>
    </row>
    <row r="519" spans="1:5">
      <c r="A519" s="4" t="s">
        <v>589</v>
      </c>
      <c r="B519" s="2" t="s">
        <v>1290</v>
      </c>
      <c r="C519" s="4" t="s">
        <v>47</v>
      </c>
      <c r="D519" s="4" t="s">
        <v>167</v>
      </c>
      <c r="E519" s="20">
        <v>2015</v>
      </c>
    </row>
    <row r="520" spans="1:5">
      <c r="A520" s="4" t="s">
        <v>590</v>
      </c>
      <c r="B520" s="2" t="s">
        <v>1291</v>
      </c>
      <c r="C520" s="4" t="s">
        <v>44</v>
      </c>
      <c r="D520" s="4" t="s">
        <v>50</v>
      </c>
      <c r="E520" s="20">
        <v>2015</v>
      </c>
    </row>
    <row r="521" spans="1:5">
      <c r="A521" s="4" t="s">
        <v>591</v>
      </c>
      <c r="B521" s="2" t="s">
        <v>1292</v>
      </c>
      <c r="C521" s="4" t="s">
        <v>44</v>
      </c>
      <c r="D521" s="4" t="s">
        <v>73</v>
      </c>
      <c r="E521" s="20">
        <v>2015</v>
      </c>
    </row>
    <row r="522" spans="1:5">
      <c r="A522" s="4" t="s">
        <v>592</v>
      </c>
      <c r="B522" s="2" t="s">
        <v>1293</v>
      </c>
      <c r="C522" s="4" t="s">
        <v>58</v>
      </c>
      <c r="D522" s="4" t="s">
        <v>30</v>
      </c>
      <c r="E522" s="20">
        <v>2015</v>
      </c>
    </row>
    <row r="523" spans="1:5">
      <c r="A523" s="4" t="s">
        <v>593</v>
      </c>
      <c r="B523" s="2" t="s">
        <v>1294</v>
      </c>
      <c r="C523" s="4" t="s">
        <v>58</v>
      </c>
      <c r="D523" s="4" t="s">
        <v>30</v>
      </c>
      <c r="E523" s="20">
        <v>2015</v>
      </c>
    </row>
    <row r="524" spans="1:5">
      <c r="A524" s="4" t="s">
        <v>594</v>
      </c>
      <c r="B524" s="2" t="s">
        <v>1295</v>
      </c>
      <c r="C524" s="4" t="s">
        <v>44</v>
      </c>
      <c r="D524" s="4" t="s">
        <v>30</v>
      </c>
      <c r="E524" s="20">
        <v>2015</v>
      </c>
    </row>
    <row r="525" spans="1:5">
      <c r="A525" s="4" t="s">
        <v>595</v>
      </c>
      <c r="B525" s="2" t="s">
        <v>1296</v>
      </c>
      <c r="C525" s="4" t="s">
        <v>29</v>
      </c>
      <c r="D525" s="4" t="s">
        <v>41</v>
      </c>
      <c r="E525" s="20">
        <v>2015</v>
      </c>
    </row>
    <row r="526" spans="1:5">
      <c r="A526" s="4" t="s">
        <v>596</v>
      </c>
      <c r="B526" s="2" t="s">
        <v>1297</v>
      </c>
      <c r="C526" s="4" t="s">
        <v>47</v>
      </c>
      <c r="D526" s="4" t="s">
        <v>50</v>
      </c>
      <c r="E526" s="20">
        <v>2015</v>
      </c>
    </row>
    <row r="527" spans="1:5">
      <c r="A527" s="4" t="s">
        <v>597</v>
      </c>
      <c r="B527" s="2" t="s">
        <v>1298</v>
      </c>
      <c r="C527" s="4" t="s">
        <v>33</v>
      </c>
      <c r="D527" s="4" t="s">
        <v>167</v>
      </c>
      <c r="E527" s="20">
        <v>2015</v>
      </c>
    </row>
    <row r="528" spans="1:5">
      <c r="A528" s="4" t="s">
        <v>598</v>
      </c>
      <c r="B528" s="2" t="s">
        <v>1299</v>
      </c>
      <c r="C528" s="4" t="s">
        <v>44</v>
      </c>
      <c r="D528" s="4" t="s">
        <v>30</v>
      </c>
      <c r="E528" s="20">
        <v>2015</v>
      </c>
    </row>
    <row r="529" spans="1:5">
      <c r="A529" s="4" t="s">
        <v>599</v>
      </c>
      <c r="B529" s="2" t="s">
        <v>1300</v>
      </c>
      <c r="C529" s="4" t="s">
        <v>47</v>
      </c>
      <c r="D529" s="4" t="s">
        <v>50</v>
      </c>
      <c r="E529" s="20">
        <v>2015</v>
      </c>
    </row>
    <row r="530" spans="1:5">
      <c r="A530" s="4" t="s">
        <v>600</v>
      </c>
      <c r="B530" s="2" t="s">
        <v>1301</v>
      </c>
      <c r="C530" s="4" t="s">
        <v>44</v>
      </c>
      <c r="D530" s="4" t="s">
        <v>30</v>
      </c>
      <c r="E530" s="20">
        <v>2015</v>
      </c>
    </row>
    <row r="531" spans="1:5">
      <c r="A531" s="4" t="s">
        <v>601</v>
      </c>
      <c r="B531" s="2" t="s">
        <v>1302</v>
      </c>
      <c r="C531" s="4" t="s">
        <v>47</v>
      </c>
      <c r="D531" s="4" t="s">
        <v>30</v>
      </c>
      <c r="E531" s="20">
        <v>2015</v>
      </c>
    </row>
    <row r="532" spans="1:5">
      <c r="A532" s="4" t="s">
        <v>602</v>
      </c>
      <c r="B532" s="2" t="s">
        <v>1303</v>
      </c>
      <c r="C532" s="4" t="s">
        <v>33</v>
      </c>
      <c r="D532" s="4" t="s">
        <v>30</v>
      </c>
      <c r="E532" s="20">
        <v>2015</v>
      </c>
    </row>
    <row r="533" spans="1:5">
      <c r="A533" s="4" t="s">
        <v>603</v>
      </c>
      <c r="B533" s="2" t="s">
        <v>1304</v>
      </c>
      <c r="C533" s="4" t="s">
        <v>86</v>
      </c>
      <c r="D533" s="4" t="s">
        <v>41</v>
      </c>
      <c r="E533" s="20">
        <v>2015</v>
      </c>
    </row>
    <row r="534" spans="1:5">
      <c r="A534" s="4" t="s">
        <v>604</v>
      </c>
      <c r="B534" s="2" t="s">
        <v>1305</v>
      </c>
      <c r="C534" s="4" t="s">
        <v>33</v>
      </c>
      <c r="D534" s="4" t="s">
        <v>30</v>
      </c>
      <c r="E534" s="20">
        <v>2015</v>
      </c>
    </row>
    <row r="535" spans="1:5">
      <c r="A535" s="4" t="s">
        <v>605</v>
      </c>
      <c r="B535" s="2" t="s">
        <v>1306</v>
      </c>
      <c r="C535" s="4" t="s">
        <v>33</v>
      </c>
      <c r="D535" s="4" t="s">
        <v>41</v>
      </c>
      <c r="E535" s="20">
        <v>2015</v>
      </c>
    </row>
    <row r="536" spans="1:5">
      <c r="A536" s="4" t="s">
        <v>606</v>
      </c>
      <c r="B536" s="2" t="s">
        <v>1307</v>
      </c>
      <c r="C536" s="4" t="s">
        <v>33</v>
      </c>
      <c r="D536" s="4" t="s">
        <v>30</v>
      </c>
      <c r="E536" s="20">
        <v>2015</v>
      </c>
    </row>
    <row r="537" spans="1:5">
      <c r="A537" s="4" t="s">
        <v>607</v>
      </c>
      <c r="B537" s="2" t="s">
        <v>1308</v>
      </c>
      <c r="C537" s="4" t="s">
        <v>33</v>
      </c>
      <c r="D537" s="4" t="s">
        <v>41</v>
      </c>
      <c r="E537" s="20">
        <v>2015</v>
      </c>
    </row>
    <row r="538" spans="1:5">
      <c r="A538" s="4" t="s">
        <v>608</v>
      </c>
      <c r="B538" s="2" t="s">
        <v>1309</v>
      </c>
      <c r="C538" s="4" t="s">
        <v>29</v>
      </c>
      <c r="D538" s="4" t="s">
        <v>30</v>
      </c>
      <c r="E538" s="20">
        <v>2015</v>
      </c>
    </row>
    <row r="539" spans="1:5">
      <c r="A539" s="4" t="s">
        <v>609</v>
      </c>
      <c r="B539" s="2" t="s">
        <v>1310</v>
      </c>
      <c r="C539" s="4" t="s">
        <v>44</v>
      </c>
      <c r="D539" s="4" t="s">
        <v>41</v>
      </c>
      <c r="E539" s="20">
        <v>2015</v>
      </c>
    </row>
    <row r="540" spans="1:5">
      <c r="A540" s="4" t="s">
        <v>610</v>
      </c>
      <c r="B540" s="2" t="s">
        <v>1311</v>
      </c>
      <c r="C540" s="4" t="s">
        <v>69</v>
      </c>
      <c r="D540" s="4" t="s">
        <v>73</v>
      </c>
      <c r="E540" s="20">
        <v>2015</v>
      </c>
    </row>
    <row r="541" spans="1:5">
      <c r="A541" s="4" t="s">
        <v>611</v>
      </c>
      <c r="B541" s="2" t="s">
        <v>1312</v>
      </c>
      <c r="C541" s="4" t="s">
        <v>86</v>
      </c>
      <c r="D541" s="4" t="s">
        <v>30</v>
      </c>
      <c r="E541" s="20">
        <v>2015</v>
      </c>
    </row>
    <row r="542" spans="1:5">
      <c r="A542" s="4" t="s">
        <v>612</v>
      </c>
      <c r="B542" s="2" t="s">
        <v>1313</v>
      </c>
      <c r="C542" s="4" t="s">
        <v>33</v>
      </c>
      <c r="D542" s="4" t="s">
        <v>30</v>
      </c>
      <c r="E542" s="20">
        <v>2015</v>
      </c>
    </row>
    <row r="543" spans="1:5">
      <c r="A543" s="4" t="s">
        <v>613</v>
      </c>
      <c r="B543" s="2" t="s">
        <v>1314</v>
      </c>
      <c r="C543" s="4" t="s">
        <v>33</v>
      </c>
      <c r="D543" s="4" t="s">
        <v>41</v>
      </c>
      <c r="E543" s="20">
        <v>2015</v>
      </c>
    </row>
    <row r="544" spans="1:5">
      <c r="A544" s="4" t="s">
        <v>614</v>
      </c>
      <c r="B544" s="2" t="s">
        <v>1315</v>
      </c>
      <c r="C544" s="4" t="s">
        <v>47</v>
      </c>
      <c r="D544" s="4" t="s">
        <v>30</v>
      </c>
      <c r="E544" s="20">
        <v>2015</v>
      </c>
    </row>
    <row r="545" spans="1:5">
      <c r="A545" s="4" t="s">
        <v>615</v>
      </c>
      <c r="B545" s="2" t="s">
        <v>1316</v>
      </c>
      <c r="C545" s="4" t="s">
        <v>86</v>
      </c>
      <c r="D545" s="4" t="s">
        <v>50</v>
      </c>
      <c r="E545" s="20">
        <v>2015</v>
      </c>
    </row>
    <row r="546" spans="1:5">
      <c r="A546" s="4" t="s">
        <v>616</v>
      </c>
      <c r="B546" s="2" t="s">
        <v>1317</v>
      </c>
      <c r="C546" s="4" t="s">
        <v>47</v>
      </c>
      <c r="D546" s="4" t="s">
        <v>30</v>
      </c>
      <c r="E546" s="20">
        <v>2015</v>
      </c>
    </row>
    <row r="547" spans="1:5">
      <c r="A547" s="4" t="s">
        <v>617</v>
      </c>
      <c r="B547" s="2" t="s">
        <v>1318</v>
      </c>
      <c r="C547" s="4" t="s">
        <v>69</v>
      </c>
      <c r="D547" s="4" t="s">
        <v>30</v>
      </c>
      <c r="E547" s="20">
        <v>2015</v>
      </c>
    </row>
    <row r="548" spans="1:5">
      <c r="A548" s="4" t="s">
        <v>618</v>
      </c>
      <c r="B548" s="2" t="s">
        <v>1319</v>
      </c>
      <c r="C548" s="4" t="s">
        <v>33</v>
      </c>
      <c r="D548" s="4" t="s">
        <v>30</v>
      </c>
      <c r="E548" s="20">
        <v>2015</v>
      </c>
    </row>
    <row r="549" spans="1:5">
      <c r="A549" s="4" t="s">
        <v>619</v>
      </c>
      <c r="B549" s="2" t="s">
        <v>1320</v>
      </c>
      <c r="C549" s="4" t="s">
        <v>86</v>
      </c>
      <c r="D549" s="4" t="s">
        <v>30</v>
      </c>
      <c r="E549" s="20">
        <v>2015</v>
      </c>
    </row>
    <row r="550" spans="1:5">
      <c r="A550" s="4" t="s">
        <v>620</v>
      </c>
      <c r="B550" s="2" t="s">
        <v>1321</v>
      </c>
      <c r="C550" s="4" t="s">
        <v>33</v>
      </c>
      <c r="D550" s="4" t="s">
        <v>30</v>
      </c>
      <c r="E550" s="20">
        <v>2015</v>
      </c>
    </row>
    <row r="551" spans="1:5">
      <c r="A551" s="4" t="s">
        <v>620</v>
      </c>
      <c r="B551" s="2" t="s">
        <v>1322</v>
      </c>
      <c r="C551" s="4" t="s">
        <v>33</v>
      </c>
      <c r="D551" s="4" t="s">
        <v>30</v>
      </c>
      <c r="E551" s="20">
        <v>2015</v>
      </c>
    </row>
    <row r="552" spans="1:5">
      <c r="A552" s="4" t="s">
        <v>621</v>
      </c>
      <c r="B552" s="2" t="s">
        <v>1323</v>
      </c>
      <c r="C552" s="4" t="s">
        <v>33</v>
      </c>
      <c r="D552" s="4" t="s">
        <v>30</v>
      </c>
      <c r="E552" s="20">
        <v>2015</v>
      </c>
    </row>
    <row r="553" spans="1:5">
      <c r="A553" s="4" t="s">
        <v>622</v>
      </c>
      <c r="B553" s="2" t="s">
        <v>1324</v>
      </c>
      <c r="C553" s="4" t="s">
        <v>33</v>
      </c>
      <c r="D553" s="4" t="s">
        <v>510</v>
      </c>
      <c r="E553" s="20">
        <v>2015</v>
      </c>
    </row>
    <row r="554" spans="1:5">
      <c r="A554" s="4" t="s">
        <v>623</v>
      </c>
      <c r="B554" s="2" t="s">
        <v>1325</v>
      </c>
      <c r="C554" s="4" t="s">
        <v>33</v>
      </c>
      <c r="D554" s="4" t="s">
        <v>30</v>
      </c>
      <c r="E554" s="20">
        <v>2015</v>
      </c>
    </row>
    <row r="555" spans="1:5">
      <c r="A555" s="4" t="s">
        <v>624</v>
      </c>
      <c r="B555" s="2" t="s">
        <v>1326</v>
      </c>
      <c r="C555" s="4" t="s">
        <v>33</v>
      </c>
      <c r="D555" s="4" t="s">
        <v>41</v>
      </c>
      <c r="E555" s="20">
        <v>2015</v>
      </c>
    </row>
    <row r="556" spans="1:5">
      <c r="A556" s="4" t="s">
        <v>625</v>
      </c>
      <c r="B556" s="2" t="s">
        <v>1327</v>
      </c>
      <c r="C556" s="4" t="s">
        <v>47</v>
      </c>
      <c r="D556" s="4" t="s">
        <v>41</v>
      </c>
      <c r="E556" s="20">
        <v>2015</v>
      </c>
    </row>
    <row r="557" spans="1:5">
      <c r="A557" s="4" t="s">
        <v>626</v>
      </c>
      <c r="B557" s="2" t="s">
        <v>1328</v>
      </c>
      <c r="C557" s="4" t="s">
        <v>47</v>
      </c>
      <c r="D557" s="4" t="s">
        <v>30</v>
      </c>
      <c r="E557" s="20">
        <v>2015</v>
      </c>
    </row>
    <row r="558" spans="1:5">
      <c r="A558" s="4" t="s">
        <v>627</v>
      </c>
      <c r="B558" s="2" t="s">
        <v>1329</v>
      </c>
      <c r="C558" s="4" t="s">
        <v>47</v>
      </c>
      <c r="D558" s="4" t="s">
        <v>41</v>
      </c>
      <c r="E558" s="20">
        <v>2015</v>
      </c>
    </row>
    <row r="559" spans="1:5">
      <c r="A559" s="4" t="s">
        <v>628</v>
      </c>
      <c r="B559" s="2" t="s">
        <v>1330</v>
      </c>
      <c r="C559" s="4" t="s">
        <v>47</v>
      </c>
      <c r="D559" s="4" t="s">
        <v>80</v>
      </c>
      <c r="E559" s="20">
        <v>2015</v>
      </c>
    </row>
    <row r="560" spans="1:5">
      <c r="A560" s="4" t="s">
        <v>629</v>
      </c>
      <c r="B560" s="2" t="s">
        <v>1331</v>
      </c>
      <c r="C560" s="4" t="s">
        <v>44</v>
      </c>
      <c r="D560" s="4" t="s">
        <v>41</v>
      </c>
      <c r="E560" s="20">
        <v>2015</v>
      </c>
    </row>
    <row r="561" spans="1:5">
      <c r="A561" s="4" t="s">
        <v>630</v>
      </c>
      <c r="B561" s="2" t="s">
        <v>1332</v>
      </c>
      <c r="C561" s="4" t="s">
        <v>29</v>
      </c>
      <c r="D561" s="4" t="s">
        <v>41</v>
      </c>
      <c r="E561" s="20">
        <v>2015</v>
      </c>
    </row>
    <row r="562" spans="1:5">
      <c r="A562" s="4" t="s">
        <v>631</v>
      </c>
      <c r="B562" s="2" t="s">
        <v>1333</v>
      </c>
      <c r="C562" s="4" t="s">
        <v>58</v>
      </c>
      <c r="D562" s="4" t="s">
        <v>30</v>
      </c>
      <c r="E562" s="20">
        <v>2015</v>
      </c>
    </row>
    <row r="563" spans="1:5">
      <c r="A563" s="4" t="s">
        <v>632</v>
      </c>
      <c r="B563" s="2" t="s">
        <v>1334</v>
      </c>
      <c r="C563" s="4" t="s">
        <v>69</v>
      </c>
      <c r="D563" s="4" t="s">
        <v>30</v>
      </c>
      <c r="E563" s="20">
        <v>2015</v>
      </c>
    </row>
    <row r="564" spans="1:5">
      <c r="A564" s="4" t="s">
        <v>633</v>
      </c>
      <c r="B564" s="2" t="s">
        <v>1335</v>
      </c>
      <c r="C564" s="4" t="s">
        <v>36</v>
      </c>
      <c r="D564" s="4" t="s">
        <v>30</v>
      </c>
      <c r="E564" s="20">
        <v>2015</v>
      </c>
    </row>
    <row r="565" spans="1:5">
      <c r="A565" s="4" t="s">
        <v>634</v>
      </c>
      <c r="B565" s="2" t="s">
        <v>1336</v>
      </c>
      <c r="C565" s="4" t="s">
        <v>69</v>
      </c>
      <c r="D565" s="4" t="s">
        <v>30</v>
      </c>
      <c r="E565" s="20">
        <v>2015</v>
      </c>
    </row>
    <row r="566" spans="1:5">
      <c r="A566" s="4" t="s">
        <v>635</v>
      </c>
      <c r="B566" s="2" t="s">
        <v>1337</v>
      </c>
      <c r="C566" s="4" t="s">
        <v>33</v>
      </c>
      <c r="D566" s="4" t="s">
        <v>30</v>
      </c>
      <c r="E566" s="20">
        <v>2015</v>
      </c>
    </row>
    <row r="567" spans="1:5">
      <c r="A567" s="4" t="s">
        <v>636</v>
      </c>
      <c r="B567" s="2" t="s">
        <v>1338</v>
      </c>
      <c r="C567" s="4" t="s">
        <v>33</v>
      </c>
      <c r="D567" s="4" t="s">
        <v>30</v>
      </c>
      <c r="E567" s="20">
        <v>2015</v>
      </c>
    </row>
    <row r="568" spans="1:5">
      <c r="A568" s="4" t="s">
        <v>637</v>
      </c>
      <c r="B568" s="2" t="s">
        <v>1339</v>
      </c>
      <c r="C568" s="4" t="s">
        <v>44</v>
      </c>
      <c r="D568" s="4" t="s">
        <v>41</v>
      </c>
      <c r="E568" s="20">
        <v>2015</v>
      </c>
    </row>
    <row r="569" spans="1:5">
      <c r="A569" s="4" t="s">
        <v>638</v>
      </c>
      <c r="B569" s="2" t="s">
        <v>1340</v>
      </c>
      <c r="C569" s="4" t="s">
        <v>44</v>
      </c>
      <c r="D569" s="4" t="s">
        <v>30</v>
      </c>
      <c r="E569" s="20">
        <v>2015</v>
      </c>
    </row>
    <row r="570" spans="1:5">
      <c r="A570" s="4" t="s">
        <v>639</v>
      </c>
      <c r="B570" s="2" t="s">
        <v>1341</v>
      </c>
      <c r="C570" s="4" t="s">
        <v>29</v>
      </c>
      <c r="D570" s="4" t="s">
        <v>467</v>
      </c>
      <c r="E570" s="20">
        <v>2015</v>
      </c>
    </row>
    <row r="571" spans="1:5">
      <c r="A571" s="4" t="s">
        <v>640</v>
      </c>
      <c r="B571" s="2" t="s">
        <v>1342</v>
      </c>
      <c r="C571" s="4" t="s">
        <v>69</v>
      </c>
      <c r="D571" s="4" t="s">
        <v>30</v>
      </c>
      <c r="E571" s="20">
        <v>2015</v>
      </c>
    </row>
    <row r="572" spans="1:5">
      <c r="A572" s="4" t="s">
        <v>641</v>
      </c>
      <c r="B572" s="2" t="s">
        <v>1343</v>
      </c>
      <c r="C572" s="4" t="s">
        <v>44</v>
      </c>
      <c r="D572" s="4" t="s">
        <v>41</v>
      </c>
      <c r="E572" s="20">
        <v>2015</v>
      </c>
    </row>
    <row r="573" spans="1:5">
      <c r="A573" s="4" t="s">
        <v>642</v>
      </c>
      <c r="B573" s="2" t="s">
        <v>1344</v>
      </c>
      <c r="C573" s="4" t="s">
        <v>33</v>
      </c>
      <c r="D573" s="4" t="s">
        <v>41</v>
      </c>
      <c r="E573" s="20">
        <v>2015</v>
      </c>
    </row>
    <row r="574" spans="1:5">
      <c r="A574" s="4" t="s">
        <v>643</v>
      </c>
      <c r="B574" s="2" t="s">
        <v>1345</v>
      </c>
      <c r="C574" s="4" t="s">
        <v>47</v>
      </c>
      <c r="D574" s="4" t="s">
        <v>30</v>
      </c>
      <c r="E574" s="20">
        <v>2015</v>
      </c>
    </row>
    <row r="575" spans="1:5">
      <c r="A575" s="4" t="s">
        <v>644</v>
      </c>
      <c r="B575" s="2" t="s">
        <v>1346</v>
      </c>
      <c r="C575" s="4" t="s">
        <v>47</v>
      </c>
      <c r="D575" s="4" t="s">
        <v>41</v>
      </c>
      <c r="E575" s="20">
        <v>2015</v>
      </c>
    </row>
    <row r="576" spans="1:5">
      <c r="A576" s="4" t="s">
        <v>645</v>
      </c>
      <c r="B576" s="2" t="s">
        <v>1347</v>
      </c>
      <c r="C576" s="4" t="s">
        <v>33</v>
      </c>
      <c r="D576" s="4" t="s">
        <v>299</v>
      </c>
      <c r="E576" s="20">
        <v>2015</v>
      </c>
    </row>
    <row r="577" spans="1:5">
      <c r="A577" s="4" t="s">
        <v>646</v>
      </c>
      <c r="B577" s="2" t="s">
        <v>1348</v>
      </c>
      <c r="C577" s="4" t="s">
        <v>44</v>
      </c>
      <c r="D577" s="4" t="s">
        <v>71</v>
      </c>
      <c r="E577" s="20">
        <v>2015</v>
      </c>
    </row>
    <row r="578" spans="1:5">
      <c r="A578" s="4" t="s">
        <v>647</v>
      </c>
      <c r="B578" s="2" t="s">
        <v>1349</v>
      </c>
      <c r="C578" s="4" t="s">
        <v>47</v>
      </c>
      <c r="D578" s="4" t="s">
        <v>30</v>
      </c>
      <c r="E578" s="20">
        <v>2015</v>
      </c>
    </row>
    <row r="579" spans="1:5">
      <c r="A579" s="4" t="s">
        <v>648</v>
      </c>
      <c r="B579" s="2" t="s">
        <v>1350</v>
      </c>
      <c r="C579" s="4" t="s">
        <v>47</v>
      </c>
      <c r="D579" s="4" t="s">
        <v>80</v>
      </c>
      <c r="E579" s="20">
        <v>2015</v>
      </c>
    </row>
    <row r="580" spans="1:5">
      <c r="A580" s="4" t="s">
        <v>649</v>
      </c>
      <c r="B580" s="2" t="s">
        <v>1351</v>
      </c>
      <c r="C580" s="4" t="s">
        <v>47</v>
      </c>
      <c r="D580" s="4" t="s">
        <v>41</v>
      </c>
      <c r="E580" s="20">
        <v>2015</v>
      </c>
    </row>
    <row r="581" spans="1:5">
      <c r="A581" s="4" t="s">
        <v>650</v>
      </c>
      <c r="B581" s="2" t="s">
        <v>1352</v>
      </c>
      <c r="C581" s="4" t="s">
        <v>47</v>
      </c>
      <c r="D581" s="4" t="s">
        <v>30</v>
      </c>
      <c r="E581" s="20">
        <v>2015</v>
      </c>
    </row>
    <row r="582" spans="1:5">
      <c r="A582" s="4" t="s">
        <v>651</v>
      </c>
      <c r="B582" s="2" t="s">
        <v>1353</v>
      </c>
      <c r="C582" s="4" t="s">
        <v>44</v>
      </c>
      <c r="D582" s="4" t="s">
        <v>30</v>
      </c>
      <c r="E582" s="20">
        <v>2015</v>
      </c>
    </row>
    <row r="583" spans="1:5">
      <c r="A583" s="4" t="s">
        <v>652</v>
      </c>
      <c r="B583" s="2" t="s">
        <v>1354</v>
      </c>
      <c r="C583" s="4" t="s">
        <v>69</v>
      </c>
      <c r="D583" s="4" t="s">
        <v>653</v>
      </c>
      <c r="E583" s="20">
        <v>2015</v>
      </c>
    </row>
    <row r="584" spans="1:5">
      <c r="A584" s="4" t="s">
        <v>654</v>
      </c>
      <c r="B584" s="2" t="s">
        <v>1355</v>
      </c>
      <c r="C584" s="4" t="s">
        <v>69</v>
      </c>
      <c r="D584" s="4" t="s">
        <v>30</v>
      </c>
      <c r="E584" s="20">
        <v>2015</v>
      </c>
    </row>
    <row r="585" spans="1:5">
      <c r="A585" s="4" t="s">
        <v>655</v>
      </c>
      <c r="B585" s="2" t="s">
        <v>1356</v>
      </c>
      <c r="C585" s="4" t="s">
        <v>47</v>
      </c>
      <c r="D585" s="4" t="s">
        <v>358</v>
      </c>
      <c r="E585" s="20">
        <v>2015</v>
      </c>
    </row>
    <row r="586" spans="1:5">
      <c r="A586" s="4" t="s">
        <v>656</v>
      </c>
      <c r="B586" s="2" t="s">
        <v>1357</v>
      </c>
      <c r="C586" s="4" t="s">
        <v>47</v>
      </c>
      <c r="D586" s="4" t="s">
        <v>41</v>
      </c>
      <c r="E586" s="20">
        <v>2015</v>
      </c>
    </row>
    <row r="587" spans="1:5">
      <c r="A587" s="4" t="s">
        <v>657</v>
      </c>
      <c r="B587" s="2" t="s">
        <v>1358</v>
      </c>
      <c r="C587" s="4" t="s">
        <v>47</v>
      </c>
      <c r="D587" s="4" t="s">
        <v>30</v>
      </c>
      <c r="E587" s="20">
        <v>2015</v>
      </c>
    </row>
    <row r="588" spans="1:5">
      <c r="A588" s="4" t="s">
        <v>658</v>
      </c>
      <c r="B588" s="2" t="s">
        <v>1359</v>
      </c>
      <c r="C588" s="4" t="s">
        <v>33</v>
      </c>
      <c r="D588" s="4" t="s">
        <v>467</v>
      </c>
      <c r="E588" s="20">
        <v>2015</v>
      </c>
    </row>
    <row r="589" spans="1:5">
      <c r="A589" s="4" t="s">
        <v>659</v>
      </c>
      <c r="B589" s="2" t="s">
        <v>1360</v>
      </c>
      <c r="C589" s="4" t="s">
        <v>36</v>
      </c>
      <c r="D589" s="4" t="s">
        <v>41</v>
      </c>
      <c r="E589" s="20">
        <v>2015</v>
      </c>
    </row>
    <row r="590" spans="1:5">
      <c r="A590" s="4" t="s">
        <v>660</v>
      </c>
      <c r="B590" s="2" t="s">
        <v>1361</v>
      </c>
      <c r="C590" s="4" t="s">
        <v>47</v>
      </c>
      <c r="D590" s="4" t="s">
        <v>30</v>
      </c>
      <c r="E590" s="20">
        <v>2015</v>
      </c>
    </row>
    <row r="591" spans="1:5">
      <c r="A591" s="4" t="s">
        <v>661</v>
      </c>
      <c r="B591" s="2" t="s">
        <v>1362</v>
      </c>
      <c r="C591" s="4" t="s">
        <v>47</v>
      </c>
      <c r="D591" s="4" t="s">
        <v>30</v>
      </c>
      <c r="E591" s="20">
        <v>2015</v>
      </c>
    </row>
    <row r="592" spans="1:5">
      <c r="A592" s="4" t="s">
        <v>662</v>
      </c>
      <c r="B592" s="2" t="s">
        <v>1363</v>
      </c>
      <c r="C592" s="4" t="s">
        <v>29</v>
      </c>
      <c r="D592" s="4" t="s">
        <v>663</v>
      </c>
      <c r="E592" s="20">
        <v>2015</v>
      </c>
    </row>
    <row r="593" spans="1:5">
      <c r="A593" s="4" t="s">
        <v>664</v>
      </c>
      <c r="B593" s="2" t="s">
        <v>1364</v>
      </c>
      <c r="C593" s="4" t="s">
        <v>44</v>
      </c>
      <c r="D593" s="4" t="s">
        <v>45</v>
      </c>
      <c r="E593" s="20">
        <v>2015</v>
      </c>
    </row>
    <row r="594" spans="1:5">
      <c r="A594" s="4" t="s">
        <v>665</v>
      </c>
      <c r="B594" s="2" t="s">
        <v>1365</v>
      </c>
      <c r="C594" s="4" t="s">
        <v>69</v>
      </c>
      <c r="D594" s="4" t="s">
        <v>30</v>
      </c>
      <c r="E594" s="20">
        <v>2015</v>
      </c>
    </row>
    <row r="595" spans="1:5">
      <c r="A595" s="4" t="s">
        <v>666</v>
      </c>
      <c r="B595" s="2" t="s">
        <v>1366</v>
      </c>
      <c r="C595" s="4" t="s">
        <v>47</v>
      </c>
      <c r="D595" s="4" t="s">
        <v>30</v>
      </c>
      <c r="E595" s="20">
        <v>2015</v>
      </c>
    </row>
    <row r="596" spans="1:5">
      <c r="A596" s="4" t="s">
        <v>667</v>
      </c>
      <c r="B596" s="2" t="s">
        <v>1367</v>
      </c>
      <c r="C596" s="4" t="s">
        <v>69</v>
      </c>
      <c r="D596" s="4" t="s">
        <v>41</v>
      </c>
      <c r="E596" s="20">
        <v>2015</v>
      </c>
    </row>
    <row r="597" spans="1:5">
      <c r="A597" s="4" t="s">
        <v>668</v>
      </c>
      <c r="B597" s="2" t="s">
        <v>1368</v>
      </c>
      <c r="C597" s="4" t="s">
        <v>58</v>
      </c>
      <c r="D597" s="4" t="s">
        <v>30</v>
      </c>
      <c r="E597" s="20">
        <v>2015</v>
      </c>
    </row>
    <row r="598" spans="1:5">
      <c r="A598" s="4" t="s">
        <v>669</v>
      </c>
      <c r="B598" s="2" t="s">
        <v>1369</v>
      </c>
      <c r="C598" s="4" t="s">
        <v>33</v>
      </c>
      <c r="D598" s="4" t="s">
        <v>41</v>
      </c>
      <c r="E598" s="20">
        <v>2015</v>
      </c>
    </row>
    <row r="599" spans="1:5">
      <c r="A599" s="4" t="s">
        <v>670</v>
      </c>
      <c r="B599" s="2" t="s">
        <v>1370</v>
      </c>
      <c r="C599" s="4" t="s">
        <v>47</v>
      </c>
      <c r="D599" s="4" t="s">
        <v>167</v>
      </c>
      <c r="E599" s="20">
        <v>2015</v>
      </c>
    </row>
    <row r="600" spans="1:5">
      <c r="A600" s="4" t="s">
        <v>671</v>
      </c>
      <c r="B600" s="2" t="s">
        <v>1371</v>
      </c>
      <c r="C600" s="4" t="s">
        <v>33</v>
      </c>
      <c r="D600" s="4" t="s">
        <v>30</v>
      </c>
      <c r="E600" s="20">
        <v>2015</v>
      </c>
    </row>
    <row r="601" spans="1:5">
      <c r="A601" s="4" t="s">
        <v>672</v>
      </c>
      <c r="B601" s="2" t="s">
        <v>1372</v>
      </c>
      <c r="C601" s="4" t="s">
        <v>47</v>
      </c>
      <c r="D601" s="4" t="s">
        <v>41</v>
      </c>
      <c r="E601" s="20">
        <v>2015</v>
      </c>
    </row>
    <row r="602" spans="1:5">
      <c r="A602" s="4" t="s">
        <v>673</v>
      </c>
      <c r="B602" s="2" t="s">
        <v>1373</v>
      </c>
      <c r="C602" s="4" t="s">
        <v>47</v>
      </c>
      <c r="D602" s="4" t="s">
        <v>30</v>
      </c>
      <c r="E602" s="20">
        <v>2015</v>
      </c>
    </row>
    <row r="603" spans="1:5">
      <c r="A603" s="4" t="s">
        <v>674</v>
      </c>
      <c r="B603" s="2" t="s">
        <v>1374</v>
      </c>
      <c r="C603" s="4" t="s">
        <v>33</v>
      </c>
      <c r="D603" s="4" t="s">
        <v>67</v>
      </c>
      <c r="E603" s="20">
        <v>2015</v>
      </c>
    </row>
    <row r="604" spans="1:5">
      <c r="A604" s="4" t="s">
        <v>675</v>
      </c>
      <c r="B604" s="2" t="s">
        <v>1375</v>
      </c>
      <c r="C604" s="4" t="s">
        <v>58</v>
      </c>
      <c r="D604" s="4" t="s">
        <v>30</v>
      </c>
      <c r="E604" s="20">
        <v>2015</v>
      </c>
    </row>
    <row r="605" spans="1:5">
      <c r="A605" s="4" t="s">
        <v>676</v>
      </c>
      <c r="B605" s="2" t="s">
        <v>1376</v>
      </c>
      <c r="C605" s="4" t="s">
        <v>44</v>
      </c>
      <c r="D605" s="4" t="s">
        <v>30</v>
      </c>
      <c r="E605" s="20">
        <v>2015</v>
      </c>
    </row>
    <row r="606" spans="1:5">
      <c r="A606" s="4" t="s">
        <v>677</v>
      </c>
      <c r="B606" s="2" t="s">
        <v>1377</v>
      </c>
      <c r="C606" s="4" t="s">
        <v>29</v>
      </c>
      <c r="D606" s="4" t="s">
        <v>41</v>
      </c>
      <c r="E606" s="20">
        <v>2015</v>
      </c>
    </row>
    <row r="607" spans="1:5">
      <c r="A607" s="4" t="s">
        <v>678</v>
      </c>
      <c r="B607" s="2" t="s">
        <v>1378</v>
      </c>
      <c r="C607" s="4" t="s">
        <v>69</v>
      </c>
      <c r="D607" s="4" t="s">
        <v>73</v>
      </c>
      <c r="E607" s="20">
        <v>2015</v>
      </c>
    </row>
    <row r="608" spans="1:5">
      <c r="A608" s="4" t="s">
        <v>679</v>
      </c>
      <c r="B608" s="2" t="s">
        <v>1379</v>
      </c>
      <c r="C608" s="4" t="s">
        <v>33</v>
      </c>
      <c r="D608" s="4" t="s">
        <v>41</v>
      </c>
      <c r="E608" s="20">
        <v>2015</v>
      </c>
    </row>
    <row r="609" spans="1:5">
      <c r="A609" s="4" t="s">
        <v>680</v>
      </c>
      <c r="B609" s="2" t="s">
        <v>1380</v>
      </c>
      <c r="C609" s="4" t="s">
        <v>29</v>
      </c>
      <c r="D609" s="4" t="s">
        <v>681</v>
      </c>
      <c r="E609" s="20">
        <v>2015</v>
      </c>
    </row>
    <row r="610" spans="1:5">
      <c r="A610" s="4" t="s">
        <v>682</v>
      </c>
      <c r="B610" s="2" t="s">
        <v>1381</v>
      </c>
      <c r="C610" s="4" t="s">
        <v>47</v>
      </c>
      <c r="D610" s="4" t="s">
        <v>30</v>
      </c>
      <c r="E610" s="20">
        <v>2015</v>
      </c>
    </row>
    <row r="611" spans="1:5">
      <c r="A611" s="4" t="s">
        <v>683</v>
      </c>
      <c r="B611" s="2" t="s">
        <v>1382</v>
      </c>
      <c r="C611" s="4" t="s">
        <v>44</v>
      </c>
      <c r="D611" s="4" t="s">
        <v>30</v>
      </c>
      <c r="E611" s="20">
        <v>2015</v>
      </c>
    </row>
    <row r="612" spans="1:5">
      <c r="A612" s="4" t="s">
        <v>684</v>
      </c>
      <c r="B612" s="2" t="s">
        <v>1383</v>
      </c>
      <c r="C612" s="4" t="s">
        <v>33</v>
      </c>
      <c r="D612" s="4" t="s">
        <v>30</v>
      </c>
      <c r="E612" s="20">
        <v>2015</v>
      </c>
    </row>
    <row r="613" spans="1:5">
      <c r="A613" s="4" t="s">
        <v>685</v>
      </c>
      <c r="B613" s="2" t="s">
        <v>1384</v>
      </c>
      <c r="C613" s="4" t="s">
        <v>69</v>
      </c>
      <c r="D613" s="4" t="s">
        <v>30</v>
      </c>
      <c r="E613" s="20">
        <v>2015</v>
      </c>
    </row>
    <row r="614" spans="1:5">
      <c r="A614" s="4" t="s">
        <v>686</v>
      </c>
      <c r="B614" s="2" t="s">
        <v>1385</v>
      </c>
      <c r="C614" s="4" t="s">
        <v>29</v>
      </c>
      <c r="D614" s="4" t="s">
        <v>41</v>
      </c>
      <c r="E614" s="20">
        <v>2015</v>
      </c>
    </row>
    <row r="615" spans="1:5">
      <c r="A615" s="4" t="s">
        <v>687</v>
      </c>
      <c r="B615" s="2" t="s">
        <v>1386</v>
      </c>
      <c r="C615" s="4" t="s">
        <v>69</v>
      </c>
      <c r="D615" s="4" t="s">
        <v>30</v>
      </c>
      <c r="E615" s="20">
        <v>2015</v>
      </c>
    </row>
    <row r="616" spans="1:5">
      <c r="A616" s="4" t="s">
        <v>688</v>
      </c>
      <c r="B616" s="2" t="s">
        <v>1387</v>
      </c>
      <c r="C616" s="4" t="s">
        <v>33</v>
      </c>
      <c r="D616" s="4" t="s">
        <v>30</v>
      </c>
      <c r="E616" s="20">
        <v>2015</v>
      </c>
    </row>
    <row r="617" spans="1:5">
      <c r="A617" s="4" t="s">
        <v>689</v>
      </c>
      <c r="B617" s="2" t="s">
        <v>1388</v>
      </c>
      <c r="C617" s="4" t="s">
        <v>47</v>
      </c>
      <c r="D617" s="4" t="s">
        <v>30</v>
      </c>
      <c r="E617" s="20">
        <v>2015</v>
      </c>
    </row>
    <row r="618" spans="1:5">
      <c r="A618" s="4" t="s">
        <v>690</v>
      </c>
      <c r="B618" s="2" t="s">
        <v>1389</v>
      </c>
      <c r="C618" s="4" t="s">
        <v>33</v>
      </c>
      <c r="D618" s="4" t="s">
        <v>30</v>
      </c>
      <c r="E618" s="20">
        <v>2015</v>
      </c>
    </row>
    <row r="619" spans="1:5">
      <c r="A619" s="4" t="s">
        <v>691</v>
      </c>
      <c r="B619" s="2" t="s">
        <v>1390</v>
      </c>
      <c r="C619" s="4" t="s">
        <v>47</v>
      </c>
      <c r="D619" s="4" t="s">
        <v>67</v>
      </c>
      <c r="E619" s="20">
        <v>2015</v>
      </c>
    </row>
    <row r="620" spans="1:5">
      <c r="A620" s="4" t="s">
        <v>692</v>
      </c>
      <c r="B620" s="2" t="s">
        <v>1391</v>
      </c>
      <c r="C620" s="4" t="s">
        <v>33</v>
      </c>
      <c r="D620" s="4" t="s">
        <v>80</v>
      </c>
      <c r="E620" s="20">
        <v>2015</v>
      </c>
    </row>
    <row r="621" spans="1:5">
      <c r="A621" s="4" t="s">
        <v>693</v>
      </c>
      <c r="B621" s="2" t="s">
        <v>1392</v>
      </c>
      <c r="C621" s="4" t="s">
        <v>44</v>
      </c>
      <c r="D621" s="4" t="s">
        <v>73</v>
      </c>
      <c r="E621" s="20">
        <v>2015</v>
      </c>
    </row>
    <row r="622" spans="1:5">
      <c r="A622" s="4" t="s">
        <v>694</v>
      </c>
      <c r="B622" s="2" t="s">
        <v>1393</v>
      </c>
      <c r="C622" s="4" t="s">
        <v>33</v>
      </c>
      <c r="D622" s="4" t="s">
        <v>41</v>
      </c>
      <c r="E622" s="20">
        <v>2015</v>
      </c>
    </row>
    <row r="623" spans="1:5">
      <c r="A623" s="4" t="s">
        <v>695</v>
      </c>
      <c r="B623" s="2" t="s">
        <v>1394</v>
      </c>
      <c r="C623" s="4" t="s">
        <v>47</v>
      </c>
      <c r="D623" s="4" t="s">
        <v>30</v>
      </c>
      <c r="E623" s="20">
        <v>2015</v>
      </c>
    </row>
    <row r="624" spans="1:5">
      <c r="A624" s="4" t="s">
        <v>696</v>
      </c>
      <c r="B624" s="2" t="s">
        <v>1395</v>
      </c>
      <c r="C624" s="4" t="s">
        <v>69</v>
      </c>
      <c r="D624" s="4" t="s">
        <v>30</v>
      </c>
      <c r="E624" s="20">
        <v>2015</v>
      </c>
    </row>
    <row r="625" spans="1:5">
      <c r="A625" s="4" t="s">
        <v>697</v>
      </c>
      <c r="B625" s="2" t="s">
        <v>1396</v>
      </c>
      <c r="C625" s="4" t="s">
        <v>69</v>
      </c>
      <c r="D625" s="4" t="s">
        <v>30</v>
      </c>
      <c r="E625" s="20">
        <v>2015</v>
      </c>
    </row>
    <row r="626" spans="1:5">
      <c r="A626" s="4" t="s">
        <v>698</v>
      </c>
      <c r="B626" s="2" t="s">
        <v>1397</v>
      </c>
      <c r="C626" s="4" t="s">
        <v>33</v>
      </c>
      <c r="D626" s="4" t="s">
        <v>30</v>
      </c>
      <c r="E626" s="20">
        <v>2015</v>
      </c>
    </row>
    <row r="627" spans="1:5">
      <c r="A627" s="4" t="s">
        <v>699</v>
      </c>
      <c r="B627" s="2" t="s">
        <v>1398</v>
      </c>
      <c r="C627" s="4" t="s">
        <v>44</v>
      </c>
      <c r="D627" s="4" t="s">
        <v>41</v>
      </c>
      <c r="E627" s="20">
        <v>2015</v>
      </c>
    </row>
    <row r="628" spans="1:5">
      <c r="A628" s="4" t="s">
        <v>700</v>
      </c>
      <c r="B628" s="2" t="s">
        <v>1399</v>
      </c>
      <c r="C628" s="4" t="s">
        <v>33</v>
      </c>
      <c r="D628" s="4" t="s">
        <v>30</v>
      </c>
      <c r="E628" s="20">
        <v>2015</v>
      </c>
    </row>
    <row r="629" spans="1:5">
      <c r="A629" s="5" t="s">
        <v>701</v>
      </c>
      <c r="B629" s="2" t="s">
        <v>1400</v>
      </c>
      <c r="C629" s="4" t="s">
        <v>47</v>
      </c>
      <c r="D629" s="4" t="s">
        <v>702</v>
      </c>
      <c r="E629" s="20">
        <v>2015</v>
      </c>
    </row>
    <row r="630" spans="1:5">
      <c r="A630" s="5" t="s">
        <v>703</v>
      </c>
      <c r="B630" s="2" t="s">
        <v>1401</v>
      </c>
      <c r="C630" s="4" t="s">
        <v>544</v>
      </c>
      <c r="D630" s="4" t="s">
        <v>50</v>
      </c>
      <c r="E630" s="20">
        <v>2015</v>
      </c>
    </row>
    <row r="631" spans="1:5">
      <c r="A631" s="4" t="s">
        <v>704</v>
      </c>
      <c r="B631" s="2" t="s">
        <v>1402</v>
      </c>
      <c r="C631" s="4" t="s">
        <v>29</v>
      </c>
      <c r="D631" s="4" t="s">
        <v>50</v>
      </c>
      <c r="E631" s="20">
        <v>2015</v>
      </c>
    </row>
    <row r="632" spans="1:5">
      <c r="A632" s="5" t="s">
        <v>705</v>
      </c>
      <c r="B632" s="2" t="s">
        <v>1403</v>
      </c>
      <c r="C632" s="4" t="s">
        <v>47</v>
      </c>
      <c r="D632" s="4" t="s">
        <v>50</v>
      </c>
      <c r="E632" s="20">
        <v>2015</v>
      </c>
    </row>
    <row r="633" spans="1:5">
      <c r="A633" s="5" t="s">
        <v>706</v>
      </c>
      <c r="B633" s="2" t="s">
        <v>1404</v>
      </c>
      <c r="C633" s="4" t="s">
        <v>44</v>
      </c>
      <c r="D633" s="4" t="s">
        <v>62</v>
      </c>
      <c r="E633" s="20">
        <v>2015</v>
      </c>
    </row>
    <row r="634" spans="1:5">
      <c r="A634" s="4" t="s">
        <v>707</v>
      </c>
      <c r="B634" s="2" t="s">
        <v>1405</v>
      </c>
      <c r="C634" s="4" t="s">
        <v>47</v>
      </c>
      <c r="D634" s="4" t="s">
        <v>358</v>
      </c>
      <c r="E634" s="20">
        <v>2015</v>
      </c>
    </row>
    <row r="635" spans="1:5">
      <c r="A635" s="4" t="s">
        <v>708</v>
      </c>
      <c r="B635" s="2" t="s">
        <v>1406</v>
      </c>
      <c r="C635" s="4" t="s">
        <v>33</v>
      </c>
      <c r="D635" s="4" t="s">
        <v>90</v>
      </c>
      <c r="E635" s="20">
        <v>2015</v>
      </c>
    </row>
    <row r="636" spans="1:5">
      <c r="A636" s="4" t="s">
        <v>709</v>
      </c>
      <c r="B636" s="2" t="s">
        <v>1407</v>
      </c>
      <c r="C636" s="4" t="s">
        <v>36</v>
      </c>
      <c r="D636" s="4" t="s">
        <v>30</v>
      </c>
      <c r="E636" s="20">
        <v>2016</v>
      </c>
    </row>
    <row r="637" spans="1:5">
      <c r="A637" s="4" t="s">
        <v>710</v>
      </c>
      <c r="B637" s="2" t="s">
        <v>1408</v>
      </c>
      <c r="C637" s="4" t="s">
        <v>86</v>
      </c>
      <c r="D637" s="4" t="s">
        <v>41</v>
      </c>
      <c r="E637" s="20">
        <v>2016</v>
      </c>
    </row>
    <row r="638" spans="1:5">
      <c r="A638" s="4" t="s">
        <v>711</v>
      </c>
      <c r="B638" s="2" t="s">
        <v>1409</v>
      </c>
      <c r="C638" s="4" t="s">
        <v>47</v>
      </c>
      <c r="D638" s="4" t="s">
        <v>712</v>
      </c>
      <c r="E638" s="20">
        <v>2016</v>
      </c>
    </row>
    <row r="639" spans="1:5">
      <c r="A639" s="4" t="s">
        <v>713</v>
      </c>
      <c r="B639" s="2" t="s">
        <v>1410</v>
      </c>
      <c r="C639" s="4" t="s">
        <v>44</v>
      </c>
      <c r="D639" s="4" t="s">
        <v>30</v>
      </c>
      <c r="E639" s="20">
        <v>2016</v>
      </c>
    </row>
    <row r="640" spans="1:5">
      <c r="A640" s="4" t="s">
        <v>714</v>
      </c>
      <c r="B640" s="2" t="s">
        <v>1411</v>
      </c>
      <c r="C640" s="4" t="s">
        <v>44</v>
      </c>
      <c r="D640" s="4" t="s">
        <v>73</v>
      </c>
      <c r="E640" s="20">
        <v>2016</v>
      </c>
    </row>
    <row r="641" spans="1:5">
      <c r="A641" s="4" t="s">
        <v>715</v>
      </c>
      <c r="B641" s="2" t="s">
        <v>1412</v>
      </c>
      <c r="C641" s="4" t="s">
        <v>44</v>
      </c>
      <c r="D641" s="4" t="s">
        <v>30</v>
      </c>
      <c r="E641" s="20">
        <v>2016</v>
      </c>
    </row>
    <row r="642" spans="1:5" ht="12" customHeight="1">
      <c r="A642" s="4" t="s">
        <v>716</v>
      </c>
      <c r="B642" s="2" t="s">
        <v>1413</v>
      </c>
      <c r="C642" s="4" t="s">
        <v>544</v>
      </c>
      <c r="D642" s="4" t="s">
        <v>467</v>
      </c>
      <c r="E642" s="20">
        <v>2016</v>
      </c>
    </row>
    <row r="643" spans="1:5">
      <c r="A643" s="4" t="s">
        <v>717</v>
      </c>
      <c r="B643" s="2" t="s">
        <v>1414</v>
      </c>
      <c r="C643" s="4" t="s">
        <v>29</v>
      </c>
      <c r="D643" s="4" t="s">
        <v>30</v>
      </c>
      <c r="E643" s="20">
        <v>2016</v>
      </c>
    </row>
    <row r="644" spans="1:5">
      <c r="A644" s="4" t="s">
        <v>718</v>
      </c>
      <c r="B644" s="2" t="s">
        <v>1415</v>
      </c>
      <c r="C644" s="4" t="s">
        <v>33</v>
      </c>
      <c r="D644" s="4" t="s">
        <v>30</v>
      </c>
      <c r="E644" s="20">
        <v>2016</v>
      </c>
    </row>
    <row r="645" spans="1:5">
      <c r="A645" s="4" t="s">
        <v>719</v>
      </c>
      <c r="B645" s="2" t="s">
        <v>1416</v>
      </c>
      <c r="C645" s="4" t="s">
        <v>29</v>
      </c>
      <c r="D645" s="4" t="s">
        <v>167</v>
      </c>
      <c r="E645" s="20">
        <v>2016</v>
      </c>
    </row>
    <row r="646" spans="1:5">
      <c r="A646" s="4" t="s">
        <v>720</v>
      </c>
      <c r="B646" s="2" t="s">
        <v>1417</v>
      </c>
      <c r="C646" s="4" t="s">
        <v>36</v>
      </c>
      <c r="D646" s="4" t="s">
        <v>50</v>
      </c>
      <c r="E646" s="20">
        <v>2016</v>
      </c>
    </row>
    <row r="647" spans="1:5">
      <c r="A647" s="4" t="s">
        <v>721</v>
      </c>
      <c r="B647" s="2" t="s">
        <v>1418</v>
      </c>
      <c r="C647" s="4" t="s">
        <v>33</v>
      </c>
      <c r="D647" s="4" t="s">
        <v>30</v>
      </c>
      <c r="E647" s="20">
        <v>2016</v>
      </c>
    </row>
    <row r="648" spans="1:5">
      <c r="A648" s="4" t="s">
        <v>722</v>
      </c>
      <c r="B648" s="2" t="s">
        <v>1419</v>
      </c>
      <c r="C648" s="4" t="s">
        <v>44</v>
      </c>
      <c r="D648" s="4" t="s">
        <v>30</v>
      </c>
      <c r="E648" s="20">
        <v>2016</v>
      </c>
    </row>
    <row r="649" spans="1:5">
      <c r="A649" s="4" t="s">
        <v>723</v>
      </c>
      <c r="B649" s="2" t="s">
        <v>1420</v>
      </c>
      <c r="C649" s="4" t="s">
        <v>58</v>
      </c>
      <c r="D649" s="4" t="s">
        <v>41</v>
      </c>
      <c r="E649" s="20">
        <v>2016</v>
      </c>
    </row>
    <row r="650" spans="1:5">
      <c r="A650" s="4" t="s">
        <v>724</v>
      </c>
      <c r="B650" s="2" t="s">
        <v>1421</v>
      </c>
      <c r="C650" s="4" t="s">
        <v>29</v>
      </c>
      <c r="D650" s="4" t="s">
        <v>73</v>
      </c>
      <c r="E650" s="20">
        <v>2016</v>
      </c>
    </row>
    <row r="651" spans="1:5">
      <c r="A651" s="4" t="s">
        <v>725</v>
      </c>
      <c r="B651" s="2" t="s">
        <v>1422</v>
      </c>
      <c r="C651" s="4" t="s">
        <v>58</v>
      </c>
      <c r="D651" s="4" t="s">
        <v>30</v>
      </c>
      <c r="E651" s="20">
        <v>2016</v>
      </c>
    </row>
    <row r="652" spans="1:5">
      <c r="A652" s="4" t="s">
        <v>726</v>
      </c>
      <c r="B652" s="2" t="s">
        <v>1423</v>
      </c>
      <c r="C652" s="4" t="s">
        <v>58</v>
      </c>
      <c r="D652" s="4" t="s">
        <v>30</v>
      </c>
      <c r="E652" s="20">
        <v>2016</v>
      </c>
    </row>
    <row r="653" spans="1:5">
      <c r="A653" s="4" t="s">
        <v>727</v>
      </c>
      <c r="B653" s="2" t="s">
        <v>1424</v>
      </c>
      <c r="C653" s="4" t="s">
        <v>544</v>
      </c>
      <c r="D653" s="4" t="s">
        <v>50</v>
      </c>
      <c r="E653" s="20">
        <v>2016</v>
      </c>
    </row>
    <row r="654" spans="1:5">
      <c r="A654" s="4" t="s">
        <v>728</v>
      </c>
      <c r="B654" s="2" t="s">
        <v>1425</v>
      </c>
      <c r="C654" s="4" t="s">
        <v>44</v>
      </c>
      <c r="D654" s="4" t="s">
        <v>30</v>
      </c>
      <c r="E654" s="20">
        <v>2016</v>
      </c>
    </row>
    <row r="655" spans="1:5">
      <c r="A655" s="4" t="s">
        <v>729</v>
      </c>
      <c r="B655" s="2" t="s">
        <v>1426</v>
      </c>
      <c r="C655" s="4" t="s">
        <v>47</v>
      </c>
      <c r="D655" s="4" t="s">
        <v>30</v>
      </c>
      <c r="E655" s="20">
        <v>2016</v>
      </c>
    </row>
    <row r="656" spans="1:5">
      <c r="A656" s="4" t="s">
        <v>730</v>
      </c>
      <c r="B656" s="2" t="s">
        <v>1427</v>
      </c>
      <c r="C656" s="4" t="s">
        <v>33</v>
      </c>
      <c r="D656" s="4" t="s">
        <v>30</v>
      </c>
      <c r="E656" s="20">
        <v>2016</v>
      </c>
    </row>
    <row r="657" spans="1:5">
      <c r="A657" s="4" t="s">
        <v>731</v>
      </c>
      <c r="B657" s="2" t="s">
        <v>1428</v>
      </c>
      <c r="C657" s="4" t="s">
        <v>29</v>
      </c>
      <c r="D657" s="4" t="s">
        <v>254</v>
      </c>
      <c r="E657" s="20">
        <v>2016</v>
      </c>
    </row>
    <row r="658" spans="1:5">
      <c r="A658" s="4" t="s">
        <v>732</v>
      </c>
      <c r="B658" s="2" t="s">
        <v>1429</v>
      </c>
      <c r="C658" s="4" t="s">
        <v>33</v>
      </c>
      <c r="D658" s="4" t="s">
        <v>30</v>
      </c>
      <c r="E658" s="20">
        <v>2016</v>
      </c>
    </row>
    <row r="659" spans="1:5">
      <c r="A659" s="4" t="s">
        <v>733</v>
      </c>
      <c r="B659" s="2" t="s">
        <v>1430</v>
      </c>
      <c r="C659" s="4" t="s">
        <v>69</v>
      </c>
      <c r="D659" s="4" t="s">
        <v>45</v>
      </c>
      <c r="E659" s="20">
        <v>2016</v>
      </c>
    </row>
    <row r="660" spans="1:5">
      <c r="A660" s="4" t="s">
        <v>734</v>
      </c>
      <c r="B660" s="2" t="s">
        <v>1431</v>
      </c>
      <c r="C660" s="4" t="s">
        <v>69</v>
      </c>
      <c r="D660" s="4" t="s">
        <v>30</v>
      </c>
      <c r="E660" s="20">
        <v>2016</v>
      </c>
    </row>
    <row r="661" spans="1:5">
      <c r="A661" s="4" t="s">
        <v>735</v>
      </c>
      <c r="B661" s="2" t="s">
        <v>1432</v>
      </c>
      <c r="C661" s="4" t="s">
        <v>69</v>
      </c>
      <c r="D661" s="4" t="s">
        <v>30</v>
      </c>
      <c r="E661" s="20">
        <v>2016</v>
      </c>
    </row>
    <row r="662" spans="1:5">
      <c r="A662" s="4" t="s">
        <v>736</v>
      </c>
      <c r="B662" s="2" t="s">
        <v>1433</v>
      </c>
      <c r="C662" s="4" t="s">
        <v>69</v>
      </c>
      <c r="D662" s="4" t="s">
        <v>67</v>
      </c>
      <c r="E662" s="20">
        <v>2016</v>
      </c>
    </row>
    <row r="663" spans="1:5">
      <c r="A663" s="4" t="s">
        <v>737</v>
      </c>
      <c r="B663" s="2" t="s">
        <v>1434</v>
      </c>
      <c r="C663" s="4" t="s">
        <v>44</v>
      </c>
      <c r="D663" s="4" t="s">
        <v>30</v>
      </c>
      <c r="E663" s="20">
        <v>2016</v>
      </c>
    </row>
    <row r="664" spans="1:5">
      <c r="A664" s="4" t="s">
        <v>738</v>
      </c>
      <c r="B664" s="2" t="s">
        <v>1435</v>
      </c>
      <c r="C664" s="4" t="s">
        <v>33</v>
      </c>
      <c r="D664" s="4" t="s">
        <v>467</v>
      </c>
      <c r="E664" s="20">
        <v>2016</v>
      </c>
    </row>
    <row r="665" spans="1:5">
      <c r="A665" s="4" t="s">
        <v>739</v>
      </c>
      <c r="B665" s="2" t="s">
        <v>1436</v>
      </c>
      <c r="C665" s="4" t="s">
        <v>69</v>
      </c>
      <c r="D665" s="4" t="s">
        <v>167</v>
      </c>
      <c r="E665" s="20">
        <v>2016</v>
      </c>
    </row>
    <row r="666" spans="1:5">
      <c r="A666" s="4" t="s">
        <v>740</v>
      </c>
      <c r="B666" s="2" t="s">
        <v>1437</v>
      </c>
      <c r="C666" s="4" t="s">
        <v>33</v>
      </c>
      <c r="D666" s="4" t="s">
        <v>62</v>
      </c>
      <c r="E666" s="20">
        <v>2016</v>
      </c>
    </row>
    <row r="667" spans="1:5">
      <c r="A667" s="4" t="s">
        <v>741</v>
      </c>
      <c r="B667" s="2" t="s">
        <v>1438</v>
      </c>
      <c r="C667" s="4" t="s">
        <v>44</v>
      </c>
      <c r="D667" s="4" t="s">
        <v>30</v>
      </c>
      <c r="E667" s="20">
        <v>2016</v>
      </c>
    </row>
    <row r="668" spans="1:5">
      <c r="A668" s="4" t="s">
        <v>742</v>
      </c>
      <c r="B668" s="2" t="s">
        <v>1439</v>
      </c>
      <c r="C668" s="4" t="s">
        <v>33</v>
      </c>
      <c r="D668" s="4" t="s">
        <v>30</v>
      </c>
      <c r="E668" s="20">
        <v>2016</v>
      </c>
    </row>
    <row r="669" spans="1:5">
      <c r="A669" s="4" t="s">
        <v>743</v>
      </c>
      <c r="B669" s="2" t="s">
        <v>1440</v>
      </c>
      <c r="C669" s="4" t="s">
        <v>47</v>
      </c>
      <c r="D669" s="4" t="s">
        <v>30</v>
      </c>
      <c r="E669" s="20">
        <v>2016</v>
      </c>
    </row>
    <row r="670" spans="1:5">
      <c r="A670" s="4" t="s">
        <v>744</v>
      </c>
      <c r="B670" s="2" t="s">
        <v>1441</v>
      </c>
      <c r="C670" s="4" t="s">
        <v>29</v>
      </c>
      <c r="D670" s="4" t="s">
        <v>30</v>
      </c>
      <c r="E670" s="20">
        <v>2016</v>
      </c>
    </row>
    <row r="671" spans="1:5">
      <c r="A671" s="4" t="s">
        <v>745</v>
      </c>
      <c r="B671" s="2" t="s">
        <v>1442</v>
      </c>
      <c r="C671" s="4" t="s">
        <v>33</v>
      </c>
      <c r="D671" s="4" t="s">
        <v>30</v>
      </c>
      <c r="E671" s="20">
        <v>2016</v>
      </c>
    </row>
    <row r="672" spans="1:5">
      <c r="A672" s="5" t="s">
        <v>746</v>
      </c>
      <c r="B672" s="2" t="s">
        <v>1443</v>
      </c>
      <c r="C672" s="4" t="s">
        <v>44</v>
      </c>
      <c r="D672" s="4" t="s">
        <v>30</v>
      </c>
      <c r="E672" s="20">
        <v>2016</v>
      </c>
    </row>
    <row r="673" spans="1:5">
      <c r="A673" s="5" t="s">
        <v>747</v>
      </c>
      <c r="B673" s="2" t="s">
        <v>1444</v>
      </c>
      <c r="C673" s="4" t="s">
        <v>47</v>
      </c>
      <c r="D673" s="4" t="s">
        <v>30</v>
      </c>
      <c r="E673" s="20">
        <v>2016</v>
      </c>
    </row>
    <row r="674" spans="1:5">
      <c r="A674" s="4" t="s">
        <v>748</v>
      </c>
      <c r="B674" s="2" t="s">
        <v>1445</v>
      </c>
      <c r="C674" s="4" t="s">
        <v>69</v>
      </c>
      <c r="D674" s="4" t="s">
        <v>30</v>
      </c>
      <c r="E674" s="20">
        <v>2016</v>
      </c>
    </row>
    <row r="675" spans="1:5">
      <c r="A675" s="5" t="s">
        <v>749</v>
      </c>
      <c r="B675" s="2" t="s">
        <v>1446</v>
      </c>
      <c r="C675" s="4" t="s">
        <v>44</v>
      </c>
      <c r="D675" s="4" t="s">
        <v>30</v>
      </c>
      <c r="E675" s="20">
        <v>2016</v>
      </c>
    </row>
    <row r="676" spans="1:5">
      <c r="A676" s="5" t="s">
        <v>750</v>
      </c>
      <c r="B676" s="2" t="s">
        <v>1447</v>
      </c>
      <c r="C676" s="4" t="s">
        <v>44</v>
      </c>
      <c r="D676" s="4" t="s">
        <v>50</v>
      </c>
      <c r="E676" s="20">
        <v>2016</v>
      </c>
    </row>
    <row r="677" spans="1:5">
      <c r="A677" s="5" t="s">
        <v>751</v>
      </c>
      <c r="B677" s="2" t="s">
        <v>1448</v>
      </c>
      <c r="C677" s="4" t="s">
        <v>69</v>
      </c>
      <c r="D677" s="4" t="s">
        <v>30</v>
      </c>
      <c r="E677" s="20">
        <v>2016</v>
      </c>
    </row>
    <row r="678" spans="1:5">
      <c r="A678" s="5" t="s">
        <v>752</v>
      </c>
      <c r="B678" s="2" t="s">
        <v>1449</v>
      </c>
      <c r="C678" s="4" t="s">
        <v>44</v>
      </c>
      <c r="D678" s="4" t="s">
        <v>30</v>
      </c>
      <c r="E678" s="20">
        <v>2016</v>
      </c>
    </row>
    <row r="679" spans="1:5">
      <c r="A679" s="5" t="s">
        <v>753</v>
      </c>
      <c r="B679" s="2" t="s">
        <v>1450</v>
      </c>
      <c r="C679" s="4" t="s">
        <v>44</v>
      </c>
      <c r="D679" s="4" t="s">
        <v>50</v>
      </c>
      <c r="E679" s="20">
        <v>2016</v>
      </c>
    </row>
    <row r="680" spans="1:5">
      <c r="A680" s="5" t="s">
        <v>754</v>
      </c>
      <c r="B680" s="2" t="s">
        <v>1451</v>
      </c>
      <c r="C680" s="4" t="s">
        <v>544</v>
      </c>
      <c r="D680" s="4" t="s">
        <v>50</v>
      </c>
      <c r="E680" s="20">
        <v>2016</v>
      </c>
    </row>
    <row r="681" spans="1:5">
      <c r="A681" s="4" t="s">
        <v>755</v>
      </c>
      <c r="B681" s="2" t="s">
        <v>1452</v>
      </c>
      <c r="C681" s="4" t="s">
        <v>44</v>
      </c>
      <c r="D681" s="4" t="s">
        <v>756</v>
      </c>
      <c r="E681" s="20">
        <v>2016</v>
      </c>
    </row>
    <row r="682" spans="1:5">
      <c r="A682" s="4" t="s">
        <v>757</v>
      </c>
      <c r="B682" s="2" t="s">
        <v>1453</v>
      </c>
      <c r="C682" s="4" t="s">
        <v>33</v>
      </c>
      <c r="D682" s="4" t="s">
        <v>30</v>
      </c>
      <c r="E682" s="20">
        <v>2017</v>
      </c>
    </row>
    <row r="683" spans="1:5">
      <c r="A683" s="4" t="s">
        <v>758</v>
      </c>
      <c r="B683" s="2" t="s">
        <v>1454</v>
      </c>
      <c r="C683" s="4" t="s">
        <v>36</v>
      </c>
      <c r="D683" s="4" t="s">
        <v>30</v>
      </c>
      <c r="E683" s="20">
        <v>2017</v>
      </c>
    </row>
    <row r="684" spans="1:5">
      <c r="A684" s="4" t="s">
        <v>759</v>
      </c>
      <c r="B684" s="2" t="s">
        <v>1455</v>
      </c>
      <c r="C684" s="4" t="s">
        <v>44</v>
      </c>
      <c r="D684" s="4" t="s">
        <v>30</v>
      </c>
      <c r="E684" s="20">
        <v>2017</v>
      </c>
    </row>
    <row r="685" spans="1:5">
      <c r="A685" s="4" t="s">
        <v>760</v>
      </c>
      <c r="B685" s="2" t="s">
        <v>1456</v>
      </c>
      <c r="C685" s="4" t="s">
        <v>33</v>
      </c>
      <c r="D685" s="4" t="s">
        <v>30</v>
      </c>
      <c r="E685" s="20">
        <v>2017</v>
      </c>
    </row>
    <row r="686" spans="1:5">
      <c r="A686" s="4" t="s">
        <v>761</v>
      </c>
      <c r="B686" s="2" t="s">
        <v>1457</v>
      </c>
      <c r="C686" s="4" t="s">
        <v>33</v>
      </c>
      <c r="D686" s="4" t="s">
        <v>762</v>
      </c>
      <c r="E686" s="20">
        <v>2017</v>
      </c>
    </row>
    <row r="687" spans="1:5">
      <c r="A687" s="4" t="s">
        <v>763</v>
      </c>
      <c r="B687" s="2" t="s">
        <v>1458</v>
      </c>
      <c r="C687" s="4" t="s">
        <v>33</v>
      </c>
      <c r="D687" s="4" t="s">
        <v>30</v>
      </c>
      <c r="E687" s="20">
        <v>2017</v>
      </c>
    </row>
    <row r="688" spans="1:5">
      <c r="A688" s="4" t="s">
        <v>764</v>
      </c>
      <c r="B688" s="2" t="s">
        <v>1459</v>
      </c>
      <c r="C688" s="4" t="s">
        <v>44</v>
      </c>
      <c r="D688" s="4" t="s">
        <v>67</v>
      </c>
      <c r="E688" s="20">
        <v>2017</v>
      </c>
    </row>
    <row r="689" spans="1:5">
      <c r="A689" s="4" t="s">
        <v>765</v>
      </c>
      <c r="B689" s="2" t="s">
        <v>1460</v>
      </c>
      <c r="C689" s="4" t="s">
        <v>69</v>
      </c>
      <c r="D689" s="4" t="s">
        <v>30</v>
      </c>
      <c r="E689" s="20">
        <v>2017</v>
      </c>
    </row>
    <row r="690" spans="1:5">
      <c r="A690" s="4" t="s">
        <v>766</v>
      </c>
      <c r="B690" s="2" t="s">
        <v>1461</v>
      </c>
      <c r="C690" s="4" t="s">
        <v>29</v>
      </c>
      <c r="D690" s="4" t="s">
        <v>767</v>
      </c>
      <c r="E690" s="20">
        <v>2017</v>
      </c>
    </row>
    <row r="691" spans="1:5">
      <c r="A691" s="4" t="s">
        <v>768</v>
      </c>
      <c r="B691" s="2" t="s">
        <v>1462</v>
      </c>
      <c r="C691" s="4" t="s">
        <v>33</v>
      </c>
      <c r="D691" s="4" t="s">
        <v>30</v>
      </c>
      <c r="E691" s="20">
        <v>2017</v>
      </c>
    </row>
    <row r="692" spans="1:5">
      <c r="A692" s="4" t="s">
        <v>769</v>
      </c>
      <c r="B692" s="2" t="s">
        <v>1463</v>
      </c>
      <c r="C692" s="4" t="s">
        <v>69</v>
      </c>
      <c r="D692" s="4" t="s">
        <v>67</v>
      </c>
      <c r="E692" s="20">
        <v>2017</v>
      </c>
    </row>
    <row r="693" spans="1:5">
      <c r="A693" s="5" t="s">
        <v>770</v>
      </c>
      <c r="B693" s="2" t="s">
        <v>1464</v>
      </c>
      <c r="C693" s="5" t="s">
        <v>69</v>
      </c>
      <c r="D693" s="5" t="s">
        <v>71</v>
      </c>
      <c r="E693" s="10">
        <v>2017</v>
      </c>
    </row>
    <row r="695" spans="1:5">
      <c r="A695" s="7" t="s">
        <v>771</v>
      </c>
    </row>
    <row r="697" spans="1:5">
      <c r="A697" s="2" t="s">
        <v>2920</v>
      </c>
      <c r="B697" s="2" t="s">
        <v>2974</v>
      </c>
      <c r="C697" s="2" t="s">
        <v>544</v>
      </c>
      <c r="D697" s="2" t="s">
        <v>50</v>
      </c>
      <c r="E697" s="20">
        <v>2016</v>
      </c>
    </row>
    <row r="698" spans="1:5">
      <c r="A698" s="2" t="s">
        <v>2921</v>
      </c>
      <c r="B698" s="2" t="s">
        <v>2975</v>
      </c>
      <c r="C698" s="2" t="s">
        <v>544</v>
      </c>
      <c r="D698" s="2" t="s">
        <v>50</v>
      </c>
      <c r="E698" s="20">
        <v>2006</v>
      </c>
    </row>
    <row r="699" spans="1:5">
      <c r="A699" s="28" t="s">
        <v>3038</v>
      </c>
      <c r="B699" s="28" t="s">
        <v>2976</v>
      </c>
      <c r="C699" s="28" t="s">
        <v>544</v>
      </c>
      <c r="D699" s="28" t="s">
        <v>50</v>
      </c>
      <c r="E699" s="29">
        <v>2014</v>
      </c>
    </row>
    <row r="700" spans="1:5">
      <c r="A700" s="28" t="s">
        <v>3041</v>
      </c>
      <c r="B700" s="28" t="s">
        <v>2977</v>
      </c>
      <c r="C700" s="28" t="s">
        <v>544</v>
      </c>
      <c r="D700" s="28" t="s">
        <v>50</v>
      </c>
      <c r="E700" s="29">
        <v>2016</v>
      </c>
    </row>
    <row r="701" spans="1:5">
      <c r="A701" s="2" t="s">
        <v>3043</v>
      </c>
      <c r="B701" s="2" t="s">
        <v>2978</v>
      </c>
      <c r="C701" s="2" t="s">
        <v>544</v>
      </c>
      <c r="D701" s="2" t="s">
        <v>50</v>
      </c>
      <c r="E701" s="20">
        <v>2013</v>
      </c>
    </row>
    <row r="702" spans="1:5">
      <c r="A702" s="2" t="s">
        <v>2922</v>
      </c>
      <c r="B702" s="2" t="s">
        <v>2979</v>
      </c>
      <c r="C702" s="2" t="s">
        <v>544</v>
      </c>
      <c r="D702" s="2" t="s">
        <v>50</v>
      </c>
      <c r="E702" s="20">
        <v>2015</v>
      </c>
    </row>
    <row r="703" spans="1:5">
      <c r="A703" s="28" t="s">
        <v>2923</v>
      </c>
      <c r="B703" s="28" t="s">
        <v>2980</v>
      </c>
      <c r="C703" s="28" t="s">
        <v>544</v>
      </c>
      <c r="D703" s="28" t="s">
        <v>50</v>
      </c>
      <c r="E703" s="29">
        <v>2009</v>
      </c>
    </row>
    <row r="704" spans="1:5">
      <c r="A704" s="28" t="s">
        <v>2924</v>
      </c>
      <c r="B704" s="28" t="s">
        <v>2981</v>
      </c>
      <c r="C704" s="28" t="s">
        <v>544</v>
      </c>
      <c r="D704" s="28" t="s">
        <v>50</v>
      </c>
      <c r="E704" s="29">
        <v>2012</v>
      </c>
    </row>
    <row r="705" spans="1:5">
      <c r="A705" s="2" t="s">
        <v>2925</v>
      </c>
      <c r="B705" s="2" t="s">
        <v>2982</v>
      </c>
      <c r="C705" s="2" t="s">
        <v>544</v>
      </c>
      <c r="D705" s="2" t="s">
        <v>50</v>
      </c>
      <c r="E705" s="20">
        <v>2013</v>
      </c>
    </row>
    <row r="706" spans="1:5">
      <c r="A706" s="2" t="s">
        <v>2926</v>
      </c>
      <c r="B706" s="2" t="s">
        <v>2983</v>
      </c>
      <c r="C706" s="2" t="s">
        <v>544</v>
      </c>
      <c r="D706" s="2" t="s">
        <v>30</v>
      </c>
      <c r="E706" s="20">
        <v>2014</v>
      </c>
    </row>
    <row r="707" spans="1:5">
      <c r="A707" s="2" t="s">
        <v>3278</v>
      </c>
      <c r="B707" s="2" t="s">
        <v>2984</v>
      </c>
      <c r="C707" s="2" t="s">
        <v>544</v>
      </c>
      <c r="D707" s="2" t="s">
        <v>50</v>
      </c>
      <c r="E707" s="20">
        <v>2016</v>
      </c>
    </row>
    <row r="708" spans="1:5">
      <c r="A708" s="2" t="s">
        <v>2927</v>
      </c>
      <c r="B708" s="2" t="s">
        <v>2985</v>
      </c>
      <c r="C708" s="2" t="s">
        <v>544</v>
      </c>
      <c r="D708" s="2" t="s">
        <v>50</v>
      </c>
      <c r="E708" s="20">
        <v>2015</v>
      </c>
    </row>
    <row r="709" spans="1:5">
      <c r="A709" s="2" t="s">
        <v>2928</v>
      </c>
      <c r="B709" s="2" t="s">
        <v>2986</v>
      </c>
      <c r="C709" s="2" t="s">
        <v>544</v>
      </c>
      <c r="D709" s="2" t="s">
        <v>50</v>
      </c>
      <c r="E709" s="20">
        <v>2000</v>
      </c>
    </row>
    <row r="710" spans="1:5">
      <c r="A710" s="2" t="s">
        <v>3281</v>
      </c>
      <c r="B710" s="2" t="s">
        <v>2987</v>
      </c>
      <c r="C710" s="2" t="s">
        <v>544</v>
      </c>
      <c r="D710" s="2" t="s">
        <v>50</v>
      </c>
      <c r="E710" s="20">
        <v>2011</v>
      </c>
    </row>
    <row r="711" spans="1:5">
      <c r="A711" s="28" t="s">
        <v>2929</v>
      </c>
      <c r="B711" s="28" t="s">
        <v>2988</v>
      </c>
      <c r="C711" s="28" t="s">
        <v>544</v>
      </c>
      <c r="D711" s="28" t="s">
        <v>50</v>
      </c>
      <c r="E711" s="29">
        <v>2012</v>
      </c>
    </row>
    <row r="712" spans="1:5">
      <c r="A712" s="28" t="s">
        <v>2930</v>
      </c>
      <c r="B712" s="28" t="s">
        <v>2989</v>
      </c>
      <c r="C712" s="28" t="s">
        <v>544</v>
      </c>
      <c r="D712" s="28" t="s">
        <v>50</v>
      </c>
      <c r="E712" s="29">
        <v>2014</v>
      </c>
    </row>
    <row r="713" spans="1:5">
      <c r="A713" s="28" t="s">
        <v>2931</v>
      </c>
      <c r="B713" s="28" t="s">
        <v>2990</v>
      </c>
      <c r="C713" s="28" t="s">
        <v>544</v>
      </c>
      <c r="D713" s="28" t="s">
        <v>50</v>
      </c>
      <c r="E713" s="29">
        <v>2012</v>
      </c>
    </row>
    <row r="714" spans="1:5">
      <c r="A714" s="2" t="s">
        <v>2932</v>
      </c>
      <c r="B714" s="2" t="s">
        <v>2991</v>
      </c>
      <c r="C714" s="2" t="s">
        <v>544</v>
      </c>
      <c r="D714" s="2" t="s">
        <v>50</v>
      </c>
      <c r="E714" s="20">
        <v>2016</v>
      </c>
    </row>
    <row r="715" spans="1:5">
      <c r="A715" s="2" t="s">
        <v>2933</v>
      </c>
      <c r="B715" s="2" t="s">
        <v>2992</v>
      </c>
      <c r="C715" s="2" t="s">
        <v>544</v>
      </c>
      <c r="D715" s="2" t="s">
        <v>30</v>
      </c>
      <c r="E715" s="20">
        <v>2011</v>
      </c>
    </row>
    <row r="716" spans="1:5">
      <c r="A716" s="2" t="s">
        <v>2934</v>
      </c>
      <c r="B716" s="2" t="s">
        <v>2993</v>
      </c>
      <c r="C716" s="2" t="s">
        <v>544</v>
      </c>
      <c r="D716" s="2" t="s">
        <v>50</v>
      </c>
      <c r="E716" s="20">
        <v>2016</v>
      </c>
    </row>
    <row r="717" spans="1:5">
      <c r="A717" s="28" t="s">
        <v>2935</v>
      </c>
      <c r="B717" s="28" t="s">
        <v>2994</v>
      </c>
      <c r="C717" s="28" t="s">
        <v>544</v>
      </c>
      <c r="D717" s="28" t="s">
        <v>50</v>
      </c>
      <c r="E717" s="29">
        <v>2014</v>
      </c>
    </row>
    <row r="718" spans="1:5">
      <c r="A718" s="2" t="s">
        <v>2936</v>
      </c>
      <c r="B718" s="2" t="s">
        <v>2995</v>
      </c>
      <c r="C718" s="2" t="s">
        <v>544</v>
      </c>
      <c r="D718" s="2" t="s">
        <v>50</v>
      </c>
      <c r="E718" s="20">
        <v>2014</v>
      </c>
    </row>
    <row r="719" spans="1:5">
      <c r="A719" s="2" t="s">
        <v>2937</v>
      </c>
      <c r="B719" s="2" t="s">
        <v>2996</v>
      </c>
      <c r="C719" s="2" t="s">
        <v>544</v>
      </c>
      <c r="D719" s="2" t="s">
        <v>50</v>
      </c>
      <c r="E719" s="20">
        <v>2015</v>
      </c>
    </row>
    <row r="720" spans="1:5">
      <c r="A720" s="2" t="s">
        <v>2938</v>
      </c>
      <c r="B720" s="2" t="s">
        <v>2997</v>
      </c>
      <c r="C720" s="2" t="s">
        <v>544</v>
      </c>
      <c r="D720" s="2" t="s">
        <v>109</v>
      </c>
      <c r="E720" s="20">
        <v>2012</v>
      </c>
    </row>
    <row r="721" spans="1:5">
      <c r="A721" s="28" t="s">
        <v>2939</v>
      </c>
      <c r="B721" s="28" t="s">
        <v>2998</v>
      </c>
      <c r="C721" s="28" t="s">
        <v>544</v>
      </c>
      <c r="D721" s="28" t="s">
        <v>50</v>
      </c>
      <c r="E721" s="29">
        <v>2016</v>
      </c>
    </row>
    <row r="722" spans="1:5">
      <c r="A722" s="2" t="s">
        <v>2940</v>
      </c>
      <c r="B722" s="2" t="s">
        <v>2999</v>
      </c>
      <c r="C722" s="2" t="s">
        <v>544</v>
      </c>
      <c r="D722" s="2" t="s">
        <v>50</v>
      </c>
      <c r="E722" s="20">
        <v>2011</v>
      </c>
    </row>
    <row r="723" spans="1:5">
      <c r="A723" s="28" t="s">
        <v>3351</v>
      </c>
      <c r="B723" s="28" t="s">
        <v>3000</v>
      </c>
      <c r="C723" s="28" t="s">
        <v>544</v>
      </c>
      <c r="D723" s="28" t="s">
        <v>50</v>
      </c>
      <c r="E723" s="29">
        <v>2013</v>
      </c>
    </row>
    <row r="724" spans="1:5">
      <c r="A724" s="2" t="s">
        <v>2942</v>
      </c>
      <c r="B724" s="2" t="s">
        <v>3001</v>
      </c>
      <c r="C724" s="2" t="s">
        <v>544</v>
      </c>
      <c r="D724" s="2" t="s">
        <v>50</v>
      </c>
      <c r="E724" s="20">
        <v>2012</v>
      </c>
    </row>
    <row r="725" spans="1:5">
      <c r="A725" s="28" t="s">
        <v>2943</v>
      </c>
      <c r="B725" s="28" t="s">
        <v>3002</v>
      </c>
      <c r="C725" s="28" t="s">
        <v>544</v>
      </c>
      <c r="D725" s="28" t="s">
        <v>50</v>
      </c>
      <c r="E725" s="29">
        <v>2008</v>
      </c>
    </row>
    <row r="726" spans="1:5">
      <c r="A726" s="28" t="s">
        <v>2944</v>
      </c>
      <c r="B726" s="28" t="s">
        <v>3003</v>
      </c>
      <c r="C726" s="28" t="s">
        <v>544</v>
      </c>
      <c r="D726" s="28" t="s">
        <v>50</v>
      </c>
      <c r="E726" s="29">
        <v>2013</v>
      </c>
    </row>
    <row r="727" spans="1:5">
      <c r="A727" s="2" t="s">
        <v>2945</v>
      </c>
      <c r="B727" s="2" t="s">
        <v>3004</v>
      </c>
      <c r="C727" s="2" t="s">
        <v>544</v>
      </c>
      <c r="D727" s="2" t="s">
        <v>387</v>
      </c>
      <c r="E727" s="20">
        <v>2012</v>
      </c>
    </row>
    <row r="728" spans="1:5">
      <c r="A728" s="2" t="s">
        <v>3371</v>
      </c>
      <c r="B728" s="2" t="s">
        <v>3005</v>
      </c>
      <c r="C728" s="2" t="s">
        <v>544</v>
      </c>
      <c r="D728" s="2" t="s">
        <v>387</v>
      </c>
      <c r="E728" s="20">
        <v>2013</v>
      </c>
    </row>
    <row r="729" spans="1:5">
      <c r="A729" s="2" t="s">
        <v>2946</v>
      </c>
      <c r="B729" s="2" t="s">
        <v>3006</v>
      </c>
      <c r="C729" s="2" t="s">
        <v>544</v>
      </c>
      <c r="D729" s="2" t="s">
        <v>387</v>
      </c>
      <c r="E729" s="20">
        <v>2009</v>
      </c>
    </row>
    <row r="730" spans="1:5">
      <c r="A730" s="2" t="s">
        <v>2947</v>
      </c>
      <c r="B730" s="2" t="s">
        <v>3007</v>
      </c>
      <c r="C730" s="2" t="s">
        <v>544</v>
      </c>
      <c r="D730" s="2" t="s">
        <v>387</v>
      </c>
      <c r="E730" s="20">
        <v>2015</v>
      </c>
    </row>
    <row r="731" spans="1:5">
      <c r="A731" s="2" t="s">
        <v>2948</v>
      </c>
      <c r="B731" s="2" t="s">
        <v>3008</v>
      </c>
      <c r="C731" s="2" t="s">
        <v>544</v>
      </c>
      <c r="D731" s="2" t="s">
        <v>62</v>
      </c>
      <c r="E731" s="20">
        <v>2007</v>
      </c>
    </row>
    <row r="732" spans="1:5">
      <c r="A732" s="2" t="s">
        <v>2949</v>
      </c>
      <c r="B732" s="2" t="s">
        <v>3009</v>
      </c>
      <c r="C732" s="2" t="s">
        <v>544</v>
      </c>
      <c r="D732" s="2" t="s">
        <v>167</v>
      </c>
      <c r="E732" s="20">
        <v>2012</v>
      </c>
    </row>
    <row r="733" spans="1:5">
      <c r="A733" s="2" t="s">
        <v>2950</v>
      </c>
      <c r="B733" s="2" t="s">
        <v>3010</v>
      </c>
      <c r="C733" s="2" t="s">
        <v>544</v>
      </c>
      <c r="D733" s="2" t="s">
        <v>167</v>
      </c>
      <c r="E733" s="20">
        <v>2016</v>
      </c>
    </row>
    <row r="734" spans="1:5">
      <c r="A734" s="2" t="s">
        <v>2951</v>
      </c>
      <c r="B734" s="2" t="s">
        <v>3011</v>
      </c>
      <c r="C734" s="2" t="s">
        <v>544</v>
      </c>
      <c r="D734" s="2" t="s">
        <v>2953</v>
      </c>
      <c r="E734" s="20">
        <v>2011</v>
      </c>
    </row>
    <row r="735" spans="1:5">
      <c r="A735" s="28" t="s">
        <v>2952</v>
      </c>
      <c r="B735" s="28" t="s">
        <v>3012</v>
      </c>
      <c r="C735" s="28" t="s">
        <v>544</v>
      </c>
      <c r="D735" s="28" t="s">
        <v>2953</v>
      </c>
      <c r="E735" s="29">
        <v>2013</v>
      </c>
    </row>
    <row r="736" spans="1:5">
      <c r="A736" s="28" t="s">
        <v>2954</v>
      </c>
      <c r="B736" s="28" t="s">
        <v>3013</v>
      </c>
      <c r="C736" s="28" t="s">
        <v>544</v>
      </c>
      <c r="D736" s="28" t="s">
        <v>663</v>
      </c>
      <c r="E736" s="29">
        <v>2011</v>
      </c>
    </row>
    <row r="737" spans="1:5">
      <c r="A737" s="28" t="s">
        <v>2955</v>
      </c>
      <c r="B737" s="28" t="s">
        <v>3014</v>
      </c>
      <c r="C737" s="28" t="s">
        <v>544</v>
      </c>
      <c r="D737" s="28" t="s">
        <v>663</v>
      </c>
      <c r="E737" s="29">
        <v>2016</v>
      </c>
    </row>
    <row r="738" spans="1:5">
      <c r="A738" s="2" t="s">
        <v>2956</v>
      </c>
      <c r="B738" s="2" t="s">
        <v>3015</v>
      </c>
      <c r="C738" s="2" t="s">
        <v>544</v>
      </c>
      <c r="D738" s="2" t="s">
        <v>200</v>
      </c>
      <c r="E738" s="20">
        <v>2014</v>
      </c>
    </row>
    <row r="739" spans="1:5">
      <c r="A739" s="28" t="s">
        <v>2957</v>
      </c>
      <c r="B739" s="28" t="s">
        <v>3016</v>
      </c>
      <c r="C739" s="28" t="s">
        <v>544</v>
      </c>
      <c r="D739" s="28" t="s">
        <v>200</v>
      </c>
      <c r="E739" s="29">
        <v>2007</v>
      </c>
    </row>
    <row r="740" spans="1:5">
      <c r="A740" s="28" t="s">
        <v>2958</v>
      </c>
      <c r="B740" s="28" t="s">
        <v>3017</v>
      </c>
      <c r="C740" s="28" t="s">
        <v>544</v>
      </c>
      <c r="D740" s="28" t="s">
        <v>39</v>
      </c>
      <c r="E740" s="29">
        <v>2015</v>
      </c>
    </row>
    <row r="741" spans="1:5">
      <c r="A741" s="2" t="s">
        <v>2959</v>
      </c>
      <c r="B741" s="2" t="s">
        <v>3018</v>
      </c>
      <c r="C741" s="2" t="s">
        <v>544</v>
      </c>
      <c r="D741" s="2" t="s">
        <v>39</v>
      </c>
      <c r="E741" s="20">
        <v>1999</v>
      </c>
    </row>
    <row r="742" spans="1:5">
      <c r="A742" s="2" t="s">
        <v>2960</v>
      </c>
      <c r="B742" s="2" t="s">
        <v>3019</v>
      </c>
      <c r="C742" s="2" t="s">
        <v>44</v>
      </c>
      <c r="D742" s="2" t="s">
        <v>30</v>
      </c>
      <c r="E742" s="20">
        <v>2001</v>
      </c>
    </row>
    <row r="743" spans="1:5">
      <c r="A743" s="2" t="s">
        <v>2961</v>
      </c>
      <c r="B743" s="2" t="s">
        <v>3020</v>
      </c>
      <c r="C743" s="2" t="s">
        <v>544</v>
      </c>
      <c r="D743" s="2" t="s">
        <v>681</v>
      </c>
      <c r="E743" s="20">
        <v>2005</v>
      </c>
    </row>
    <row r="744" spans="1:5">
      <c r="A744" s="2" t="s">
        <v>2962</v>
      </c>
      <c r="B744" s="2" t="s">
        <v>3021</v>
      </c>
      <c r="C744" s="2" t="s">
        <v>544</v>
      </c>
      <c r="D744" s="2" t="s">
        <v>681</v>
      </c>
      <c r="E744" s="20">
        <v>2012</v>
      </c>
    </row>
    <row r="745" spans="1:5">
      <c r="A745" s="2" t="s">
        <v>2963</v>
      </c>
      <c r="B745" s="2" t="s">
        <v>3022</v>
      </c>
      <c r="C745" s="2" t="s">
        <v>544</v>
      </c>
      <c r="D745" s="2" t="s">
        <v>67</v>
      </c>
      <c r="E745" s="20">
        <v>2011</v>
      </c>
    </row>
    <row r="746" spans="1:5">
      <c r="A746" s="28" t="s">
        <v>2964</v>
      </c>
      <c r="B746" s="28" t="s">
        <v>3023</v>
      </c>
      <c r="C746" s="28" t="s">
        <v>544</v>
      </c>
      <c r="D746" s="28" t="s">
        <v>109</v>
      </c>
      <c r="E746" s="29">
        <v>2012</v>
      </c>
    </row>
    <row r="747" spans="1:5">
      <c r="A747" s="2" t="s">
        <v>2965</v>
      </c>
      <c r="B747" s="2" t="s">
        <v>3024</v>
      </c>
      <c r="C747" s="2" t="s">
        <v>544</v>
      </c>
      <c r="D747" s="2" t="s">
        <v>67</v>
      </c>
      <c r="E747" s="20">
        <v>2017</v>
      </c>
    </row>
    <row r="748" spans="1:5">
      <c r="A748" s="28" t="s">
        <v>2966</v>
      </c>
      <c r="B748" s="28" t="s">
        <v>3025</v>
      </c>
      <c r="C748" s="28" t="s">
        <v>544</v>
      </c>
      <c r="D748" s="28" t="s">
        <v>67</v>
      </c>
      <c r="E748" s="29">
        <v>2012</v>
      </c>
    </row>
    <row r="749" spans="1:5">
      <c r="A749" s="2" t="s">
        <v>2967</v>
      </c>
      <c r="B749" s="2" t="s">
        <v>3026</v>
      </c>
      <c r="C749" s="2" t="s">
        <v>544</v>
      </c>
      <c r="D749" s="2" t="s">
        <v>67</v>
      </c>
      <c r="E749" s="20">
        <v>2005</v>
      </c>
    </row>
    <row r="750" spans="1:5">
      <c r="A750" s="2" t="s">
        <v>2968</v>
      </c>
      <c r="B750" s="2" t="s">
        <v>3027</v>
      </c>
      <c r="C750" s="2" t="s">
        <v>544</v>
      </c>
      <c r="D750" s="2" t="s">
        <v>73</v>
      </c>
      <c r="E750" s="20">
        <v>2015</v>
      </c>
    </row>
    <row r="751" spans="1:5">
      <c r="A751" s="28" t="s">
        <v>2969</v>
      </c>
      <c r="B751" s="28" t="s">
        <v>3028</v>
      </c>
      <c r="C751" s="28" t="s">
        <v>544</v>
      </c>
      <c r="D751" s="28" t="s">
        <v>90</v>
      </c>
      <c r="E751" s="29">
        <v>1993</v>
      </c>
    </row>
    <row r="752" spans="1:5">
      <c r="A752" s="28" t="s">
        <v>2970</v>
      </c>
      <c r="B752" s="28" t="s">
        <v>3029</v>
      </c>
      <c r="C752" s="28" t="s">
        <v>544</v>
      </c>
      <c r="D752" s="28" t="s">
        <v>73</v>
      </c>
      <c r="E752" s="29">
        <v>2010</v>
      </c>
    </row>
    <row r="753" spans="1:5">
      <c r="A753" s="2" t="s">
        <v>3178</v>
      </c>
      <c r="B753" s="2" t="s">
        <v>3212</v>
      </c>
      <c r="C753" s="2" t="s">
        <v>33</v>
      </c>
      <c r="D753" s="2" t="s">
        <v>30</v>
      </c>
      <c r="E753" s="20">
        <v>2014</v>
      </c>
    </row>
    <row r="754" spans="1:5">
      <c r="A754" s="2" t="s">
        <v>3179</v>
      </c>
      <c r="B754" s="2" t="s">
        <v>3213</v>
      </c>
      <c r="C754" s="2" t="s">
        <v>33</v>
      </c>
      <c r="D754" s="2" t="s">
        <v>30</v>
      </c>
      <c r="E754" s="20">
        <v>2005</v>
      </c>
    </row>
    <row r="755" spans="1:5">
      <c r="A755" s="28" t="s">
        <v>3407</v>
      </c>
      <c r="B755" s="28" t="s">
        <v>3214</v>
      </c>
      <c r="C755" s="28" t="s">
        <v>33</v>
      </c>
      <c r="D755" s="28" t="s">
        <v>30</v>
      </c>
      <c r="E755" s="29">
        <v>2006</v>
      </c>
    </row>
    <row r="756" spans="1:5">
      <c r="A756" s="2" t="s">
        <v>3180</v>
      </c>
      <c r="B756" s="2" t="s">
        <v>3215</v>
      </c>
      <c r="C756" s="2" t="s">
        <v>33</v>
      </c>
      <c r="D756" s="2" t="s">
        <v>50</v>
      </c>
      <c r="E756" s="20">
        <v>2012</v>
      </c>
    </row>
    <row r="757" spans="1:5">
      <c r="A757" s="2" t="s">
        <v>3080</v>
      </c>
      <c r="B757" s="2" t="s">
        <v>3216</v>
      </c>
      <c r="C757" s="2" t="s">
        <v>44</v>
      </c>
      <c r="D757" s="2" t="s">
        <v>30</v>
      </c>
      <c r="E757" s="20">
        <v>2015</v>
      </c>
    </row>
    <row r="758" spans="1:5">
      <c r="A758" s="2" t="s">
        <v>3490</v>
      </c>
      <c r="B758" s="2" t="s">
        <v>3217</v>
      </c>
      <c r="C758" s="2" t="s">
        <v>44</v>
      </c>
      <c r="D758" s="2" t="s">
        <v>80</v>
      </c>
      <c r="E758" s="20">
        <v>2014</v>
      </c>
    </row>
    <row r="759" spans="1:5">
      <c r="A759" s="2" t="s">
        <v>3181</v>
      </c>
      <c r="B759" s="2" t="s">
        <v>3218</v>
      </c>
      <c r="C759" s="2" t="s">
        <v>44</v>
      </c>
      <c r="D759" s="2" t="s">
        <v>387</v>
      </c>
      <c r="E759" s="20">
        <v>2014</v>
      </c>
    </row>
    <row r="760" spans="1:5">
      <c r="A760" s="2" t="s">
        <v>480</v>
      </c>
      <c r="B760" s="2" t="s">
        <v>3219</v>
      </c>
      <c r="C760" s="2" t="s">
        <v>44</v>
      </c>
      <c r="D760" s="2" t="s">
        <v>90</v>
      </c>
      <c r="E760" s="20">
        <v>2014</v>
      </c>
    </row>
    <row r="761" spans="1:5">
      <c r="A761" s="2" t="s">
        <v>3182</v>
      </c>
      <c r="B761" s="2" t="s">
        <v>3220</v>
      </c>
      <c r="C761" s="2" t="s">
        <v>44</v>
      </c>
      <c r="D761" s="2" t="s">
        <v>30</v>
      </c>
      <c r="E761" s="20">
        <v>2015</v>
      </c>
    </row>
    <row r="762" spans="1:5">
      <c r="A762" s="2" t="s">
        <v>3183</v>
      </c>
      <c r="B762" s="2" t="s">
        <v>3221</v>
      </c>
      <c r="C762" s="2" t="s">
        <v>69</v>
      </c>
      <c r="D762" s="2" t="s">
        <v>50</v>
      </c>
      <c r="E762" s="20">
        <v>2016</v>
      </c>
    </row>
    <row r="763" spans="1:5">
      <c r="A763" s="2" t="s">
        <v>3184</v>
      </c>
      <c r="B763" s="2" t="s">
        <v>3222</v>
      </c>
      <c r="C763" s="2" t="s">
        <v>69</v>
      </c>
      <c r="D763" s="2" t="s">
        <v>30</v>
      </c>
      <c r="E763" s="20">
        <v>2016</v>
      </c>
    </row>
    <row r="764" spans="1:5">
      <c r="A764" s="2" t="s">
        <v>640</v>
      </c>
      <c r="B764" s="2" t="s">
        <v>3223</v>
      </c>
      <c r="C764" s="2" t="s">
        <v>69</v>
      </c>
      <c r="D764" s="2" t="s">
        <v>30</v>
      </c>
      <c r="E764" s="20">
        <v>2015</v>
      </c>
    </row>
    <row r="765" spans="1:5">
      <c r="A765" s="2" t="s">
        <v>3185</v>
      </c>
      <c r="B765" s="2" t="s">
        <v>3224</v>
      </c>
      <c r="C765" s="2" t="s">
        <v>33</v>
      </c>
      <c r="D765" s="2" t="s">
        <v>30</v>
      </c>
      <c r="E765" s="20">
        <v>2016</v>
      </c>
    </row>
    <row r="766" spans="1:5">
      <c r="A766" s="2" t="s">
        <v>3502</v>
      </c>
      <c r="B766" s="2" t="s">
        <v>3225</v>
      </c>
      <c r="C766" s="2" t="s">
        <v>29</v>
      </c>
      <c r="D766" s="2" t="s">
        <v>30</v>
      </c>
      <c r="E766" s="20">
        <v>2016</v>
      </c>
    </row>
    <row r="767" spans="1:5">
      <c r="A767" s="2" t="s">
        <v>576</v>
      </c>
      <c r="B767" s="2" t="s">
        <v>3226</v>
      </c>
      <c r="C767" s="2" t="s">
        <v>69</v>
      </c>
      <c r="D767" s="2" t="s">
        <v>30</v>
      </c>
      <c r="E767" s="20">
        <v>2014</v>
      </c>
    </row>
    <row r="768" spans="1:5">
      <c r="A768" s="2" t="s">
        <v>3186</v>
      </c>
      <c r="B768" s="2" t="s">
        <v>3227</v>
      </c>
      <c r="C768" s="2" t="s">
        <v>58</v>
      </c>
      <c r="D768" s="2" t="s">
        <v>30</v>
      </c>
      <c r="E768" s="20">
        <v>2005</v>
      </c>
    </row>
    <row r="769" spans="1:5">
      <c r="A769" s="2" t="s">
        <v>3187</v>
      </c>
      <c r="B769" s="2" t="s">
        <v>3228</v>
      </c>
      <c r="C769" s="2" t="s">
        <v>58</v>
      </c>
      <c r="D769" s="2" t="s">
        <v>30</v>
      </c>
      <c r="E769" s="20">
        <v>2014</v>
      </c>
    </row>
    <row r="770" spans="1:5">
      <c r="A770" s="2" t="s">
        <v>3188</v>
      </c>
      <c r="B770" s="2" t="s">
        <v>3229</v>
      </c>
      <c r="C770" s="2" t="s">
        <v>58</v>
      </c>
      <c r="D770" s="2" t="s">
        <v>41</v>
      </c>
      <c r="E770" s="20">
        <v>1991</v>
      </c>
    </row>
    <row r="771" spans="1:5">
      <c r="A771" s="2" t="s">
        <v>3189</v>
      </c>
      <c r="B771" s="2" t="s">
        <v>3230</v>
      </c>
      <c r="C771" s="2" t="s">
        <v>544</v>
      </c>
      <c r="D771" s="2" t="s">
        <v>30</v>
      </c>
      <c r="E771" s="20">
        <v>2014</v>
      </c>
    </row>
    <row r="772" spans="1:5">
      <c r="A772" s="2" t="s">
        <v>3190</v>
      </c>
      <c r="B772" s="2" t="s">
        <v>3231</v>
      </c>
      <c r="C772" s="2" t="s">
        <v>58</v>
      </c>
      <c r="D772" s="2" t="s">
        <v>30</v>
      </c>
      <c r="E772" s="20">
        <v>2014</v>
      </c>
    </row>
    <row r="773" spans="1:5">
      <c r="A773" s="2" t="s">
        <v>3191</v>
      </c>
      <c r="B773" s="2" t="s">
        <v>3232</v>
      </c>
      <c r="C773" s="2" t="s">
        <v>29</v>
      </c>
      <c r="D773" s="2" t="s">
        <v>30</v>
      </c>
      <c r="E773" s="20">
        <v>2017</v>
      </c>
    </row>
    <row r="774" spans="1:5">
      <c r="A774" s="2" t="s">
        <v>3192</v>
      </c>
      <c r="B774" s="2" t="s">
        <v>3233</v>
      </c>
      <c r="C774" s="2" t="s">
        <v>29</v>
      </c>
      <c r="D774" s="2" t="s">
        <v>80</v>
      </c>
      <c r="E774" s="20">
        <v>2013</v>
      </c>
    </row>
    <row r="775" spans="1:5">
      <c r="A775" s="2" t="s">
        <v>3193</v>
      </c>
      <c r="B775" s="2" t="s">
        <v>3234</v>
      </c>
      <c r="C775" s="2" t="s">
        <v>69</v>
      </c>
      <c r="D775" s="2" t="s">
        <v>109</v>
      </c>
      <c r="E775" s="20">
        <v>2017</v>
      </c>
    </row>
    <row r="776" spans="1:5">
      <c r="A776" s="2" t="s">
        <v>667</v>
      </c>
      <c r="B776" s="2" t="s">
        <v>3235</v>
      </c>
      <c r="C776" s="2" t="s">
        <v>29</v>
      </c>
      <c r="D776" s="2" t="s">
        <v>41</v>
      </c>
      <c r="E776" s="20">
        <v>2015</v>
      </c>
    </row>
    <row r="777" spans="1:5">
      <c r="A777" s="2" t="s">
        <v>3194</v>
      </c>
      <c r="B777" s="2" t="s">
        <v>3236</v>
      </c>
      <c r="C777" s="2" t="s">
        <v>69</v>
      </c>
      <c r="D777" s="2" t="s">
        <v>30</v>
      </c>
      <c r="E777" s="20">
        <v>2012</v>
      </c>
    </row>
    <row r="778" spans="1:5">
      <c r="A778" s="47" t="s">
        <v>3539</v>
      </c>
      <c r="B778" s="2" t="s">
        <v>3237</v>
      </c>
      <c r="C778" s="2" t="s">
        <v>69</v>
      </c>
      <c r="D778" s="2" t="s">
        <v>41</v>
      </c>
      <c r="E778" s="20">
        <v>2015</v>
      </c>
    </row>
    <row r="779" spans="1:5">
      <c r="A779" s="2" t="s">
        <v>3195</v>
      </c>
      <c r="B779" s="2" t="s">
        <v>3238</v>
      </c>
      <c r="C779" s="2" t="s">
        <v>69</v>
      </c>
      <c r="D779" s="2" t="s">
        <v>50</v>
      </c>
      <c r="E779" s="20">
        <v>2014</v>
      </c>
    </row>
    <row r="780" spans="1:5">
      <c r="A780" s="2" t="s">
        <v>3196</v>
      </c>
      <c r="B780" s="2" t="s">
        <v>3239</v>
      </c>
      <c r="C780" s="2" t="s">
        <v>33</v>
      </c>
      <c r="D780" s="2" t="s">
        <v>30</v>
      </c>
      <c r="E780" s="20">
        <v>2015</v>
      </c>
    </row>
    <row r="781" spans="1:5">
      <c r="A781" s="2" t="s">
        <v>3197</v>
      </c>
      <c r="B781" s="2" t="s">
        <v>3240</v>
      </c>
      <c r="C781" s="2" t="s">
        <v>69</v>
      </c>
      <c r="D781" s="2" t="s">
        <v>90</v>
      </c>
      <c r="E781" s="20">
        <v>2015</v>
      </c>
    </row>
    <row r="782" spans="1:5">
      <c r="A782" s="2" t="s">
        <v>3198</v>
      </c>
      <c r="B782" s="2" t="s">
        <v>3241</v>
      </c>
      <c r="C782" s="2" t="s">
        <v>69</v>
      </c>
      <c r="D782" s="2" t="s">
        <v>50</v>
      </c>
      <c r="E782" s="20">
        <v>2015</v>
      </c>
    </row>
    <row r="783" spans="1:5">
      <c r="A783" s="2" t="s">
        <v>3199</v>
      </c>
      <c r="B783" s="2" t="s">
        <v>3242</v>
      </c>
      <c r="C783" s="2" t="s">
        <v>44</v>
      </c>
      <c r="D783" s="2" t="s">
        <v>50</v>
      </c>
      <c r="E783" s="20">
        <v>2016</v>
      </c>
    </row>
    <row r="784" spans="1:5">
      <c r="A784" s="2" t="s">
        <v>3200</v>
      </c>
      <c r="B784" s="2" t="s">
        <v>3243</v>
      </c>
      <c r="C784" s="2" t="s">
        <v>33</v>
      </c>
      <c r="D784" s="2" t="s">
        <v>50</v>
      </c>
      <c r="E784" s="20">
        <v>2016</v>
      </c>
    </row>
    <row r="785" spans="1:5">
      <c r="A785" s="2" t="s">
        <v>3201</v>
      </c>
      <c r="B785" s="2" t="s">
        <v>3244</v>
      </c>
      <c r="C785" s="2" t="s">
        <v>44</v>
      </c>
      <c r="D785" s="2" t="s">
        <v>30</v>
      </c>
      <c r="E785" s="20">
        <v>2017</v>
      </c>
    </row>
    <row r="786" spans="1:5">
      <c r="A786" s="2" t="s">
        <v>3202</v>
      </c>
      <c r="B786" s="2" t="s">
        <v>3245</v>
      </c>
      <c r="C786" s="2" t="s">
        <v>33</v>
      </c>
      <c r="D786" s="2" t="s">
        <v>30</v>
      </c>
      <c r="E786" s="20">
        <v>2017</v>
      </c>
    </row>
    <row r="787" spans="1:5">
      <c r="A787" s="2" t="s">
        <v>3203</v>
      </c>
      <c r="B787" s="2" t="s">
        <v>3246</v>
      </c>
      <c r="C787" s="2" t="s">
        <v>33</v>
      </c>
      <c r="D787" s="2" t="s">
        <v>30</v>
      </c>
      <c r="E787" s="20">
        <v>2005</v>
      </c>
    </row>
    <row r="788" spans="1:5">
      <c r="A788" s="2" t="s">
        <v>3571</v>
      </c>
      <c r="B788" s="2" t="s">
        <v>3247</v>
      </c>
      <c r="C788" s="2" t="s">
        <v>33</v>
      </c>
      <c r="D788" s="2" t="s">
        <v>30</v>
      </c>
      <c r="E788" s="20">
        <v>2009</v>
      </c>
    </row>
    <row r="789" spans="1:5">
      <c r="A789" s="2" t="s">
        <v>3204</v>
      </c>
      <c r="B789" s="2" t="s">
        <v>3248</v>
      </c>
      <c r="C789" s="2" t="s">
        <v>29</v>
      </c>
      <c r="D789" s="2" t="s">
        <v>30</v>
      </c>
      <c r="E789" s="20">
        <v>2003</v>
      </c>
    </row>
    <row r="790" spans="1:5">
      <c r="A790" s="2" t="s">
        <v>3593</v>
      </c>
      <c r="B790" s="2" t="s">
        <v>3249</v>
      </c>
      <c r="C790" s="2" t="s">
        <v>58</v>
      </c>
      <c r="D790" s="2" t="s">
        <v>30</v>
      </c>
      <c r="E790" s="20">
        <v>2017</v>
      </c>
    </row>
    <row r="791" spans="1:5">
      <c r="A791" s="2" t="s">
        <v>3616</v>
      </c>
      <c r="B791" s="2" t="s">
        <v>3250</v>
      </c>
      <c r="C791" s="2" t="s">
        <v>29</v>
      </c>
      <c r="D791" s="2" t="s">
        <v>200</v>
      </c>
      <c r="E791" s="20">
        <v>2013</v>
      </c>
    </row>
    <row r="792" spans="1:5">
      <c r="A792" s="2" t="s">
        <v>3205</v>
      </c>
      <c r="B792" s="2" t="s">
        <v>3251</v>
      </c>
      <c r="C792" s="2" t="s">
        <v>58</v>
      </c>
      <c r="D792" s="2" t="s">
        <v>50</v>
      </c>
      <c r="E792" s="20">
        <v>2009</v>
      </c>
    </row>
    <row r="793" spans="1:5">
      <c r="A793" s="2" t="s">
        <v>3206</v>
      </c>
      <c r="B793" s="2" t="s">
        <v>3252</v>
      </c>
      <c r="C793" s="2" t="s">
        <v>33</v>
      </c>
      <c r="D793" s="2" t="s">
        <v>30</v>
      </c>
      <c r="E793" s="20">
        <v>2011</v>
      </c>
    </row>
    <row r="794" spans="1:5">
      <c r="A794" s="2" t="s">
        <v>3207</v>
      </c>
      <c r="B794" s="2" t="s">
        <v>3253</v>
      </c>
      <c r="C794" s="2" t="s">
        <v>44</v>
      </c>
      <c r="D794" s="2" t="s">
        <v>681</v>
      </c>
      <c r="E794" s="20">
        <v>2016</v>
      </c>
    </row>
    <row r="795" spans="1:5">
      <c r="A795" s="2" t="s">
        <v>3208</v>
      </c>
      <c r="B795" s="2" t="s">
        <v>3254</v>
      </c>
      <c r="C795" s="2" t="s">
        <v>44</v>
      </c>
      <c r="D795" s="2" t="s">
        <v>30</v>
      </c>
      <c r="E795" s="20">
        <v>2016</v>
      </c>
    </row>
    <row r="796" spans="1:5">
      <c r="A796" s="2" t="s">
        <v>3209</v>
      </c>
      <c r="B796" s="2" t="s">
        <v>3255</v>
      </c>
      <c r="C796" s="2" t="s">
        <v>33</v>
      </c>
      <c r="D796" s="2" t="s">
        <v>80</v>
      </c>
      <c r="E796" s="20">
        <v>2015</v>
      </c>
    </row>
    <row r="797" spans="1:5">
      <c r="A797" s="2" t="s">
        <v>3210</v>
      </c>
      <c r="B797" s="2" t="s">
        <v>3256</v>
      </c>
      <c r="C797" s="2" t="s">
        <v>44</v>
      </c>
      <c r="D797" s="2" t="s">
        <v>30</v>
      </c>
      <c r="E797" s="20">
        <v>2015</v>
      </c>
    </row>
    <row r="798" spans="1:5">
      <c r="A798" s="2" t="s">
        <v>3211</v>
      </c>
      <c r="B798" s="2" t="s">
        <v>3257</v>
      </c>
      <c r="C798" s="2" t="s">
        <v>44</v>
      </c>
      <c r="D798" s="2" t="s">
        <v>30</v>
      </c>
      <c r="E798" s="20">
        <v>2012</v>
      </c>
    </row>
    <row r="799" spans="1:5">
      <c r="A799" s="2" t="s">
        <v>3406</v>
      </c>
      <c r="B799" s="2" t="s">
        <v>3600</v>
      </c>
      <c r="C799" s="2" t="s">
        <v>44</v>
      </c>
      <c r="D799" s="2" t="s">
        <v>30</v>
      </c>
      <c r="E799" s="20">
        <v>1991</v>
      </c>
    </row>
    <row r="800" spans="1:5">
      <c r="A800" s="2" t="s">
        <v>3664</v>
      </c>
      <c r="B800" s="2" t="s">
        <v>3601</v>
      </c>
      <c r="C800" s="2" t="s">
        <v>33</v>
      </c>
      <c r="D800" s="2" t="s">
        <v>30</v>
      </c>
      <c r="E800" s="20">
        <v>2014</v>
      </c>
    </row>
    <row r="801" spans="1:5">
      <c r="A801" s="2" t="s">
        <v>3408</v>
      </c>
      <c r="B801" s="2" t="s">
        <v>3602</v>
      </c>
      <c r="C801" s="2" t="s">
        <v>33</v>
      </c>
      <c r="D801" s="2" t="s">
        <v>30</v>
      </c>
      <c r="E801" s="20">
        <v>1996</v>
      </c>
    </row>
    <row r="802" spans="1:5">
      <c r="A802" s="2" t="s">
        <v>3409</v>
      </c>
      <c r="B802" s="2" t="s">
        <v>3603</v>
      </c>
      <c r="C802" s="2" t="s">
        <v>33</v>
      </c>
      <c r="D802" s="2" t="s">
        <v>30</v>
      </c>
      <c r="E802" s="20">
        <v>2006</v>
      </c>
    </row>
    <row r="803" spans="1:5">
      <c r="A803" s="2" t="s">
        <v>3672</v>
      </c>
      <c r="B803" s="2" t="s">
        <v>3604</v>
      </c>
      <c r="C803" s="2" t="s">
        <v>33</v>
      </c>
      <c r="D803" s="2" t="s">
        <v>30</v>
      </c>
      <c r="E803" s="20">
        <v>1987</v>
      </c>
    </row>
    <row r="804" spans="1:5">
      <c r="A804" s="2" t="s">
        <v>3410</v>
      </c>
      <c r="B804" s="2" t="s">
        <v>3605</v>
      </c>
      <c r="C804" s="2" t="s">
        <v>3411</v>
      </c>
      <c r="D804" s="2" t="s">
        <v>30</v>
      </c>
      <c r="E804" s="20">
        <v>2004</v>
      </c>
    </row>
    <row r="805" spans="1:5">
      <c r="A805" s="2" t="s">
        <v>3412</v>
      </c>
      <c r="B805" s="2" t="s">
        <v>3606</v>
      </c>
      <c r="C805" s="2" t="s">
        <v>44</v>
      </c>
      <c r="D805" s="2" t="s">
        <v>30</v>
      </c>
      <c r="E805" s="20">
        <v>1992</v>
      </c>
    </row>
    <row r="806" spans="1:5">
      <c r="A806" s="2" t="s">
        <v>3413</v>
      </c>
      <c r="B806" s="2" t="s">
        <v>3607</v>
      </c>
      <c r="C806" s="2" t="s">
        <v>44</v>
      </c>
      <c r="D806" s="2" t="s">
        <v>50</v>
      </c>
      <c r="E806" s="20">
        <v>1998</v>
      </c>
    </row>
    <row r="807" spans="1:5">
      <c r="A807" s="2" t="s">
        <v>3414</v>
      </c>
      <c r="B807" s="2" t="s">
        <v>3608</v>
      </c>
      <c r="C807" s="2" t="s">
        <v>44</v>
      </c>
      <c r="D807" s="2" t="s">
        <v>30</v>
      </c>
      <c r="E807" s="20">
        <v>1994</v>
      </c>
    </row>
    <row r="808" spans="1:5">
      <c r="A808" s="2" t="s">
        <v>3415</v>
      </c>
      <c r="B808" s="2" t="s">
        <v>3609</v>
      </c>
      <c r="C808" s="2" t="s">
        <v>69</v>
      </c>
      <c r="D808" s="2" t="s">
        <v>30</v>
      </c>
      <c r="E808" s="20">
        <v>2013</v>
      </c>
    </row>
    <row r="809" spans="1:5">
      <c r="A809" s="2" t="s">
        <v>3416</v>
      </c>
      <c r="B809" s="2" t="s">
        <v>3610</v>
      </c>
      <c r="C809" s="2" t="s">
        <v>69</v>
      </c>
      <c r="D809" s="2" t="s">
        <v>30</v>
      </c>
      <c r="E809" s="20">
        <v>2016</v>
      </c>
    </row>
    <row r="810" spans="1:5">
      <c r="A810" s="28" t="s">
        <v>3417</v>
      </c>
      <c r="B810" s="28" t="s">
        <v>3611</v>
      </c>
      <c r="C810" s="28" t="s">
        <v>69</v>
      </c>
      <c r="D810" s="28" t="s">
        <v>30</v>
      </c>
      <c r="E810" s="29">
        <v>2000</v>
      </c>
    </row>
    <row r="811" spans="1:5">
      <c r="A811" s="2" t="s">
        <v>3418</v>
      </c>
      <c r="B811" s="2" t="s">
        <v>3612</v>
      </c>
      <c r="C811" s="2" t="s">
        <v>36</v>
      </c>
      <c r="D811" s="2" t="s">
        <v>30</v>
      </c>
      <c r="E811" s="20">
        <v>2014</v>
      </c>
    </row>
    <row r="812" spans="1:5">
      <c r="A812" s="2" t="s">
        <v>3419</v>
      </c>
      <c r="B812" s="2" t="s">
        <v>3613</v>
      </c>
      <c r="C812" s="2" t="s">
        <v>36</v>
      </c>
      <c r="D812" s="2" t="s">
        <v>30</v>
      </c>
      <c r="E812" s="20">
        <v>2014</v>
      </c>
    </row>
    <row r="813" spans="1:5">
      <c r="A813" s="2" t="s">
        <v>3420</v>
      </c>
      <c r="B813" s="2" t="s">
        <v>3614</v>
      </c>
      <c r="C813" s="2" t="s">
        <v>47</v>
      </c>
      <c r="D813" s="2" t="s">
        <v>30</v>
      </c>
      <c r="E813" s="20">
        <v>2012</v>
      </c>
    </row>
    <row r="814" spans="1:5">
      <c r="A814" s="2" t="s">
        <v>3421</v>
      </c>
      <c r="B814" s="2" t="s">
        <v>3615</v>
      </c>
      <c r="C814" s="2" t="s">
        <v>47</v>
      </c>
      <c r="D814" s="2" t="s">
        <v>30</v>
      </c>
      <c r="E814" s="20">
        <v>2011</v>
      </c>
    </row>
    <row r="815" spans="1:5">
      <c r="A815" s="2" t="s">
        <v>3695</v>
      </c>
      <c r="B815" s="2" t="s">
        <v>3697</v>
      </c>
      <c r="C815" s="2" t="s">
        <v>69</v>
      </c>
      <c r="D815" s="2" t="s">
        <v>50</v>
      </c>
      <c r="E815" s="20">
        <v>2015</v>
      </c>
    </row>
    <row r="816" spans="1:5">
      <c r="A816" s="2" t="s">
        <v>3696</v>
      </c>
      <c r="B816" s="2" t="s">
        <v>3698</v>
      </c>
      <c r="C816" s="2" t="s">
        <v>44</v>
      </c>
      <c r="D816" s="2" t="s">
        <v>30</v>
      </c>
      <c r="E816" s="20">
        <v>1996</v>
      </c>
    </row>
    <row r="817" spans="1:5">
      <c r="A817" s="2" t="s">
        <v>3707</v>
      </c>
      <c r="B817" s="2" t="s">
        <v>3708</v>
      </c>
      <c r="C817" s="2" t="s">
        <v>58</v>
      </c>
      <c r="D817" s="2" t="s">
        <v>30</v>
      </c>
      <c r="E817" s="20">
        <v>2001</v>
      </c>
    </row>
    <row r="818" spans="1:5">
      <c r="A818" s="2" t="s">
        <v>3711</v>
      </c>
      <c r="B818" s="2" t="s">
        <v>3712</v>
      </c>
      <c r="C818" s="2" t="s">
        <v>58</v>
      </c>
      <c r="D818" s="2" t="s">
        <v>30</v>
      </c>
      <c r="E818" s="20">
        <v>2005</v>
      </c>
    </row>
    <row r="819" spans="1:5">
      <c r="A819" s="2" t="s">
        <v>3721</v>
      </c>
      <c r="B819" s="2" t="s">
        <v>3722</v>
      </c>
      <c r="C819" s="2" t="s">
        <v>58</v>
      </c>
      <c r="D819" s="2" t="s">
        <v>30</v>
      </c>
      <c r="E819" s="20">
        <v>2011</v>
      </c>
    </row>
    <row r="820" spans="1:5">
      <c r="A820" s="2" t="s">
        <v>3730</v>
      </c>
      <c r="B820" s="2" t="s">
        <v>3731</v>
      </c>
      <c r="C820" s="2" t="s">
        <v>58</v>
      </c>
      <c r="D820" s="2" t="s">
        <v>30</v>
      </c>
      <c r="E820" s="20">
        <v>1987</v>
      </c>
    </row>
    <row r="821" spans="1:5">
      <c r="A821" s="2" t="s">
        <v>3737</v>
      </c>
      <c r="B821" s="2" t="s">
        <v>3738</v>
      </c>
      <c r="C821" s="2" t="s">
        <v>44</v>
      </c>
      <c r="D821" s="2" t="s">
        <v>30</v>
      </c>
      <c r="E821" s="20">
        <v>2013</v>
      </c>
    </row>
    <row r="822" spans="1:5">
      <c r="A822" s="2" t="s">
        <v>3754</v>
      </c>
      <c r="B822" s="2" t="s">
        <v>3755</v>
      </c>
      <c r="C822" s="2" t="s">
        <v>44</v>
      </c>
      <c r="D822" s="2" t="s">
        <v>50</v>
      </c>
      <c r="E822" s="20">
        <v>2010</v>
      </c>
    </row>
    <row r="823" spans="1:5">
      <c r="A823" s="2" t="s">
        <v>3760</v>
      </c>
      <c r="B823" s="2" t="s">
        <v>3761</v>
      </c>
      <c r="C823" s="2" t="s">
        <v>33</v>
      </c>
      <c r="D823" s="2" t="s">
        <v>467</v>
      </c>
      <c r="E823" s="20">
        <v>2013</v>
      </c>
    </row>
    <row r="824" spans="1:5">
      <c r="A824" s="2" t="s">
        <v>3767</v>
      </c>
      <c r="B824" s="2" t="s">
        <v>3768</v>
      </c>
      <c r="C824" s="2" t="s">
        <v>47</v>
      </c>
      <c r="D824" s="2" t="s">
        <v>30</v>
      </c>
      <c r="E824" s="20">
        <v>2015</v>
      </c>
    </row>
    <row r="825" spans="1:5">
      <c r="A825" s="2" t="s">
        <v>3778</v>
      </c>
      <c r="B825" s="2" t="s">
        <v>3779</v>
      </c>
      <c r="C825" s="2" t="s">
        <v>69</v>
      </c>
      <c r="D825" s="2" t="s">
        <v>30</v>
      </c>
      <c r="E825" s="20">
        <v>2006</v>
      </c>
    </row>
    <row r="826" spans="1:5">
      <c r="A826" s="2" t="s">
        <v>3780</v>
      </c>
      <c r="B826" s="2" t="s">
        <v>3781</v>
      </c>
      <c r="C826" s="2" t="s">
        <v>47</v>
      </c>
      <c r="D826" s="2" t="s">
        <v>80</v>
      </c>
      <c r="E826" s="20">
        <v>2014</v>
      </c>
    </row>
    <row r="827" spans="1:5">
      <c r="A827" s="2" t="s">
        <v>3784</v>
      </c>
      <c r="B827" s="2" t="s">
        <v>3785</v>
      </c>
      <c r="C827" s="2" t="s">
        <v>33</v>
      </c>
      <c r="D827" s="2" t="s">
        <v>80</v>
      </c>
      <c r="E827" s="20">
        <v>2010</v>
      </c>
    </row>
    <row r="828" spans="1:5">
      <c r="A828" s="2" t="s">
        <v>3790</v>
      </c>
      <c r="B828" s="2" t="s">
        <v>3791</v>
      </c>
      <c r="C828" s="2" t="s">
        <v>33</v>
      </c>
      <c r="D828" s="2" t="s">
        <v>71</v>
      </c>
      <c r="E828" s="20">
        <v>2012</v>
      </c>
    </row>
    <row r="829" spans="1:5">
      <c r="A829" s="2" t="s">
        <v>3800</v>
      </c>
      <c r="B829" s="2" t="s">
        <v>3801</v>
      </c>
      <c r="C829" s="2" t="s">
        <v>33</v>
      </c>
      <c r="D829" s="2" t="s">
        <v>200</v>
      </c>
      <c r="E829" s="20">
        <v>2004</v>
      </c>
    </row>
    <row r="830" spans="1:5">
      <c r="A830" s="2" t="s">
        <v>3809</v>
      </c>
      <c r="B830" s="2" t="s">
        <v>3808</v>
      </c>
      <c r="C830" s="2" t="s">
        <v>33</v>
      </c>
      <c r="D830" s="2" t="s">
        <v>30</v>
      </c>
      <c r="E830" s="20">
        <v>2016</v>
      </c>
    </row>
    <row r="831" spans="1:5">
      <c r="A831" s="2" t="s">
        <v>3812</v>
      </c>
      <c r="B831" s="2" t="s">
        <v>3813</v>
      </c>
      <c r="C831" s="2" t="s">
        <v>47</v>
      </c>
      <c r="D831" s="2" t="s">
        <v>30</v>
      </c>
      <c r="E831" s="20">
        <v>2016</v>
      </c>
    </row>
    <row r="832" spans="1:5">
      <c r="A832" s="2" t="s">
        <v>732</v>
      </c>
      <c r="B832" s="2" t="s">
        <v>3822</v>
      </c>
      <c r="C832" s="2" t="s">
        <v>33</v>
      </c>
      <c r="D832" s="2" t="s">
        <v>30</v>
      </c>
      <c r="E832" s="20">
        <v>2016</v>
      </c>
    </row>
    <row r="833" spans="1:5">
      <c r="A833" s="2" t="s">
        <v>3830</v>
      </c>
      <c r="B833" s="2" t="s">
        <v>3831</v>
      </c>
      <c r="C833" s="2" t="s">
        <v>58</v>
      </c>
      <c r="D833" s="2" t="s">
        <v>30</v>
      </c>
      <c r="E833" s="20">
        <v>2015</v>
      </c>
    </row>
    <row r="834" spans="1:5">
      <c r="A834" s="2" t="s">
        <v>3835</v>
      </c>
      <c r="B834" s="2" t="s">
        <v>3836</v>
      </c>
      <c r="C834" s="2" t="s">
        <v>33</v>
      </c>
      <c r="D834" s="2" t="s">
        <v>30</v>
      </c>
      <c r="E834" s="20">
        <v>2015</v>
      </c>
    </row>
    <row r="835" spans="1:5">
      <c r="A835" s="2" t="s">
        <v>3840</v>
      </c>
      <c r="B835" s="2" t="s">
        <v>3841</v>
      </c>
      <c r="C835" s="2" t="s">
        <v>33</v>
      </c>
      <c r="D835" s="2" t="s">
        <v>30</v>
      </c>
      <c r="E835" s="20">
        <v>2018</v>
      </c>
    </row>
    <row r="836" spans="1:5">
      <c r="A836" s="2" t="s">
        <v>3875</v>
      </c>
      <c r="B836" s="2" t="s">
        <v>3844</v>
      </c>
      <c r="C836" s="2" t="s">
        <v>44</v>
      </c>
      <c r="D836" s="2" t="s">
        <v>50</v>
      </c>
      <c r="E836" s="20">
        <v>2015</v>
      </c>
    </row>
    <row r="837" spans="1:5">
      <c r="A837" s="2" t="s">
        <v>3850</v>
      </c>
      <c r="B837" s="2" t="s">
        <v>3845</v>
      </c>
      <c r="C837" s="2" t="s">
        <v>44</v>
      </c>
      <c r="D837" s="2" t="s">
        <v>50</v>
      </c>
      <c r="E837" s="20">
        <v>2008</v>
      </c>
    </row>
    <row r="838" spans="1:5">
      <c r="A838" s="2" t="s">
        <v>3855</v>
      </c>
      <c r="B838" s="2" t="s">
        <v>3856</v>
      </c>
      <c r="C838" s="2" t="s">
        <v>29</v>
      </c>
      <c r="D838" s="2" t="s">
        <v>50</v>
      </c>
      <c r="E838" s="20">
        <v>2004</v>
      </c>
    </row>
    <row r="839" spans="1:5">
      <c r="A839" s="2" t="s">
        <v>3860</v>
      </c>
      <c r="B839" s="2" t="s">
        <v>3861</v>
      </c>
      <c r="C839" s="2" t="s">
        <v>44</v>
      </c>
      <c r="D839" s="2" t="s">
        <v>30</v>
      </c>
      <c r="E839" s="20">
        <v>2017</v>
      </c>
    </row>
    <row r="840" spans="1:5">
      <c r="A840" s="2" t="s">
        <v>3862</v>
      </c>
      <c r="B840" s="2" t="s">
        <v>3863</v>
      </c>
      <c r="C840" s="2" t="s">
        <v>33</v>
      </c>
      <c r="D840" s="2" t="s">
        <v>30</v>
      </c>
      <c r="E840" s="20">
        <v>2015</v>
      </c>
    </row>
    <row r="841" spans="1:5">
      <c r="A841" s="2" t="s">
        <v>3864</v>
      </c>
      <c r="B841" s="2" t="s">
        <v>3865</v>
      </c>
      <c r="C841" s="2" t="s">
        <v>44</v>
      </c>
      <c r="D841" s="2" t="s">
        <v>50</v>
      </c>
      <c r="E841" s="20">
        <v>2016</v>
      </c>
    </row>
    <row r="842" spans="1:5">
      <c r="A842" s="2" t="s">
        <v>3867</v>
      </c>
      <c r="B842" s="2" t="s">
        <v>3866</v>
      </c>
      <c r="C842" s="2" t="s">
        <v>544</v>
      </c>
      <c r="D842" s="2" t="s">
        <v>30</v>
      </c>
      <c r="E842" s="20">
        <v>2015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Funded Startups</vt:lpstr>
      <vt:lpstr>Sheet1</vt:lpstr>
      <vt:lpstr>Funding_Startup</vt:lpstr>
      <vt:lpstr>FAwI_Pivot</vt:lpstr>
      <vt:lpstr>Funding Activity - w Investors</vt:lpstr>
      <vt:lpstr>Funding_Clean</vt:lpstr>
      <vt:lpstr>Fund_clean_work</vt:lpstr>
      <vt:lpstr>M&amp;A activity - By Startup</vt:lpstr>
      <vt:lpstr>TechIndex Startups</vt:lpstr>
      <vt:lpstr>Lists</vt:lpstr>
      <vt:lpstr>Parking Lot Pivot</vt:lpstr>
      <vt:lpstr>DealCos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 Um</dc:creator>
  <cp:lastModifiedBy>yibing chen</cp:lastModifiedBy>
  <dcterms:created xsi:type="dcterms:W3CDTF">2018-07-05T22:55:42Z</dcterms:created>
  <dcterms:modified xsi:type="dcterms:W3CDTF">2018-08-18T01:56:03Z</dcterms:modified>
</cp:coreProperties>
</file>