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ty\Desktop\Patricia\BBS Data science\Data Mining\3XDataMining-master\"/>
    </mc:Choice>
  </mc:AlternateContent>
  <bookViews>
    <workbookView xWindow="0" yWindow="0" windowWidth="16457" windowHeight="7380"/>
  </bookViews>
  <sheets>
    <sheet name="Sheet1" sheetId="1" r:id="rId1"/>
    <sheet name="Sheet3" sheetId="3" r:id="rId2"/>
  </sheets>
  <definedNames>
    <definedName name="_xlnm._FilterDatabase" localSheetId="1" hidden="1">Sheet3!$B$1:$B$1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</calcChain>
</file>

<file path=xl/sharedStrings.xml><?xml version="1.0" encoding="utf-8"?>
<sst xmlns="http://schemas.openxmlformats.org/spreadsheetml/2006/main" count="411" uniqueCount="176">
  <si>
    <t>average merit</t>
  </si>
  <si>
    <t>average rank</t>
  </si>
  <si>
    <t>attribute</t>
  </si>
  <si>
    <t>0     +- 0</t>
  </si>
  <si>
    <t>34 YearsWithCurrManager</t>
  </si>
  <si>
    <t>9 EmployeeNumber</t>
  </si>
  <si>
    <t>11 Gender</t>
  </si>
  <si>
    <t>12 HourlyRate</t>
  </si>
  <si>
    <t>13 JobInvolvement</t>
  </si>
  <si>
    <t>14 JobLevel</t>
  </si>
  <si>
    <t>15 JobRole</t>
  </si>
  <si>
    <t>10 EnvironmentSatisfaction</t>
  </si>
  <si>
    <t>8 EmployeeCount</t>
  </si>
  <si>
    <t>33 YearsSinceLastPromotion</t>
  </si>
  <si>
    <t>7 EducationField</t>
  </si>
  <si>
    <t>2 BusinessTravel</t>
  </si>
  <si>
    <t>3 DailyRate</t>
  </si>
  <si>
    <t>4 Department</t>
  </si>
  <si>
    <t>5 DistanceFromHome</t>
  </si>
  <si>
    <t>6 Education</t>
  </si>
  <si>
    <t>16 JobSatisfaction</t>
  </si>
  <si>
    <t>17 MaritalStatus</t>
  </si>
  <si>
    <t>18 MonthlyIncome</t>
  </si>
  <si>
    <t>19 MonthlyRate</t>
  </si>
  <si>
    <t>28 TotalWorkingYears</t>
  </si>
  <si>
    <t>29 TrainingTimesLastYear</t>
  </si>
  <si>
    <t>30 WorkLifeBalance</t>
  </si>
  <si>
    <t>31 YearsAtCompany</t>
  </si>
  <si>
    <t>32 YearsInCurrentRole</t>
  </si>
  <si>
    <t>27 StockOptionLevel</t>
  </si>
  <si>
    <t>26 StandardHours</t>
  </si>
  <si>
    <t>25 RelationshipSatisfaction</t>
  </si>
  <si>
    <t>21 Over18</t>
  </si>
  <si>
    <t>20 NumCompaniesWorked</t>
  </si>
  <si>
    <t>22 OverTime</t>
  </si>
  <si>
    <t>24 PerformanceRating</t>
  </si>
  <si>
    <t>23 PercentSalaryHike</t>
  </si>
  <si>
    <t>1 Age</t>
  </si>
  <si>
    <t>0.246 +- 0.014</t>
  </si>
  <si>
    <t>0.169 +- 0.009</t>
  </si>
  <si>
    <t>0.171 +- 0.008</t>
  </si>
  <si>
    <t>0.161 +- 0.01</t>
  </si>
  <si>
    <t>0.159 +- 0.008</t>
  </si>
  <si>
    <t>0.16  +- 0.008</t>
  </si>
  <si>
    <t>0.156 +- 0.012</t>
  </si>
  <si>
    <t>0.137 +- 0.007</t>
  </si>
  <si>
    <t>0.134 +- 0.011</t>
  </si>
  <si>
    <t>0.13  +- 0.005</t>
  </si>
  <si>
    <t>0.117 +- 0.005</t>
  </si>
  <si>
    <t>0.103 +- 0.009</t>
  </si>
  <si>
    <t>0.081 +- 0.01</t>
  </si>
  <si>
    <t>0.078 +- 0.005</t>
  </si>
  <si>
    <t>0.064 +- 0.006</t>
  </si>
  <si>
    <t>0.064 +- 0.007</t>
  </si>
  <si>
    <t>0.059 +- 0.003</t>
  </si>
  <si>
    <t>0.059 +- 0.008</t>
  </si>
  <si>
    <t>0.057 +- 0.009</t>
  </si>
  <si>
    <t>0.046 +- 0.012</t>
  </si>
  <si>
    <t>0.043 +- 0.004</t>
  </si>
  <si>
    <t>0.042 +- 0.004</t>
  </si>
  <si>
    <t>0.033 +- 0.01</t>
  </si>
  <si>
    <t>0.031 +- 0.007</t>
  </si>
  <si>
    <t>0.029 +- 0.007</t>
  </si>
  <si>
    <t>0.014 +- 0.006</t>
  </si>
  <si>
    <t>0.013 +- 0.008</t>
  </si>
  <si>
    <t>0.015 +- 0.006</t>
  </si>
  <si>
    <t>0.008 +- 0.005</t>
  </si>
  <si>
    <t>0.009 +- 0.005</t>
  </si>
  <si>
    <t>0.047 +- 0.005</t>
  </si>
  <si>
    <t>0.04  +- 0.008</t>
  </si>
  <si>
    <t>0.039 +- 0.006</t>
  </si>
  <si>
    <t>0.038 +- 0.004</t>
  </si>
  <si>
    <t>0.035 +- 0.013</t>
  </si>
  <si>
    <t>0.032 +- 0.004</t>
  </si>
  <si>
    <t>0.029 +- 0.003</t>
  </si>
  <si>
    <t>0.027 +- 0.002</t>
  </si>
  <si>
    <t>0.022 +- 0.009</t>
  </si>
  <si>
    <t>0.019 +- 0.003</t>
  </si>
  <si>
    <t>0.02  +- 0.004</t>
  </si>
  <si>
    <t>0.015 +- 0.001</t>
  </si>
  <si>
    <t>0.014 +- 0.001</t>
  </si>
  <si>
    <t>0.014 +- 0.002</t>
  </si>
  <si>
    <t>0.01  +- 0.001</t>
  </si>
  <si>
    <t>0.008 +- 0.001</t>
  </si>
  <si>
    <t>0.005 +- 0.001</t>
  </si>
  <si>
    <t>0.004 +- 0.001</t>
  </si>
  <si>
    <t>0.001 +- 0</t>
  </si>
  <si>
    <t>0.001 +- 0.002</t>
  </si>
  <si>
    <t>number of folds (%)</t>
  </si>
  <si>
    <t>1 -0.381JobLevel-0.374MonthlyIncome-0.374TotalWorkingYears-0.342YearsAtCompany-0.288YearsInCurrentRole...</t>
  </si>
  <si>
    <t>2 0.508Department=Research &amp; Development-0.497Department=Sales-0.422JobRole=Sales Executive-0.343EducationField=Marketing-0.191JobRole=Sales Representative...</t>
  </si>
  <si>
    <t>3 0.57 Department=Human Resources+0.544JobRole=Human Resources+0.474EducationField=Human Resources-0.153MaritalStatus=Single-0.147Department=Sales...</t>
  </si>
  <si>
    <t>4 0.596MaritalStatus=Single-0.546StockOptionLevel-0.345MaritalStatus=Married-0.255MaritalStatus=Divorced+0.135Department=Human Resources...</t>
  </si>
  <si>
    <t>5 0.427BusinessTravel=Travel_Rarely-0.327BusinessTravel=Travel_Frequently-0.295YearsWithCurrManager-0.292YearsInCurrentRole+0.289NumCompaniesWorked...</t>
  </si>
  <si>
    <t>6 0.518BusinessTravel=Travel_Rarely-0.392BusinessTravel=Travel_Frequently-0.27BusinessTravel=Non-Travel-0.25MaritalStatus=Divorced-0.247NumCompaniesWorked...</t>
  </si>
  <si>
    <t>7 0.672PercentSalaryHike+0.662PerformanceRating-0.137MaritalStatus=Divorced+0.095MaritalStatus=Married+0.086JobRole=Manager...</t>
  </si>
  <si>
    <t>8 0.683EducationField=Life Sciences-0.635EducationField=Medical+0.155MaritalStatus=Married-0.146TrainingTimesLastYear-0.131MaritalStatus=Divorced...</t>
  </si>
  <si>
    <t>9 0.606MaritalStatus=Divorced-0.595MaritalStatus=Married-0.262BusinessTravel=Travel_Frequently+0.218BusinessTravel=Travel_Rarely+0.144StockOptionLevel...</t>
  </si>
  <si>
    <t>10 0.537JobRole=Research Scientist-0.417JobRole=Laboratory Technician-0.278TrainingTimesLastYear+0.275Education-0.221OverTime=No...</t>
  </si>
  <si>
    <t>11 -0.414JobRole=Sales Representative+0.398JobRole=Laboratory Technician+0.292Education-0.253EducationField=Technical Degree+0.246BusinessTravel=Non-Travel...</t>
  </si>
  <si>
    <t>12 0.464EducationField=Other+0.385EnvironmentSatisfaction+0.366EducationField=Technical Degree-0.269EducationField=Medical+0.223JobRole=Healthcare Representative...</t>
  </si>
  <si>
    <t>13 -0.461JobRole=Manufacturing Director+0.457BusinessTravel=Non-Travel+0.305Gender=Male+0.304JobRole=Manager-0.299BusinessTravel=Travel_Frequently...</t>
  </si>
  <si>
    <t>14 -0.378OverTime=No+0.362EducationField=Other-0.321EducationField=Technical Degree-0.303EmployeeNumber+0.295JobSatisfaction...</t>
  </si>
  <si>
    <t>15 -0.396BusinessTravel=Non-Travel-0.389JobRole=Manufacturing Director+0.374EducationField=Other+0.315BusinessTravel=Travel_Frequently-0.29MonthlyRate...</t>
  </si>
  <si>
    <t>16 0.482JobRole=Research Director-0.352JobRole=Healthcare Representative-0.283DailyRate-0.268HourlyRate-0.247RelationshipSatisfaction...</t>
  </si>
  <si>
    <t>17 0.644JobRole=Healthcare Representative+0.329JobSatisfaction-0.327JobRole=Manager+0.218DailyRate-0.18JobRole=Laboratory Technician...</t>
  </si>
  <si>
    <t>18 -0.427DailyRate+0.393EmployeeNumber+0.314MonthlyRate-0.292JobRole=Manufacturing Director+0.255DistanceFromHome...</t>
  </si>
  <si>
    <t>19 -0.374JobRole=Research Director-0.374DistanceFromHome+0.365TrainingTimesLastYear-0.266RelationshipSatisfaction+0.25 OverTime=No...</t>
  </si>
  <si>
    <t>20 0.409JobInvolvement-0.399EducationField=Technical Degree+0.371WorkLifeBalance-0.256JobRole=Laboratory Technician+0.217HourlyRate...</t>
  </si>
  <si>
    <t>21 0.41 MonthlyRate+0.378WorkLifeBalance-0.37JobRole=Manufacturing Director+0.277EnvironmentSatisfaction-0.276DistanceFromHome...</t>
  </si>
  <si>
    <t>22 0.535DailyRate-0.378RelationshipSatisfaction+0.309JobInvolvement-0.276Gender=Male-0.254JobRole=Healthcare Representative...</t>
  </si>
  <si>
    <t>23 0.41 JobInvolvement+0.389MonthlyRate+0.355JobSatisfaction+0.309Gender=Male+0.263TrainingTimesLastYear...</t>
  </si>
  <si>
    <t>24 0.425Gender=Male-0.419DistanceFromHome+0.351EnvironmentSatisfaction-0.27TrainingTimesLastYear-0.264EducationField=Other...</t>
  </si>
  <si>
    <t>25 -0.508JobRole=Sales Representative+0.418HourlyRate-0.356Education-0.319JobInvolvement+0.266JobRole=Sales Executive...</t>
  </si>
  <si>
    <t>26 -0.433EmployeeNumber+0.376MonthlyRate+0.32 OverTime=No-0.312TrainingTimesLastYear-0.268JobSatisfaction...</t>
  </si>
  <si>
    <t>27 -0.521WorkLifeBalance-0.402JobSatisfaction+0.393RelationshipSatisfaction+0.356TrainingTimesLastYear-0.307HourlyRate...</t>
  </si>
  <si>
    <t>28 0.44 OverTime=No+0.42 DistanceFromHome-0.39JobInvolvement+0.329DailyRate-0.262JobSatisfaction...</t>
  </si>
  <si>
    <t>29 -0.451MonthlyRate-0.299HourlyRate-0.292EducationField=Other-0.291JobRole=Sales Representative+0.25 DistanceFromHome...</t>
  </si>
  <si>
    <t>30 0.479EmployeeNumber-0.457EnvironmentSatisfaction-0.333TrainingTimesLastYear-0.327HourlyRate-0.22Education...</t>
  </si>
  <si>
    <t>31 -0.404OverTime=No-0.358JobSatisfaction+0.356Education+0.356Gender=Male-0.292EnvironmentSatisfaction...</t>
  </si>
  <si>
    <t>32 0.462NumCompaniesWorked-0.357Education-0.293RelationshipSatisfaction-0.247EducationField=Marketing+0.244TrainingTimesLastYear...</t>
  </si>
  <si>
    <t>33 -0.689EducationField=Marketing+0.31 Education+0.218EducationField=Medical-0.202Age-0.201DailyRate...</t>
  </si>
  <si>
    <t>34 0.613Age-0.453NumCompaniesWorked-0.335EducationField=Human Resources-0.283YearsSinceLastPromotion+0.193TotalWorkingYears...</t>
  </si>
  <si>
    <t xml:space="preserve">Ranked </t>
  </si>
  <si>
    <t>attributes:</t>
  </si>
  <si>
    <t>10 fold cross-validation (stratified), seed: 1</t>
  </si>
  <si>
    <t xml:space="preserve">ClassifierAttributeEval </t>
  </si>
  <si>
    <t xml:space="preserve">Ranker </t>
  </si>
  <si>
    <t xml:space="preserve">CorrelationAttributeEval </t>
  </si>
  <si>
    <t xml:space="preserve">GainRatioAttributeEval </t>
  </si>
  <si>
    <t xml:space="preserve">CfsSubsetEval </t>
  </si>
  <si>
    <t xml:space="preserve">GreedyStepwise </t>
  </si>
  <si>
    <t xml:space="preserve">PrincipalComponents </t>
  </si>
  <si>
    <t>YearsWithCurrManager</t>
  </si>
  <si>
    <t>EmployeeNumber</t>
  </si>
  <si>
    <t>Gender</t>
  </si>
  <si>
    <t>HourlyRate</t>
  </si>
  <si>
    <t>JobInvolvement</t>
  </si>
  <si>
    <t>JobLevel</t>
  </si>
  <si>
    <t>JobRole</t>
  </si>
  <si>
    <t>EnvironmentSatisfaction</t>
  </si>
  <si>
    <t>EmployeeCount</t>
  </si>
  <si>
    <t>YearsSinceLastPromotion</t>
  </si>
  <si>
    <t>EducationField</t>
  </si>
  <si>
    <t>BusinessTravel</t>
  </si>
  <si>
    <t>DailyRate</t>
  </si>
  <si>
    <t>Department</t>
  </si>
  <si>
    <t>DistanceFromHome</t>
  </si>
  <si>
    <t>Education</t>
  </si>
  <si>
    <t>JobSatisfaction</t>
  </si>
  <si>
    <t>MaritalStatus</t>
  </si>
  <si>
    <t>MonthlyIncome</t>
  </si>
  <si>
    <t>MonthlyRate</t>
  </si>
  <si>
    <t>TotalWorkingYears</t>
  </si>
  <si>
    <t>TrainingTimesLastYear</t>
  </si>
  <si>
    <t>WorkLifeBalance</t>
  </si>
  <si>
    <t>YearsAtCompany</t>
  </si>
  <si>
    <t>YearsInCurrentRole</t>
  </si>
  <si>
    <t>StockOptionLevel</t>
  </si>
  <si>
    <t>StandardHours</t>
  </si>
  <si>
    <t>RelationshipSatisfaction</t>
  </si>
  <si>
    <t>Over18</t>
  </si>
  <si>
    <t>NumCompaniesWorked</t>
  </si>
  <si>
    <t>OverTime</t>
  </si>
  <si>
    <t>PerformanceRating</t>
  </si>
  <si>
    <t>PercentSalaryHike</t>
  </si>
  <si>
    <t>Age</t>
  </si>
  <si>
    <t>attribute #</t>
  </si>
  <si>
    <t>+-'</t>
  </si>
  <si>
    <t>100 %)</t>
  </si>
  <si>
    <t xml:space="preserve">  0 %)</t>
  </si>
  <si>
    <t xml:space="preserve"> 70 %)</t>
  </si>
  <si>
    <t xml:space="preserve"> 90 %)</t>
  </si>
  <si>
    <t xml:space="preserve"> 20 %)</t>
  </si>
  <si>
    <t xml:space="preserve"> 60 %)</t>
  </si>
  <si>
    <t xml:space="preserve"> 80 %)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</si>
</sst>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5" xfId="0" applyBorder="1" applyAlignment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1" fillId="0" borderId="3" xfId="0" applyFont="1" applyBorder="1" applyAlignment="1"/>
    <xf numFmtId="0" fontId="1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/>
    <xf numFmtId="0" fontId="0" fillId="0" borderId="3" xfId="0" applyBorder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0" xfId="0" quotePrefix="1" applyFont="1" applyBorder="1"/>
    <xf numFmtId="0" fontId="1" fillId="0" borderId="0" xfId="0" applyFont="1" applyBorder="1" applyAlignment="1">
      <alignment horizontal="left"/>
    </xf>
    <xf numFmtId="0" fontId="1" fillId="0" borderId="5" xfId="0" applyFont="1" applyBorder="1"/>
    <xf numFmtId="0" fontId="1" fillId="0" borderId="4" xfId="0" applyFont="1" applyBorder="1"/>
    <xf numFmtId="0" fontId="1" fillId="0" borderId="0" xfId="0" applyFont="1" applyBorder="1"/>
    <xf numFmtId="0" fontId="2" fillId="0" borderId="1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ClassifierAttributeEval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Sheet1!$A$43:$A$76</c:f>
              <c:strCache>
                <c:ptCount val="34"/>
                <c:pt idx="0">
                  <c:v>Age</c:v>
                </c:pt>
                <c:pt idx="1">
                  <c:v>BusinessTravel</c:v>
                </c:pt>
                <c:pt idx="2">
                  <c:v>DailyRate</c:v>
                </c:pt>
                <c:pt idx="3">
                  <c:v>Department</c:v>
                </c:pt>
                <c:pt idx="4">
                  <c:v>DistanceFromHome</c:v>
                </c:pt>
                <c:pt idx="5">
                  <c:v>Education</c:v>
                </c:pt>
                <c:pt idx="6">
                  <c:v>EducationField</c:v>
                </c:pt>
                <c:pt idx="7">
                  <c:v>EmployeeCount</c:v>
                </c:pt>
                <c:pt idx="8">
                  <c:v>EmployeeNumber</c:v>
                </c:pt>
                <c:pt idx="9">
                  <c:v>EnvironmentSatisfaction</c:v>
                </c:pt>
                <c:pt idx="10">
                  <c:v>Gender</c:v>
                </c:pt>
                <c:pt idx="11">
                  <c:v>HourlyRate</c:v>
                </c:pt>
                <c:pt idx="12">
                  <c:v>JobInvolvement</c:v>
                </c:pt>
                <c:pt idx="13">
                  <c:v>JobLevel</c:v>
                </c:pt>
                <c:pt idx="14">
                  <c:v>JobRole</c:v>
                </c:pt>
                <c:pt idx="15">
                  <c:v>JobSatisfaction</c:v>
                </c:pt>
                <c:pt idx="16">
                  <c:v>MaritalStatus</c:v>
                </c:pt>
                <c:pt idx="17">
                  <c:v>MonthlyIncome</c:v>
                </c:pt>
                <c:pt idx="18">
                  <c:v>MonthlyRate</c:v>
                </c:pt>
                <c:pt idx="19">
                  <c:v>NumCompaniesWorked</c:v>
                </c:pt>
                <c:pt idx="20">
                  <c:v>Over18</c:v>
                </c:pt>
                <c:pt idx="21">
                  <c:v>OverTime</c:v>
                </c:pt>
                <c:pt idx="22">
                  <c:v>PercentSalaryHike</c:v>
                </c:pt>
                <c:pt idx="23">
                  <c:v>PerformanceRating</c:v>
                </c:pt>
                <c:pt idx="24">
                  <c:v>RelationshipSatisfaction</c:v>
                </c:pt>
                <c:pt idx="25">
                  <c:v>StandardHours</c:v>
                </c:pt>
                <c:pt idx="26">
                  <c:v>StockOptionLevel</c:v>
                </c:pt>
                <c:pt idx="27">
                  <c:v>TotalWorkingYears</c:v>
                </c:pt>
                <c:pt idx="28">
                  <c:v>TrainingTimesLastYear</c:v>
                </c:pt>
                <c:pt idx="29">
                  <c:v>WorkLifeBalance</c:v>
                </c:pt>
                <c:pt idx="30">
                  <c:v>YearsAtCompany</c:v>
                </c:pt>
                <c:pt idx="31">
                  <c:v>YearsInCurrentRole</c:v>
                </c:pt>
                <c:pt idx="32">
                  <c:v>YearsSinceLastPromotion</c:v>
                </c:pt>
                <c:pt idx="33">
                  <c:v>YearsWithCurrManager</c:v>
                </c:pt>
              </c:strCache>
            </c:strRef>
          </c:cat>
          <c:val>
            <c:numRef>
              <c:f>Sheet1!$B$43:$B$76</c:f>
              <c:numCache>
                <c:formatCode>General</c:formatCode>
                <c:ptCount val="34"/>
                <c:pt idx="0">
                  <c:v>34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11</c:v>
                </c:pt>
                <c:pt idx="7">
                  <c:v>9</c:v>
                </c:pt>
                <c:pt idx="8">
                  <c:v>2</c:v>
                </c:pt>
                <c:pt idx="9">
                  <c:v>8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30</c:v>
                </c:pt>
                <c:pt idx="20">
                  <c:v>29</c:v>
                </c:pt>
                <c:pt idx="21">
                  <c:v>31</c:v>
                </c:pt>
                <c:pt idx="22">
                  <c:v>33</c:v>
                </c:pt>
                <c:pt idx="23">
                  <c:v>32</c:v>
                </c:pt>
                <c:pt idx="24">
                  <c:v>28</c:v>
                </c:pt>
                <c:pt idx="25">
                  <c:v>27</c:v>
                </c:pt>
                <c:pt idx="26">
                  <c:v>26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10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C-4679-94C7-A76206AFF35A}"/>
            </c:ext>
          </c:extLst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CorrelationAttributeEval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Sheet1!$A$43:$A$76</c:f>
              <c:strCache>
                <c:ptCount val="34"/>
                <c:pt idx="0">
                  <c:v>Age</c:v>
                </c:pt>
                <c:pt idx="1">
                  <c:v>BusinessTravel</c:v>
                </c:pt>
                <c:pt idx="2">
                  <c:v>DailyRate</c:v>
                </c:pt>
                <c:pt idx="3">
                  <c:v>Department</c:v>
                </c:pt>
                <c:pt idx="4">
                  <c:v>DistanceFromHome</c:v>
                </c:pt>
                <c:pt idx="5">
                  <c:v>Education</c:v>
                </c:pt>
                <c:pt idx="6">
                  <c:v>EducationField</c:v>
                </c:pt>
                <c:pt idx="7">
                  <c:v>EmployeeCount</c:v>
                </c:pt>
                <c:pt idx="8">
                  <c:v>EmployeeNumber</c:v>
                </c:pt>
                <c:pt idx="9">
                  <c:v>EnvironmentSatisfaction</c:v>
                </c:pt>
                <c:pt idx="10">
                  <c:v>Gender</c:v>
                </c:pt>
                <c:pt idx="11">
                  <c:v>HourlyRate</c:v>
                </c:pt>
                <c:pt idx="12">
                  <c:v>JobInvolvement</c:v>
                </c:pt>
                <c:pt idx="13">
                  <c:v>JobLevel</c:v>
                </c:pt>
                <c:pt idx="14">
                  <c:v>JobRole</c:v>
                </c:pt>
                <c:pt idx="15">
                  <c:v>JobSatisfaction</c:v>
                </c:pt>
                <c:pt idx="16">
                  <c:v>MaritalStatus</c:v>
                </c:pt>
                <c:pt idx="17">
                  <c:v>MonthlyIncome</c:v>
                </c:pt>
                <c:pt idx="18">
                  <c:v>MonthlyRate</c:v>
                </c:pt>
                <c:pt idx="19">
                  <c:v>NumCompaniesWorked</c:v>
                </c:pt>
                <c:pt idx="20">
                  <c:v>Over18</c:v>
                </c:pt>
                <c:pt idx="21">
                  <c:v>OverTime</c:v>
                </c:pt>
                <c:pt idx="22">
                  <c:v>PercentSalaryHike</c:v>
                </c:pt>
                <c:pt idx="23">
                  <c:v>PerformanceRating</c:v>
                </c:pt>
                <c:pt idx="24">
                  <c:v>RelationshipSatisfaction</c:v>
                </c:pt>
                <c:pt idx="25">
                  <c:v>StandardHours</c:v>
                </c:pt>
                <c:pt idx="26">
                  <c:v>StockOptionLevel</c:v>
                </c:pt>
                <c:pt idx="27">
                  <c:v>TotalWorkingYears</c:v>
                </c:pt>
                <c:pt idx="28">
                  <c:v>TrainingTimesLastYear</c:v>
                </c:pt>
                <c:pt idx="29">
                  <c:v>WorkLifeBalance</c:v>
                </c:pt>
                <c:pt idx="30">
                  <c:v>YearsAtCompany</c:v>
                </c:pt>
                <c:pt idx="31">
                  <c:v>YearsInCurrentRole</c:v>
                </c:pt>
                <c:pt idx="32">
                  <c:v>YearsSinceLastPromotion</c:v>
                </c:pt>
                <c:pt idx="33">
                  <c:v>YearsWithCurrManager</c:v>
                </c:pt>
              </c:strCache>
            </c:strRef>
          </c:cat>
          <c:val>
            <c:numRef>
              <c:f>Sheet1!$C$43:$C$76</c:f>
              <c:numCache>
                <c:formatCode>General</c:formatCode>
                <c:ptCount val="34"/>
                <c:pt idx="0">
                  <c:v>5.2</c:v>
                </c:pt>
                <c:pt idx="1">
                  <c:v>16.8</c:v>
                </c:pt>
                <c:pt idx="2">
                  <c:v>19.399999999999999</c:v>
                </c:pt>
                <c:pt idx="3">
                  <c:v>14.4</c:v>
                </c:pt>
                <c:pt idx="4">
                  <c:v>14.8</c:v>
                </c:pt>
                <c:pt idx="5">
                  <c:v>24.8</c:v>
                </c:pt>
                <c:pt idx="6">
                  <c:v>22.6</c:v>
                </c:pt>
                <c:pt idx="7">
                  <c:v>33.299999999999997</c:v>
                </c:pt>
                <c:pt idx="8">
                  <c:v>28.3</c:v>
                </c:pt>
                <c:pt idx="9">
                  <c:v>12.7</c:v>
                </c:pt>
                <c:pt idx="10">
                  <c:v>25.1</c:v>
                </c:pt>
                <c:pt idx="11">
                  <c:v>29.7</c:v>
                </c:pt>
                <c:pt idx="12">
                  <c:v>9.4</c:v>
                </c:pt>
                <c:pt idx="13">
                  <c:v>2.7</c:v>
                </c:pt>
                <c:pt idx="14">
                  <c:v>18.8</c:v>
                </c:pt>
                <c:pt idx="15">
                  <c:v>12.4</c:v>
                </c:pt>
                <c:pt idx="16">
                  <c:v>10.9</c:v>
                </c:pt>
                <c:pt idx="17">
                  <c:v>5.7</c:v>
                </c:pt>
                <c:pt idx="18">
                  <c:v>28.5</c:v>
                </c:pt>
                <c:pt idx="19">
                  <c:v>22</c:v>
                </c:pt>
                <c:pt idx="20">
                  <c:v>32.4</c:v>
                </c:pt>
                <c:pt idx="21">
                  <c:v>1</c:v>
                </c:pt>
                <c:pt idx="22">
                  <c:v>28</c:v>
                </c:pt>
                <c:pt idx="23">
                  <c:v>29.7</c:v>
                </c:pt>
                <c:pt idx="24">
                  <c:v>21.5</c:v>
                </c:pt>
                <c:pt idx="25">
                  <c:v>33.299999999999997</c:v>
                </c:pt>
                <c:pt idx="26">
                  <c:v>8.4</c:v>
                </c:pt>
                <c:pt idx="27">
                  <c:v>2.8</c:v>
                </c:pt>
                <c:pt idx="28">
                  <c:v>18.8</c:v>
                </c:pt>
                <c:pt idx="29">
                  <c:v>17.2</c:v>
                </c:pt>
                <c:pt idx="30">
                  <c:v>9.1999999999999993</c:v>
                </c:pt>
                <c:pt idx="31">
                  <c:v>4.8</c:v>
                </c:pt>
                <c:pt idx="32">
                  <c:v>24.4</c:v>
                </c:pt>
                <c:pt idx="3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C-4679-94C7-A76206AFF35A}"/>
            </c:ext>
          </c:extLst>
        </c:ser>
        <c:ser>
          <c:idx val="2"/>
          <c:order val="2"/>
          <c:tx>
            <c:strRef>
              <c:f>Sheet1!$D$42</c:f>
              <c:strCache>
                <c:ptCount val="1"/>
                <c:pt idx="0">
                  <c:v>GainRatioAttributeEval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Sheet1!$A$43:$A$76</c:f>
              <c:strCache>
                <c:ptCount val="34"/>
                <c:pt idx="0">
                  <c:v>Age</c:v>
                </c:pt>
                <c:pt idx="1">
                  <c:v>BusinessTravel</c:v>
                </c:pt>
                <c:pt idx="2">
                  <c:v>DailyRate</c:v>
                </c:pt>
                <c:pt idx="3">
                  <c:v>Department</c:v>
                </c:pt>
                <c:pt idx="4">
                  <c:v>DistanceFromHome</c:v>
                </c:pt>
                <c:pt idx="5">
                  <c:v>Education</c:v>
                </c:pt>
                <c:pt idx="6">
                  <c:v>EducationField</c:v>
                </c:pt>
                <c:pt idx="7">
                  <c:v>EmployeeCount</c:v>
                </c:pt>
                <c:pt idx="8">
                  <c:v>EmployeeNumber</c:v>
                </c:pt>
                <c:pt idx="9">
                  <c:v>EnvironmentSatisfaction</c:v>
                </c:pt>
                <c:pt idx="10">
                  <c:v>Gender</c:v>
                </c:pt>
                <c:pt idx="11">
                  <c:v>HourlyRate</c:v>
                </c:pt>
                <c:pt idx="12">
                  <c:v>JobInvolvement</c:v>
                </c:pt>
                <c:pt idx="13">
                  <c:v>JobLevel</c:v>
                </c:pt>
                <c:pt idx="14">
                  <c:v>JobRole</c:v>
                </c:pt>
                <c:pt idx="15">
                  <c:v>JobSatisfaction</c:v>
                </c:pt>
                <c:pt idx="16">
                  <c:v>MaritalStatus</c:v>
                </c:pt>
                <c:pt idx="17">
                  <c:v>MonthlyIncome</c:v>
                </c:pt>
                <c:pt idx="18">
                  <c:v>MonthlyRate</c:v>
                </c:pt>
                <c:pt idx="19">
                  <c:v>NumCompaniesWorked</c:v>
                </c:pt>
                <c:pt idx="20">
                  <c:v>Over18</c:v>
                </c:pt>
                <c:pt idx="21">
                  <c:v>OverTime</c:v>
                </c:pt>
                <c:pt idx="22">
                  <c:v>PercentSalaryHike</c:v>
                </c:pt>
                <c:pt idx="23">
                  <c:v>PerformanceRating</c:v>
                </c:pt>
                <c:pt idx="24">
                  <c:v>RelationshipSatisfaction</c:v>
                </c:pt>
                <c:pt idx="25">
                  <c:v>StandardHours</c:v>
                </c:pt>
                <c:pt idx="26">
                  <c:v>StockOptionLevel</c:v>
                </c:pt>
                <c:pt idx="27">
                  <c:v>TotalWorkingYears</c:v>
                </c:pt>
                <c:pt idx="28">
                  <c:v>TrainingTimesLastYear</c:v>
                </c:pt>
                <c:pt idx="29">
                  <c:v>WorkLifeBalance</c:v>
                </c:pt>
                <c:pt idx="30">
                  <c:v>YearsAtCompany</c:v>
                </c:pt>
                <c:pt idx="31">
                  <c:v>YearsInCurrentRole</c:v>
                </c:pt>
                <c:pt idx="32">
                  <c:v>YearsSinceLastPromotion</c:v>
                </c:pt>
                <c:pt idx="33">
                  <c:v>YearsWithCurrManager</c:v>
                </c:pt>
              </c:strCache>
            </c:strRef>
          </c:cat>
          <c:val>
            <c:numRef>
              <c:f>Sheet1!$D$43:$D$76</c:f>
              <c:numCache>
                <c:formatCode>General</c:formatCode>
                <c:ptCount val="34"/>
                <c:pt idx="0">
                  <c:v>7.3</c:v>
                </c:pt>
                <c:pt idx="1">
                  <c:v>14.7</c:v>
                </c:pt>
                <c:pt idx="2">
                  <c:v>23</c:v>
                </c:pt>
                <c:pt idx="3">
                  <c:v>17.2</c:v>
                </c:pt>
                <c:pt idx="4">
                  <c:v>20</c:v>
                </c:pt>
                <c:pt idx="5">
                  <c:v>22.2</c:v>
                </c:pt>
                <c:pt idx="6">
                  <c:v>18</c:v>
                </c:pt>
                <c:pt idx="7">
                  <c:v>23</c:v>
                </c:pt>
                <c:pt idx="8">
                  <c:v>23</c:v>
                </c:pt>
                <c:pt idx="9">
                  <c:v>12.9</c:v>
                </c:pt>
                <c:pt idx="10">
                  <c:v>19.100000000000001</c:v>
                </c:pt>
                <c:pt idx="11">
                  <c:v>31.7</c:v>
                </c:pt>
                <c:pt idx="12">
                  <c:v>9.5</c:v>
                </c:pt>
                <c:pt idx="13">
                  <c:v>5.8</c:v>
                </c:pt>
                <c:pt idx="14">
                  <c:v>12.4</c:v>
                </c:pt>
                <c:pt idx="15">
                  <c:v>15.8</c:v>
                </c:pt>
                <c:pt idx="16">
                  <c:v>12.8</c:v>
                </c:pt>
                <c:pt idx="17">
                  <c:v>3.3</c:v>
                </c:pt>
                <c:pt idx="18">
                  <c:v>28.5</c:v>
                </c:pt>
                <c:pt idx="19">
                  <c:v>26.4</c:v>
                </c:pt>
                <c:pt idx="20">
                  <c:v>27.8</c:v>
                </c:pt>
                <c:pt idx="21">
                  <c:v>1.4</c:v>
                </c:pt>
                <c:pt idx="22">
                  <c:v>27.6</c:v>
                </c:pt>
                <c:pt idx="23">
                  <c:v>29.6</c:v>
                </c:pt>
                <c:pt idx="24">
                  <c:v>31.3</c:v>
                </c:pt>
                <c:pt idx="25">
                  <c:v>30.7</c:v>
                </c:pt>
                <c:pt idx="26">
                  <c:v>8</c:v>
                </c:pt>
                <c:pt idx="27">
                  <c:v>5.7</c:v>
                </c:pt>
                <c:pt idx="28">
                  <c:v>30.3</c:v>
                </c:pt>
                <c:pt idx="29">
                  <c:v>10</c:v>
                </c:pt>
                <c:pt idx="30">
                  <c:v>3</c:v>
                </c:pt>
                <c:pt idx="31">
                  <c:v>10.199999999999999</c:v>
                </c:pt>
                <c:pt idx="32">
                  <c:v>29.5</c:v>
                </c:pt>
                <c:pt idx="33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C-4679-94C7-A76206AFF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401119"/>
        <c:axId val="2085401951"/>
      </c:lineChart>
      <c:catAx>
        <c:axId val="208540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401951"/>
        <c:crosses val="autoZero"/>
        <c:auto val="1"/>
        <c:lblAlgn val="ctr"/>
        <c:lblOffset val="100"/>
        <c:noMultiLvlLbl val="0"/>
      </c:catAx>
      <c:valAx>
        <c:axId val="20854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40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710293</xdr:colOff>
      <xdr:row>42</xdr:row>
      <xdr:rowOff>51707</xdr:rowOff>
    </xdr:from>
    <xdr:to>
      <xdr:col>10</xdr:col>
      <xdr:colOff>552450</xdr:colOff>
      <xdr:row>57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abSelected="1" topLeftCell="A34" workbookViewId="0">
      <selection activeCell="F34" sqref="F34"/>
    </sheetView>
  </sheetViews>
  <sheetFormatPr defaultColWidth="14.23046875" defaultRowHeight="14.6" x14ac:dyDescent="0.4"/>
  <cols>
    <col min="1" max="4" width="9.61328125" style="1" customWidth="1"/>
    <col min="5" max="5" width="21.3046875" customWidth="1"/>
    <col min="8" max="9" width="5.69140625" customWidth="1"/>
    <col min="10" max="10" width="5.69140625" style="2" customWidth="1"/>
    <col min="11" max="11" width="21.765625" bestFit="1" customWidth="1"/>
    <col min="14" max="15" width="5.69140625" customWidth="1"/>
    <col min="16" max="16" width="5.69140625" style="2" customWidth="1"/>
    <col min="17" max="17" width="21.765625" bestFit="1" customWidth="1"/>
    <col min="20" max="20" width="7.84375" customWidth="1"/>
    <col min="21" max="21" width="24.23046875" bestFit="1" customWidth="1"/>
    <col min="22" max="22" width="20.921875" customWidth="1"/>
    <col min="23" max="23" width="14.23046875" style="2"/>
    <col min="24" max="24" width="147.765625" bestFit="1" customWidth="1"/>
  </cols>
  <sheetData>
    <row r="1" spans="1:24" ht="15.9" x14ac:dyDescent="0.45">
      <c r="A1" s="22" t="s">
        <v>126</v>
      </c>
      <c r="B1" s="23"/>
      <c r="C1" s="23"/>
      <c r="D1" s="23"/>
      <c r="E1" s="4"/>
      <c r="G1" s="31" t="s">
        <v>128</v>
      </c>
      <c r="H1" s="17"/>
      <c r="I1" s="17"/>
      <c r="J1" s="18"/>
      <c r="K1" s="32"/>
      <c r="M1" s="31" t="s">
        <v>129</v>
      </c>
      <c r="N1" s="17"/>
      <c r="O1" s="17"/>
      <c r="P1" s="18"/>
      <c r="Q1" s="32"/>
      <c r="S1" s="31" t="s">
        <v>130</v>
      </c>
      <c r="T1" s="17"/>
      <c r="U1" s="32"/>
      <c r="W1" s="40" t="s">
        <v>132</v>
      </c>
      <c r="X1" s="32"/>
    </row>
    <row r="2" spans="1:24" x14ac:dyDescent="0.4">
      <c r="A2" s="24" t="s">
        <v>127</v>
      </c>
      <c r="B2" s="25"/>
      <c r="C2" s="25"/>
      <c r="D2" s="25"/>
      <c r="E2" s="7"/>
      <c r="G2" s="9" t="s">
        <v>127</v>
      </c>
      <c r="H2" s="10"/>
      <c r="I2" s="10"/>
      <c r="J2" s="8"/>
      <c r="K2" s="11"/>
      <c r="M2" s="9" t="s">
        <v>127</v>
      </c>
      <c r="N2" s="10"/>
      <c r="O2" s="10"/>
      <c r="P2" s="8"/>
      <c r="Q2" s="11"/>
      <c r="S2" s="9" t="s">
        <v>131</v>
      </c>
      <c r="T2" s="10"/>
      <c r="U2" s="11"/>
      <c r="W2" s="41" t="s">
        <v>127</v>
      </c>
      <c r="X2" s="11"/>
    </row>
    <row r="3" spans="1:24" x14ac:dyDescent="0.4">
      <c r="A3" s="24" t="s">
        <v>125</v>
      </c>
      <c r="B3" s="25"/>
      <c r="C3" s="25"/>
      <c r="D3" s="25"/>
      <c r="E3" s="7"/>
      <c r="G3" s="5" t="s">
        <v>125</v>
      </c>
      <c r="H3" s="6"/>
      <c r="I3" s="6"/>
      <c r="J3" s="8"/>
      <c r="K3" s="7"/>
      <c r="M3" s="5" t="s">
        <v>125</v>
      </c>
      <c r="N3" s="6"/>
      <c r="O3" s="6"/>
      <c r="P3" s="8"/>
      <c r="Q3" s="7"/>
      <c r="S3" s="5" t="s">
        <v>125</v>
      </c>
      <c r="T3" s="6"/>
      <c r="U3" s="12"/>
      <c r="V3" s="3"/>
      <c r="W3" s="41"/>
      <c r="X3" s="11"/>
    </row>
    <row r="4" spans="1:24" ht="15" thickBot="1" x14ac:dyDescent="0.45">
      <c r="A4" s="24"/>
      <c r="B4" s="25"/>
      <c r="C4" s="25"/>
      <c r="D4" s="25"/>
      <c r="E4" s="11"/>
      <c r="G4" s="13"/>
      <c r="H4" s="14"/>
      <c r="I4" s="14"/>
      <c r="J4" s="15"/>
      <c r="K4" s="16"/>
      <c r="M4" s="13"/>
      <c r="N4" s="14"/>
      <c r="O4" s="14"/>
      <c r="P4" s="15"/>
      <c r="Q4" s="16"/>
      <c r="S4" s="13"/>
      <c r="T4" s="14"/>
      <c r="U4" s="16"/>
      <c r="W4" s="43"/>
      <c r="X4" s="16"/>
    </row>
    <row r="5" spans="1:24" s="21" customFormat="1" x14ac:dyDescent="0.4">
      <c r="A5" s="26" t="s">
        <v>0</v>
      </c>
      <c r="B5" s="27" t="s">
        <v>1</v>
      </c>
      <c r="C5" s="28" t="s">
        <v>168</v>
      </c>
      <c r="D5" s="27" t="s">
        <v>167</v>
      </c>
      <c r="E5" s="19" t="s">
        <v>126</v>
      </c>
      <c r="F5" s="20"/>
      <c r="G5" s="33"/>
      <c r="H5" s="34"/>
      <c r="I5" s="35" t="s">
        <v>168</v>
      </c>
      <c r="J5" s="36" t="s">
        <v>167</v>
      </c>
      <c r="K5" s="37" t="s">
        <v>128</v>
      </c>
      <c r="M5" s="38" t="s">
        <v>0</v>
      </c>
      <c r="N5" s="39" t="s">
        <v>1</v>
      </c>
      <c r="O5" s="35" t="s">
        <v>168</v>
      </c>
      <c r="P5" s="36" t="s">
        <v>167</v>
      </c>
      <c r="Q5" s="37" t="s">
        <v>129</v>
      </c>
      <c r="S5" s="38" t="s">
        <v>88</v>
      </c>
      <c r="T5" s="39"/>
      <c r="U5" s="37" t="s">
        <v>2</v>
      </c>
      <c r="W5" s="42" t="s">
        <v>123</v>
      </c>
      <c r="X5" s="37" t="s">
        <v>124</v>
      </c>
    </row>
    <row r="6" spans="1:24" x14ac:dyDescent="0.4">
      <c r="A6" s="24" t="s">
        <v>3</v>
      </c>
      <c r="B6" s="25">
        <v>1</v>
      </c>
      <c r="C6" s="25">
        <f>+- 0</f>
        <v>0</v>
      </c>
      <c r="D6" s="25">
        <v>34</v>
      </c>
      <c r="E6" s="11" t="s">
        <v>133</v>
      </c>
      <c r="G6" s="9" t="s">
        <v>38</v>
      </c>
      <c r="H6" s="10">
        <v>1</v>
      </c>
      <c r="I6" s="10">
        <f>+- 0</f>
        <v>0</v>
      </c>
      <c r="J6" s="8">
        <v>22</v>
      </c>
      <c r="K6" s="11" t="s">
        <v>163</v>
      </c>
      <c r="M6" s="9" t="s">
        <v>68</v>
      </c>
      <c r="N6" s="10">
        <v>1.4</v>
      </c>
      <c r="O6" s="10">
        <f>+- 0.49</f>
        <v>-0.49</v>
      </c>
      <c r="P6" s="8">
        <v>22</v>
      </c>
      <c r="Q6" s="11" t="s">
        <v>163</v>
      </c>
      <c r="S6" s="9">
        <v>10</v>
      </c>
      <c r="T6" s="10" t="s">
        <v>169</v>
      </c>
      <c r="U6" s="11" t="s">
        <v>37</v>
      </c>
      <c r="W6" s="41">
        <v>0.89300000000000002</v>
      </c>
      <c r="X6" s="11" t="s">
        <v>89</v>
      </c>
    </row>
    <row r="7" spans="1:24" x14ac:dyDescent="0.4">
      <c r="A7" s="24" t="s">
        <v>3</v>
      </c>
      <c r="B7" s="25">
        <v>2</v>
      </c>
      <c r="C7" s="25">
        <f>+- 0</f>
        <v>0</v>
      </c>
      <c r="D7" s="25">
        <v>9</v>
      </c>
      <c r="E7" s="11" t="s">
        <v>134</v>
      </c>
      <c r="G7" s="9" t="s">
        <v>39</v>
      </c>
      <c r="H7" s="10">
        <v>2.7</v>
      </c>
      <c r="I7" s="10">
        <f>+- 0.78</f>
        <v>-0.78</v>
      </c>
      <c r="J7" s="8">
        <v>14</v>
      </c>
      <c r="K7" s="11" t="s">
        <v>138</v>
      </c>
      <c r="M7" s="9" t="s">
        <v>69</v>
      </c>
      <c r="N7" s="10">
        <v>3</v>
      </c>
      <c r="O7" s="10">
        <f>+- 1.26</f>
        <v>-1.26</v>
      </c>
      <c r="P7" s="8">
        <v>31</v>
      </c>
      <c r="Q7" s="11" t="s">
        <v>156</v>
      </c>
      <c r="S7" s="9">
        <v>10</v>
      </c>
      <c r="T7" s="10" t="s">
        <v>169</v>
      </c>
      <c r="U7" s="11" t="s">
        <v>15</v>
      </c>
      <c r="W7" s="41">
        <v>0.82289999999999996</v>
      </c>
      <c r="X7" s="11" t="s">
        <v>90</v>
      </c>
    </row>
    <row r="8" spans="1:24" x14ac:dyDescent="0.4">
      <c r="A8" s="24" t="s">
        <v>3</v>
      </c>
      <c r="B8" s="25">
        <v>3</v>
      </c>
      <c r="C8" s="25">
        <f>+- 0</f>
        <v>0</v>
      </c>
      <c r="D8" s="25">
        <v>11</v>
      </c>
      <c r="E8" s="11" t="s">
        <v>135</v>
      </c>
      <c r="G8" s="9" t="s">
        <v>40</v>
      </c>
      <c r="H8" s="10">
        <v>2.8</v>
      </c>
      <c r="I8" s="10">
        <f>+- 0.75</f>
        <v>-0.75</v>
      </c>
      <c r="J8" s="8">
        <v>28</v>
      </c>
      <c r="K8" s="11" t="s">
        <v>153</v>
      </c>
      <c r="M8" s="9" t="s">
        <v>70</v>
      </c>
      <c r="N8" s="10">
        <v>3.3</v>
      </c>
      <c r="O8" s="10">
        <f>+- 1.19</f>
        <v>-1.19</v>
      </c>
      <c r="P8" s="8">
        <v>34</v>
      </c>
      <c r="Q8" s="11" t="s">
        <v>133</v>
      </c>
      <c r="S8" s="9">
        <v>0</v>
      </c>
      <c r="T8" s="10" t="s">
        <v>170</v>
      </c>
      <c r="U8" s="11" t="s">
        <v>16</v>
      </c>
      <c r="W8" s="41">
        <v>0.77029999999999998</v>
      </c>
      <c r="X8" s="11" t="s">
        <v>91</v>
      </c>
    </row>
    <row r="9" spans="1:24" x14ac:dyDescent="0.4">
      <c r="A9" s="24" t="s">
        <v>3</v>
      </c>
      <c r="B9" s="25">
        <v>4</v>
      </c>
      <c r="C9" s="25">
        <f>+- 0</f>
        <v>0</v>
      </c>
      <c r="D9" s="25">
        <v>12</v>
      </c>
      <c r="E9" s="11" t="s">
        <v>136</v>
      </c>
      <c r="G9" s="9" t="s">
        <v>41</v>
      </c>
      <c r="H9" s="10">
        <v>4.8</v>
      </c>
      <c r="I9" s="10">
        <f>+- 1.17</f>
        <v>-1.17</v>
      </c>
      <c r="J9" s="8">
        <v>32</v>
      </c>
      <c r="K9" s="11" t="s">
        <v>157</v>
      </c>
      <c r="M9" s="9" t="s">
        <v>71</v>
      </c>
      <c r="N9" s="10">
        <v>3.3</v>
      </c>
      <c r="O9" s="10">
        <f>+- 1.35</f>
        <v>-1.35</v>
      </c>
      <c r="P9" s="8">
        <v>18</v>
      </c>
      <c r="Q9" s="11" t="s">
        <v>151</v>
      </c>
      <c r="S9" s="9">
        <v>0</v>
      </c>
      <c r="T9" s="10" t="s">
        <v>170</v>
      </c>
      <c r="U9" s="11" t="s">
        <v>17</v>
      </c>
      <c r="W9" s="41">
        <v>0.72829999999999995</v>
      </c>
      <c r="X9" s="11" t="s">
        <v>92</v>
      </c>
    </row>
    <row r="10" spans="1:24" x14ac:dyDescent="0.4">
      <c r="A10" s="24" t="s">
        <v>3</v>
      </c>
      <c r="B10" s="25">
        <v>5</v>
      </c>
      <c r="C10" s="25">
        <f>+- 0</f>
        <v>0</v>
      </c>
      <c r="D10" s="25">
        <v>13</v>
      </c>
      <c r="E10" s="11" t="s">
        <v>137</v>
      </c>
      <c r="G10" s="9" t="s">
        <v>42</v>
      </c>
      <c r="H10" s="10">
        <v>5.2</v>
      </c>
      <c r="I10" s="10">
        <f>+- 1.78</f>
        <v>-1.78</v>
      </c>
      <c r="J10" s="8">
        <v>1</v>
      </c>
      <c r="K10" s="11" t="s">
        <v>166</v>
      </c>
      <c r="M10" s="9" t="s">
        <v>72</v>
      </c>
      <c r="N10" s="10">
        <v>5.7</v>
      </c>
      <c r="O10" s="10">
        <f>+- 2.1</f>
        <v>-2.1</v>
      </c>
      <c r="P10" s="8">
        <v>28</v>
      </c>
      <c r="Q10" s="11" t="s">
        <v>153</v>
      </c>
      <c r="S10" s="9">
        <v>0</v>
      </c>
      <c r="T10" s="10" t="s">
        <v>170</v>
      </c>
      <c r="U10" s="11" t="s">
        <v>18</v>
      </c>
      <c r="W10" s="41">
        <v>0.68789999999999996</v>
      </c>
      <c r="X10" s="11" t="s">
        <v>93</v>
      </c>
    </row>
    <row r="11" spans="1:24" x14ac:dyDescent="0.4">
      <c r="A11" s="24" t="s">
        <v>3</v>
      </c>
      <c r="B11" s="25">
        <v>6</v>
      </c>
      <c r="C11" s="25">
        <f>+- 0</f>
        <v>0</v>
      </c>
      <c r="D11" s="25">
        <v>14</v>
      </c>
      <c r="E11" s="11" t="s">
        <v>138</v>
      </c>
      <c r="G11" s="9" t="s">
        <v>43</v>
      </c>
      <c r="H11" s="10">
        <v>5.7</v>
      </c>
      <c r="I11" s="10">
        <f>+- 0.9</f>
        <v>-0.9</v>
      </c>
      <c r="J11" s="8">
        <v>18</v>
      </c>
      <c r="K11" s="11" t="s">
        <v>151</v>
      </c>
      <c r="M11" s="9" t="s">
        <v>73</v>
      </c>
      <c r="N11" s="10">
        <v>5.8</v>
      </c>
      <c r="O11" s="10">
        <f>+- 1.08</f>
        <v>-1.08</v>
      </c>
      <c r="P11" s="8">
        <v>14</v>
      </c>
      <c r="Q11" s="11" t="s">
        <v>138</v>
      </c>
      <c r="S11" s="9">
        <v>0</v>
      </c>
      <c r="T11" s="10" t="s">
        <v>170</v>
      </c>
      <c r="U11" s="11" t="s">
        <v>19</v>
      </c>
      <c r="W11" s="41">
        <v>0.65139999999999998</v>
      </c>
      <c r="X11" s="11" t="s">
        <v>94</v>
      </c>
    </row>
    <row r="12" spans="1:24" x14ac:dyDescent="0.4">
      <c r="A12" s="24" t="s">
        <v>3</v>
      </c>
      <c r="B12" s="25">
        <v>7</v>
      </c>
      <c r="C12" s="25">
        <f>+- 0</f>
        <v>0</v>
      </c>
      <c r="D12" s="25">
        <v>15</v>
      </c>
      <c r="E12" s="11" t="s">
        <v>139</v>
      </c>
      <c r="G12" s="9" t="s">
        <v>44</v>
      </c>
      <c r="H12" s="10">
        <v>6</v>
      </c>
      <c r="I12" s="10">
        <f>+- 1.34</f>
        <v>-1.34</v>
      </c>
      <c r="J12" s="8">
        <v>34</v>
      </c>
      <c r="K12" s="11" t="s">
        <v>133</v>
      </c>
      <c r="M12" s="9" t="s">
        <v>74</v>
      </c>
      <c r="N12" s="10">
        <v>7.3</v>
      </c>
      <c r="O12" s="10">
        <f>+- 1.35</f>
        <v>-1.35</v>
      </c>
      <c r="P12" s="8">
        <v>1</v>
      </c>
      <c r="Q12" s="11" t="s">
        <v>166</v>
      </c>
      <c r="S12" s="9">
        <v>0</v>
      </c>
      <c r="T12" s="10" t="s">
        <v>170</v>
      </c>
      <c r="U12" s="11" t="s">
        <v>14</v>
      </c>
      <c r="W12" s="41">
        <v>0.61570000000000003</v>
      </c>
      <c r="X12" s="11" t="s">
        <v>95</v>
      </c>
    </row>
    <row r="13" spans="1:24" x14ac:dyDescent="0.4">
      <c r="A13" s="24" t="s">
        <v>3</v>
      </c>
      <c r="B13" s="25">
        <v>8</v>
      </c>
      <c r="C13" s="25">
        <f>+- 0</f>
        <v>0</v>
      </c>
      <c r="D13" s="25">
        <v>10</v>
      </c>
      <c r="E13" s="11" t="s">
        <v>140</v>
      </c>
      <c r="G13" s="9" t="s">
        <v>45</v>
      </c>
      <c r="H13" s="10">
        <v>8.4</v>
      </c>
      <c r="I13" s="10">
        <f>+- 0.92</f>
        <v>-0.92</v>
      </c>
      <c r="J13" s="8">
        <v>27</v>
      </c>
      <c r="K13" s="11" t="s">
        <v>158</v>
      </c>
      <c r="M13" s="9" t="s">
        <v>75</v>
      </c>
      <c r="N13" s="10">
        <v>8</v>
      </c>
      <c r="O13" s="10">
        <f>+- 1</f>
        <v>-1</v>
      </c>
      <c r="P13" s="8">
        <v>27</v>
      </c>
      <c r="Q13" s="11" t="s">
        <v>158</v>
      </c>
      <c r="S13" s="9">
        <v>0</v>
      </c>
      <c r="T13" s="10" t="s">
        <v>170</v>
      </c>
      <c r="U13" s="11" t="s">
        <v>12</v>
      </c>
      <c r="W13" s="41">
        <v>0.58340000000000003</v>
      </c>
      <c r="X13" s="11" t="s">
        <v>96</v>
      </c>
    </row>
    <row r="14" spans="1:24" x14ac:dyDescent="0.4">
      <c r="A14" s="24" t="s">
        <v>3</v>
      </c>
      <c r="B14" s="25">
        <v>9</v>
      </c>
      <c r="C14" s="25">
        <f>+- 0</f>
        <v>0</v>
      </c>
      <c r="D14" s="25">
        <v>8</v>
      </c>
      <c r="E14" s="11" t="s">
        <v>141</v>
      </c>
      <c r="G14" s="9" t="s">
        <v>46</v>
      </c>
      <c r="H14" s="10">
        <v>9.1999999999999993</v>
      </c>
      <c r="I14" s="10">
        <f>+- 1.08</f>
        <v>-1.08</v>
      </c>
      <c r="J14" s="8">
        <v>31</v>
      </c>
      <c r="K14" s="11" t="s">
        <v>156</v>
      </c>
      <c r="M14" s="9" t="s">
        <v>76</v>
      </c>
      <c r="N14" s="10">
        <v>9.5</v>
      </c>
      <c r="O14" s="10">
        <f>+- 4.34</f>
        <v>-4.34</v>
      </c>
      <c r="P14" s="8">
        <v>13</v>
      </c>
      <c r="Q14" s="11" t="s">
        <v>137</v>
      </c>
      <c r="S14" s="9">
        <v>0</v>
      </c>
      <c r="T14" s="10" t="s">
        <v>170</v>
      </c>
      <c r="U14" s="11" t="s">
        <v>5</v>
      </c>
      <c r="W14" s="41">
        <v>0.55300000000000005</v>
      </c>
      <c r="X14" s="11" t="s">
        <v>97</v>
      </c>
    </row>
    <row r="15" spans="1:24" x14ac:dyDescent="0.4">
      <c r="A15" s="24" t="s">
        <v>3</v>
      </c>
      <c r="B15" s="25">
        <v>10</v>
      </c>
      <c r="C15" s="25">
        <f>+- 0</f>
        <v>0</v>
      </c>
      <c r="D15" s="25">
        <v>33</v>
      </c>
      <c r="E15" s="11" t="s">
        <v>142</v>
      </c>
      <c r="G15" s="9" t="s">
        <v>47</v>
      </c>
      <c r="H15" s="10">
        <v>9.4</v>
      </c>
      <c r="I15" s="10">
        <f>+- 0.66</f>
        <v>-0.66</v>
      </c>
      <c r="J15" s="8">
        <v>13</v>
      </c>
      <c r="K15" s="11" t="s">
        <v>137</v>
      </c>
      <c r="M15" s="9" t="s">
        <v>77</v>
      </c>
      <c r="N15" s="10">
        <v>10</v>
      </c>
      <c r="O15" s="10">
        <f>+- 0.63</f>
        <v>-0.63</v>
      </c>
      <c r="P15" s="8">
        <v>30</v>
      </c>
      <c r="Q15" s="11" t="s">
        <v>155</v>
      </c>
      <c r="S15" s="9">
        <v>7</v>
      </c>
      <c r="T15" s="10" t="s">
        <v>171</v>
      </c>
      <c r="U15" s="11" t="s">
        <v>11</v>
      </c>
      <c r="W15" s="41">
        <v>0.52610000000000001</v>
      </c>
      <c r="X15" s="11" t="s">
        <v>98</v>
      </c>
    </row>
    <row r="16" spans="1:24" x14ac:dyDescent="0.4">
      <c r="A16" s="24" t="s">
        <v>3</v>
      </c>
      <c r="B16" s="25">
        <v>11</v>
      </c>
      <c r="C16" s="25">
        <f>+- 0</f>
        <v>0</v>
      </c>
      <c r="D16" s="25">
        <v>7</v>
      </c>
      <c r="E16" s="11" t="s">
        <v>143</v>
      </c>
      <c r="G16" s="9" t="s">
        <v>48</v>
      </c>
      <c r="H16" s="10">
        <v>10.9</v>
      </c>
      <c r="I16" s="10">
        <f>+- 0.7</f>
        <v>-0.7</v>
      </c>
      <c r="J16" s="8">
        <v>17</v>
      </c>
      <c r="K16" s="11" t="s">
        <v>150</v>
      </c>
      <c r="M16" s="9" t="s">
        <v>78</v>
      </c>
      <c r="N16" s="10">
        <v>10.199999999999999</v>
      </c>
      <c r="O16" s="10">
        <f>+- 1.54</f>
        <v>-1.54</v>
      </c>
      <c r="P16" s="8">
        <v>32</v>
      </c>
      <c r="Q16" s="11" t="s">
        <v>157</v>
      </c>
      <c r="S16" s="9">
        <v>0</v>
      </c>
      <c r="T16" s="10" t="s">
        <v>170</v>
      </c>
      <c r="U16" s="11" t="s">
        <v>6</v>
      </c>
      <c r="W16" s="41">
        <v>0.49990000000000001</v>
      </c>
      <c r="X16" s="11" t="s">
        <v>99</v>
      </c>
    </row>
    <row r="17" spans="1:24" x14ac:dyDescent="0.4">
      <c r="A17" s="24" t="s">
        <v>3</v>
      </c>
      <c r="B17" s="25">
        <v>12</v>
      </c>
      <c r="C17" s="25">
        <f>+- 0</f>
        <v>0</v>
      </c>
      <c r="D17" s="25">
        <v>2</v>
      </c>
      <c r="E17" s="11" t="s">
        <v>144</v>
      </c>
      <c r="G17" s="9" t="s">
        <v>49</v>
      </c>
      <c r="H17" s="10">
        <v>12.4</v>
      </c>
      <c r="I17" s="10">
        <f>+- 0.8</f>
        <v>-0.8</v>
      </c>
      <c r="J17" s="8">
        <v>16</v>
      </c>
      <c r="K17" s="11" t="s">
        <v>149</v>
      </c>
      <c r="M17" s="9" t="s">
        <v>79</v>
      </c>
      <c r="N17" s="10">
        <v>12.4</v>
      </c>
      <c r="O17" s="10">
        <f>+- 0.92</f>
        <v>-0.92</v>
      </c>
      <c r="P17" s="8">
        <v>15</v>
      </c>
      <c r="Q17" s="11" t="s">
        <v>139</v>
      </c>
      <c r="S17" s="9">
        <v>0</v>
      </c>
      <c r="T17" s="10" t="s">
        <v>170</v>
      </c>
      <c r="U17" s="11" t="s">
        <v>7</v>
      </c>
      <c r="W17" s="41">
        <v>0.47539999999999999</v>
      </c>
      <c r="X17" s="11" t="s">
        <v>100</v>
      </c>
    </row>
    <row r="18" spans="1:24" x14ac:dyDescent="0.4">
      <c r="A18" s="24" t="s">
        <v>3</v>
      </c>
      <c r="B18" s="25">
        <v>13</v>
      </c>
      <c r="C18" s="25">
        <f>+- 0</f>
        <v>0</v>
      </c>
      <c r="D18" s="25">
        <v>3</v>
      </c>
      <c r="E18" s="11" t="s">
        <v>145</v>
      </c>
      <c r="G18" s="9" t="s">
        <v>49</v>
      </c>
      <c r="H18" s="10">
        <v>12.7</v>
      </c>
      <c r="I18" s="10">
        <f>+- 0.64</f>
        <v>-0.64</v>
      </c>
      <c r="J18" s="8">
        <v>10</v>
      </c>
      <c r="K18" s="11" t="s">
        <v>140</v>
      </c>
      <c r="M18" s="9" t="s">
        <v>80</v>
      </c>
      <c r="N18" s="10">
        <v>12.8</v>
      </c>
      <c r="O18" s="10">
        <f>+- 0.87</f>
        <v>-0.87</v>
      </c>
      <c r="P18" s="8">
        <v>17</v>
      </c>
      <c r="Q18" s="11" t="s">
        <v>150</v>
      </c>
      <c r="S18" s="9">
        <v>9</v>
      </c>
      <c r="T18" s="10" t="s">
        <v>172</v>
      </c>
      <c r="U18" s="11" t="s">
        <v>8</v>
      </c>
      <c r="W18" s="41">
        <v>0.45119999999999999</v>
      </c>
      <c r="X18" s="11" t="s">
        <v>101</v>
      </c>
    </row>
    <row r="19" spans="1:24" x14ac:dyDescent="0.4">
      <c r="A19" s="24" t="s">
        <v>3</v>
      </c>
      <c r="B19" s="25">
        <v>14</v>
      </c>
      <c r="C19" s="25">
        <f>+- 0</f>
        <v>0</v>
      </c>
      <c r="D19" s="25">
        <v>4</v>
      </c>
      <c r="E19" s="11" t="s">
        <v>146</v>
      </c>
      <c r="G19" s="9" t="s">
        <v>50</v>
      </c>
      <c r="H19" s="10">
        <v>14.4</v>
      </c>
      <c r="I19" s="10">
        <f>+- 1.36</f>
        <v>-1.36</v>
      </c>
      <c r="J19" s="8">
        <v>4</v>
      </c>
      <c r="K19" s="11" t="s">
        <v>146</v>
      </c>
      <c r="M19" s="9" t="s">
        <v>81</v>
      </c>
      <c r="N19" s="10">
        <v>12.9</v>
      </c>
      <c r="O19" s="10">
        <f>+- 1.37</f>
        <v>-1.37</v>
      </c>
      <c r="P19" s="8">
        <v>10</v>
      </c>
      <c r="Q19" s="11" t="s">
        <v>140</v>
      </c>
      <c r="S19" s="9">
        <v>7</v>
      </c>
      <c r="T19" s="10" t="s">
        <v>171</v>
      </c>
      <c r="U19" s="11" t="s">
        <v>9</v>
      </c>
      <c r="W19" s="41">
        <v>0.4274</v>
      </c>
      <c r="X19" s="11" t="s">
        <v>102</v>
      </c>
    </row>
    <row r="20" spans="1:24" x14ac:dyDescent="0.4">
      <c r="A20" s="24" t="s">
        <v>3</v>
      </c>
      <c r="B20" s="25">
        <v>15</v>
      </c>
      <c r="C20" s="25">
        <f>+- 0</f>
        <v>0</v>
      </c>
      <c r="D20" s="25">
        <v>5</v>
      </c>
      <c r="E20" s="11" t="s">
        <v>147</v>
      </c>
      <c r="G20" s="9" t="s">
        <v>51</v>
      </c>
      <c r="H20" s="10">
        <v>14.8</v>
      </c>
      <c r="I20" s="10">
        <f>+- 0.6</f>
        <v>-0.6</v>
      </c>
      <c r="J20" s="8">
        <v>5</v>
      </c>
      <c r="K20" s="11" t="s">
        <v>147</v>
      </c>
      <c r="M20" s="9" t="s">
        <v>82</v>
      </c>
      <c r="N20" s="10">
        <v>14.7</v>
      </c>
      <c r="O20" s="10">
        <f>+- 0.64</f>
        <v>-0.64</v>
      </c>
      <c r="P20" s="8">
        <v>2</v>
      </c>
      <c r="Q20" s="11" t="s">
        <v>144</v>
      </c>
      <c r="S20" s="9">
        <v>2</v>
      </c>
      <c r="T20" s="10" t="s">
        <v>173</v>
      </c>
      <c r="U20" s="11" t="s">
        <v>10</v>
      </c>
      <c r="W20" s="41">
        <v>0.40410000000000001</v>
      </c>
      <c r="X20" s="11" t="s">
        <v>103</v>
      </c>
    </row>
    <row r="21" spans="1:24" x14ac:dyDescent="0.4">
      <c r="A21" s="24" t="s">
        <v>3</v>
      </c>
      <c r="B21" s="25">
        <v>16</v>
      </c>
      <c r="C21" s="25">
        <f>+- 0</f>
        <v>0</v>
      </c>
      <c r="D21" s="25">
        <v>6</v>
      </c>
      <c r="E21" s="11" t="s">
        <v>148</v>
      </c>
      <c r="G21" s="9" t="s">
        <v>52</v>
      </c>
      <c r="H21" s="10">
        <v>16.8</v>
      </c>
      <c r="I21" s="10">
        <f>+- 1.4</f>
        <v>-1.4</v>
      </c>
      <c r="J21" s="8">
        <v>2</v>
      </c>
      <c r="K21" s="11" t="s">
        <v>144</v>
      </c>
      <c r="M21" s="9" t="s">
        <v>83</v>
      </c>
      <c r="N21" s="10">
        <v>15.8</v>
      </c>
      <c r="O21" s="10">
        <f>+- 0.4</f>
        <v>-0.4</v>
      </c>
      <c r="P21" s="8">
        <v>16</v>
      </c>
      <c r="Q21" s="11" t="s">
        <v>149</v>
      </c>
      <c r="S21" s="9">
        <v>6</v>
      </c>
      <c r="T21" s="10" t="s">
        <v>174</v>
      </c>
      <c r="U21" s="11" t="s">
        <v>20</v>
      </c>
      <c r="W21" s="41">
        <v>0.38119999999999998</v>
      </c>
      <c r="X21" s="11" t="s">
        <v>104</v>
      </c>
    </row>
    <row r="22" spans="1:24" x14ac:dyDescent="0.4">
      <c r="A22" s="24" t="s">
        <v>3</v>
      </c>
      <c r="B22" s="25">
        <v>17</v>
      </c>
      <c r="C22" s="25">
        <f>+- 0</f>
        <v>0</v>
      </c>
      <c r="D22" s="25">
        <v>16</v>
      </c>
      <c r="E22" s="11" t="s">
        <v>149</v>
      </c>
      <c r="G22" s="9" t="s">
        <v>53</v>
      </c>
      <c r="H22" s="10">
        <v>17.2</v>
      </c>
      <c r="I22" s="10">
        <f>+- 1.33</f>
        <v>-1.33</v>
      </c>
      <c r="J22" s="8">
        <v>30</v>
      </c>
      <c r="K22" s="11" t="s">
        <v>155</v>
      </c>
      <c r="M22" s="9" t="s">
        <v>84</v>
      </c>
      <c r="N22" s="10">
        <v>17.2</v>
      </c>
      <c r="O22" s="10">
        <f>+- 0.6</f>
        <v>-0.6</v>
      </c>
      <c r="P22" s="8">
        <v>4</v>
      </c>
      <c r="Q22" s="11" t="s">
        <v>146</v>
      </c>
      <c r="S22" s="9">
        <v>0</v>
      </c>
      <c r="T22" s="10" t="s">
        <v>170</v>
      </c>
      <c r="U22" s="11" t="s">
        <v>21</v>
      </c>
      <c r="W22" s="41">
        <v>0.35859999999999997</v>
      </c>
      <c r="X22" s="11" t="s">
        <v>105</v>
      </c>
    </row>
    <row r="23" spans="1:24" x14ac:dyDescent="0.4">
      <c r="A23" s="24" t="s">
        <v>3</v>
      </c>
      <c r="B23" s="25">
        <v>18</v>
      </c>
      <c r="C23" s="25">
        <f>+- 0</f>
        <v>0</v>
      </c>
      <c r="D23" s="25">
        <v>17</v>
      </c>
      <c r="E23" s="11" t="s">
        <v>150</v>
      </c>
      <c r="G23" s="9" t="s">
        <v>54</v>
      </c>
      <c r="H23" s="10">
        <v>18.8</v>
      </c>
      <c r="I23" s="10">
        <f>+- 1.33</f>
        <v>-1.33</v>
      </c>
      <c r="J23" s="8">
        <v>15</v>
      </c>
      <c r="K23" s="11" t="s">
        <v>139</v>
      </c>
      <c r="M23" s="9" t="s">
        <v>85</v>
      </c>
      <c r="N23" s="10">
        <v>18</v>
      </c>
      <c r="O23" s="10">
        <f>+- 0</f>
        <v>0</v>
      </c>
      <c r="P23" s="8">
        <v>7</v>
      </c>
      <c r="Q23" s="11" t="s">
        <v>143</v>
      </c>
      <c r="S23" s="9">
        <v>8</v>
      </c>
      <c r="T23" s="10" t="s">
        <v>175</v>
      </c>
      <c r="U23" s="11" t="s">
        <v>22</v>
      </c>
      <c r="W23" s="41">
        <v>0.33650000000000002</v>
      </c>
      <c r="X23" s="11" t="s">
        <v>106</v>
      </c>
    </row>
    <row r="24" spans="1:24" x14ac:dyDescent="0.4">
      <c r="A24" s="24" t="s">
        <v>3</v>
      </c>
      <c r="B24" s="25">
        <v>19</v>
      </c>
      <c r="C24" s="25">
        <f>+- 0</f>
        <v>0</v>
      </c>
      <c r="D24" s="25">
        <v>18</v>
      </c>
      <c r="E24" s="11" t="s">
        <v>151</v>
      </c>
      <c r="G24" s="9" t="s">
        <v>55</v>
      </c>
      <c r="H24" s="10">
        <v>18.8</v>
      </c>
      <c r="I24" s="10">
        <f>+- 1.72</f>
        <v>-1.72</v>
      </c>
      <c r="J24" s="8">
        <v>29</v>
      </c>
      <c r="K24" s="11" t="s">
        <v>154</v>
      </c>
      <c r="M24" s="9" t="s">
        <v>86</v>
      </c>
      <c r="N24" s="10">
        <v>19.100000000000001</v>
      </c>
      <c r="O24" s="10">
        <f>+- 0.3</f>
        <v>-0.3</v>
      </c>
      <c r="P24" s="8">
        <v>11</v>
      </c>
      <c r="Q24" s="11" t="s">
        <v>135</v>
      </c>
      <c r="S24" s="9">
        <v>0</v>
      </c>
      <c r="T24" s="10" t="s">
        <v>170</v>
      </c>
      <c r="U24" s="11" t="s">
        <v>23</v>
      </c>
      <c r="W24" s="41">
        <v>0.31540000000000001</v>
      </c>
      <c r="X24" s="11" t="s">
        <v>107</v>
      </c>
    </row>
    <row r="25" spans="1:24" x14ac:dyDescent="0.4">
      <c r="A25" s="24" t="s">
        <v>3</v>
      </c>
      <c r="B25" s="25">
        <v>20</v>
      </c>
      <c r="C25" s="25">
        <f>+- 0</f>
        <v>0</v>
      </c>
      <c r="D25" s="25">
        <v>19</v>
      </c>
      <c r="E25" s="11" t="s">
        <v>152</v>
      </c>
      <c r="G25" s="9" t="s">
        <v>56</v>
      </c>
      <c r="H25" s="10">
        <v>19.399999999999999</v>
      </c>
      <c r="I25" s="10">
        <f>+- 2.2</f>
        <v>-2.2000000000000002</v>
      </c>
      <c r="J25" s="8">
        <v>3</v>
      </c>
      <c r="K25" s="11" t="s">
        <v>145</v>
      </c>
      <c r="M25" s="9" t="s">
        <v>87</v>
      </c>
      <c r="N25" s="10">
        <v>20</v>
      </c>
      <c r="O25" s="10">
        <f>+- 1.55</f>
        <v>-1.55</v>
      </c>
      <c r="P25" s="8">
        <v>5</v>
      </c>
      <c r="Q25" s="11" t="s">
        <v>147</v>
      </c>
      <c r="S25" s="9">
        <v>0</v>
      </c>
      <c r="T25" s="10" t="s">
        <v>170</v>
      </c>
      <c r="U25" s="11" t="s">
        <v>33</v>
      </c>
      <c r="W25" s="41">
        <v>0.2949</v>
      </c>
      <c r="X25" s="11" t="s">
        <v>108</v>
      </c>
    </row>
    <row r="26" spans="1:24" x14ac:dyDescent="0.4">
      <c r="A26" s="24" t="s">
        <v>3</v>
      </c>
      <c r="B26" s="25">
        <v>21</v>
      </c>
      <c r="C26" s="25">
        <f>+- 0</f>
        <v>0</v>
      </c>
      <c r="D26" s="25">
        <v>28</v>
      </c>
      <c r="E26" s="11" t="s">
        <v>153</v>
      </c>
      <c r="G26" s="9" t="s">
        <v>57</v>
      </c>
      <c r="H26" s="10">
        <v>21.5</v>
      </c>
      <c r="I26" s="10">
        <f>+- 2.94</f>
        <v>-2.94</v>
      </c>
      <c r="J26" s="8">
        <v>25</v>
      </c>
      <c r="K26" s="11" t="s">
        <v>160</v>
      </c>
      <c r="M26" s="9" t="s">
        <v>3</v>
      </c>
      <c r="N26" s="10">
        <v>22.2</v>
      </c>
      <c r="O26" s="10">
        <f>+- 1.25</f>
        <v>-1.25</v>
      </c>
      <c r="P26" s="8">
        <v>6</v>
      </c>
      <c r="Q26" s="11" t="s">
        <v>148</v>
      </c>
      <c r="S26" s="9">
        <v>0</v>
      </c>
      <c r="T26" s="10" t="s">
        <v>170</v>
      </c>
      <c r="U26" s="11" t="s">
        <v>32</v>
      </c>
      <c r="W26" s="41">
        <v>0.27439999999999998</v>
      </c>
      <c r="X26" s="11" t="s">
        <v>109</v>
      </c>
    </row>
    <row r="27" spans="1:24" x14ac:dyDescent="0.4">
      <c r="A27" s="24" t="s">
        <v>3</v>
      </c>
      <c r="B27" s="25">
        <v>22</v>
      </c>
      <c r="C27" s="25">
        <f>+- 0</f>
        <v>0</v>
      </c>
      <c r="D27" s="25">
        <v>29</v>
      </c>
      <c r="E27" s="11" t="s">
        <v>154</v>
      </c>
      <c r="G27" s="9" t="s">
        <v>58</v>
      </c>
      <c r="H27" s="10">
        <v>22</v>
      </c>
      <c r="I27" s="10">
        <f>+- 0.89</f>
        <v>-0.89</v>
      </c>
      <c r="J27" s="8">
        <v>20</v>
      </c>
      <c r="K27" s="11" t="s">
        <v>162</v>
      </c>
      <c r="M27" s="9" t="s">
        <v>3</v>
      </c>
      <c r="N27" s="10">
        <v>23</v>
      </c>
      <c r="O27" s="10">
        <f>+- 1.61</f>
        <v>-1.61</v>
      </c>
      <c r="P27" s="8">
        <v>8</v>
      </c>
      <c r="Q27" s="11" t="s">
        <v>141</v>
      </c>
      <c r="S27" s="9">
        <v>10</v>
      </c>
      <c r="T27" s="10" t="s">
        <v>169</v>
      </c>
      <c r="U27" s="11" t="s">
        <v>34</v>
      </c>
      <c r="W27" s="41">
        <v>0.25459999999999999</v>
      </c>
      <c r="X27" s="11" t="s">
        <v>110</v>
      </c>
    </row>
    <row r="28" spans="1:24" x14ac:dyDescent="0.4">
      <c r="A28" s="24" t="s">
        <v>3</v>
      </c>
      <c r="B28" s="25">
        <v>23</v>
      </c>
      <c r="C28" s="25">
        <f>+- 0</f>
        <v>0</v>
      </c>
      <c r="D28" s="25">
        <v>30</v>
      </c>
      <c r="E28" s="11" t="s">
        <v>155</v>
      </c>
      <c r="G28" s="9" t="s">
        <v>59</v>
      </c>
      <c r="H28" s="10">
        <v>22.6</v>
      </c>
      <c r="I28" s="10">
        <f>+- 1.02</f>
        <v>-1.02</v>
      </c>
      <c r="J28" s="8">
        <v>7</v>
      </c>
      <c r="K28" s="11" t="s">
        <v>143</v>
      </c>
      <c r="M28" s="9" t="s">
        <v>3</v>
      </c>
      <c r="N28" s="10">
        <v>23</v>
      </c>
      <c r="O28" s="10">
        <f>+- 1.1</f>
        <v>-1.1000000000000001</v>
      </c>
      <c r="P28" s="8">
        <v>3</v>
      </c>
      <c r="Q28" s="11" t="s">
        <v>145</v>
      </c>
      <c r="S28" s="9">
        <v>0</v>
      </c>
      <c r="T28" s="10" t="s">
        <v>170</v>
      </c>
      <c r="U28" s="11" t="s">
        <v>36</v>
      </c>
      <c r="W28" s="41">
        <v>0.2349</v>
      </c>
      <c r="X28" s="11" t="s">
        <v>111</v>
      </c>
    </row>
    <row r="29" spans="1:24" x14ac:dyDescent="0.4">
      <c r="A29" s="24" t="s">
        <v>3</v>
      </c>
      <c r="B29" s="25">
        <v>24</v>
      </c>
      <c r="C29" s="25">
        <f>+- 0</f>
        <v>0</v>
      </c>
      <c r="D29" s="25">
        <v>31</v>
      </c>
      <c r="E29" s="11" t="s">
        <v>156</v>
      </c>
      <c r="G29" s="9" t="s">
        <v>60</v>
      </c>
      <c r="H29" s="10">
        <v>24.4</v>
      </c>
      <c r="I29" s="10">
        <f>+- 1.85</f>
        <v>-1.85</v>
      </c>
      <c r="J29" s="8">
        <v>33</v>
      </c>
      <c r="K29" s="11" t="s">
        <v>142</v>
      </c>
      <c r="M29" s="9" t="s">
        <v>3</v>
      </c>
      <c r="N29" s="10">
        <v>23</v>
      </c>
      <c r="O29" s="10">
        <f>+- 1.79</f>
        <v>-1.79</v>
      </c>
      <c r="P29" s="8">
        <v>9</v>
      </c>
      <c r="Q29" s="11" t="s">
        <v>134</v>
      </c>
      <c r="S29" s="9">
        <v>0</v>
      </c>
      <c r="T29" s="10" t="s">
        <v>170</v>
      </c>
      <c r="U29" s="11" t="s">
        <v>35</v>
      </c>
      <c r="W29" s="41">
        <v>0.2155</v>
      </c>
      <c r="X29" s="11" t="s">
        <v>112</v>
      </c>
    </row>
    <row r="30" spans="1:24" x14ac:dyDescent="0.4">
      <c r="A30" s="24" t="s">
        <v>3</v>
      </c>
      <c r="B30" s="25">
        <v>25</v>
      </c>
      <c r="C30" s="25">
        <f>+- 0</f>
        <v>0</v>
      </c>
      <c r="D30" s="25">
        <v>32</v>
      </c>
      <c r="E30" s="11" t="s">
        <v>157</v>
      </c>
      <c r="G30" s="9" t="s">
        <v>61</v>
      </c>
      <c r="H30" s="10">
        <v>24.8</v>
      </c>
      <c r="I30" s="10">
        <f>+- 1.66</f>
        <v>-1.66</v>
      </c>
      <c r="J30" s="8">
        <v>6</v>
      </c>
      <c r="K30" s="11" t="s">
        <v>148</v>
      </c>
      <c r="M30" s="9" t="s">
        <v>3</v>
      </c>
      <c r="N30" s="10">
        <v>26.4</v>
      </c>
      <c r="O30" s="10">
        <f>+- 3.1</f>
        <v>-3.1</v>
      </c>
      <c r="P30" s="8">
        <v>20</v>
      </c>
      <c r="Q30" s="11" t="s">
        <v>162</v>
      </c>
      <c r="S30" s="9">
        <v>0</v>
      </c>
      <c r="T30" s="10" t="s">
        <v>170</v>
      </c>
      <c r="U30" s="11" t="s">
        <v>31</v>
      </c>
      <c r="W30" s="41">
        <v>0.19650000000000001</v>
      </c>
      <c r="X30" s="11" t="s">
        <v>113</v>
      </c>
    </row>
    <row r="31" spans="1:24" x14ac:dyDescent="0.4">
      <c r="A31" s="24" t="s">
        <v>3</v>
      </c>
      <c r="B31" s="25">
        <v>26</v>
      </c>
      <c r="C31" s="25">
        <f>+- 0</f>
        <v>0</v>
      </c>
      <c r="D31" s="25">
        <v>27</v>
      </c>
      <c r="E31" s="11" t="s">
        <v>158</v>
      </c>
      <c r="G31" s="9" t="s">
        <v>62</v>
      </c>
      <c r="H31" s="10">
        <v>25.1</v>
      </c>
      <c r="I31" s="10">
        <f>+- 1.3</f>
        <v>-1.3</v>
      </c>
      <c r="J31" s="8">
        <v>11</v>
      </c>
      <c r="K31" s="11" t="s">
        <v>135</v>
      </c>
      <c r="M31" s="9" t="s">
        <v>3</v>
      </c>
      <c r="N31" s="10">
        <v>27.6</v>
      </c>
      <c r="O31" s="10">
        <f>+- 3.07</f>
        <v>-3.07</v>
      </c>
      <c r="P31" s="8">
        <v>23</v>
      </c>
      <c r="Q31" s="11" t="s">
        <v>165</v>
      </c>
      <c r="S31" s="9">
        <v>0</v>
      </c>
      <c r="T31" s="10" t="s">
        <v>170</v>
      </c>
      <c r="U31" s="11" t="s">
        <v>30</v>
      </c>
      <c r="W31" s="41">
        <v>0.1777</v>
      </c>
      <c r="X31" s="11" t="s">
        <v>114</v>
      </c>
    </row>
    <row r="32" spans="1:24" x14ac:dyDescent="0.4">
      <c r="A32" s="24" t="s">
        <v>3</v>
      </c>
      <c r="B32" s="25">
        <v>27</v>
      </c>
      <c r="C32" s="25">
        <f>+- 0</f>
        <v>0</v>
      </c>
      <c r="D32" s="25">
        <v>26</v>
      </c>
      <c r="E32" s="11" t="s">
        <v>159</v>
      </c>
      <c r="G32" s="9" t="s">
        <v>63</v>
      </c>
      <c r="H32" s="10">
        <v>28</v>
      </c>
      <c r="I32" s="10">
        <f>+- 1.67</f>
        <v>-1.67</v>
      </c>
      <c r="J32" s="8">
        <v>23</v>
      </c>
      <c r="K32" s="11" t="s">
        <v>165</v>
      </c>
      <c r="M32" s="9" t="s">
        <v>3</v>
      </c>
      <c r="N32" s="10">
        <v>27.8</v>
      </c>
      <c r="O32" s="10">
        <f>+- 2.27</f>
        <v>-2.27</v>
      </c>
      <c r="P32" s="8">
        <v>21</v>
      </c>
      <c r="Q32" s="11" t="s">
        <v>161</v>
      </c>
      <c r="S32" s="9">
        <v>10</v>
      </c>
      <c r="T32" s="10" t="s">
        <v>169</v>
      </c>
      <c r="U32" s="11" t="s">
        <v>29</v>
      </c>
      <c r="W32" s="41">
        <v>0.15920000000000001</v>
      </c>
      <c r="X32" s="11" t="s">
        <v>115</v>
      </c>
    </row>
    <row r="33" spans="1:24" x14ac:dyDescent="0.4">
      <c r="A33" s="24" t="s">
        <v>3</v>
      </c>
      <c r="B33" s="25">
        <v>28</v>
      </c>
      <c r="C33" s="25">
        <f>+- 0</f>
        <v>0</v>
      </c>
      <c r="D33" s="25">
        <v>25</v>
      </c>
      <c r="E33" s="11" t="s">
        <v>160</v>
      </c>
      <c r="G33" s="9" t="s">
        <v>64</v>
      </c>
      <c r="H33" s="10">
        <v>28.3</v>
      </c>
      <c r="I33" s="10">
        <f>+- 1.68</f>
        <v>-1.68</v>
      </c>
      <c r="J33" s="8">
        <v>9</v>
      </c>
      <c r="K33" s="11" t="s">
        <v>134</v>
      </c>
      <c r="M33" s="9" t="s">
        <v>3</v>
      </c>
      <c r="N33" s="10">
        <v>28.5</v>
      </c>
      <c r="O33" s="10">
        <f>+- 1.12</f>
        <v>-1.1200000000000001</v>
      </c>
      <c r="P33" s="8">
        <v>19</v>
      </c>
      <c r="Q33" s="11" t="s">
        <v>152</v>
      </c>
      <c r="S33" s="9">
        <v>7</v>
      </c>
      <c r="T33" s="10" t="s">
        <v>171</v>
      </c>
      <c r="U33" s="11" t="s">
        <v>24</v>
      </c>
      <c r="W33" s="41">
        <v>0.1414</v>
      </c>
      <c r="X33" s="11" t="s">
        <v>116</v>
      </c>
    </row>
    <row r="34" spans="1:24" x14ac:dyDescent="0.4">
      <c r="A34" s="24" t="s">
        <v>3</v>
      </c>
      <c r="B34" s="25">
        <v>29</v>
      </c>
      <c r="C34" s="25">
        <f>+- 0</f>
        <v>0</v>
      </c>
      <c r="D34" s="25">
        <v>21</v>
      </c>
      <c r="E34" s="11" t="s">
        <v>161</v>
      </c>
      <c r="G34" s="9" t="s">
        <v>65</v>
      </c>
      <c r="H34" s="10">
        <v>28.5</v>
      </c>
      <c r="I34" s="10">
        <f>+- 1.5</f>
        <v>-1.5</v>
      </c>
      <c r="J34" s="8">
        <v>19</v>
      </c>
      <c r="K34" s="11" t="s">
        <v>152</v>
      </c>
      <c r="M34" s="9" t="s">
        <v>3</v>
      </c>
      <c r="N34" s="10">
        <v>29.5</v>
      </c>
      <c r="O34" s="10">
        <f>+- 2.5</f>
        <v>-2.5</v>
      </c>
      <c r="P34" s="8">
        <v>33</v>
      </c>
      <c r="Q34" s="11" t="s">
        <v>142</v>
      </c>
      <c r="S34" s="9">
        <v>0</v>
      </c>
      <c r="T34" s="10" t="s">
        <v>170</v>
      </c>
      <c r="U34" s="11" t="s">
        <v>25</v>
      </c>
      <c r="W34" s="41">
        <v>0.1241</v>
      </c>
      <c r="X34" s="11" t="s">
        <v>117</v>
      </c>
    </row>
    <row r="35" spans="1:24" x14ac:dyDescent="0.4">
      <c r="A35" s="24" t="s">
        <v>3</v>
      </c>
      <c r="B35" s="25">
        <v>30</v>
      </c>
      <c r="C35" s="25">
        <f>+- 0</f>
        <v>0</v>
      </c>
      <c r="D35" s="25">
        <v>20</v>
      </c>
      <c r="E35" s="11" t="s">
        <v>162</v>
      </c>
      <c r="G35" s="9" t="s">
        <v>66</v>
      </c>
      <c r="H35" s="10">
        <v>29.7</v>
      </c>
      <c r="I35" s="10">
        <f>+- 1.19</f>
        <v>-1.19</v>
      </c>
      <c r="J35" s="8">
        <v>24</v>
      </c>
      <c r="K35" s="11" t="s">
        <v>164</v>
      </c>
      <c r="M35" s="9" t="s">
        <v>3</v>
      </c>
      <c r="N35" s="10">
        <v>29.6</v>
      </c>
      <c r="O35" s="10">
        <f>+- 3.17</f>
        <v>-3.17</v>
      </c>
      <c r="P35" s="8">
        <v>24</v>
      </c>
      <c r="Q35" s="11" t="s">
        <v>164</v>
      </c>
      <c r="S35" s="9">
        <v>6</v>
      </c>
      <c r="T35" s="10" t="s">
        <v>174</v>
      </c>
      <c r="U35" s="11" t="s">
        <v>26</v>
      </c>
      <c r="W35" s="41">
        <v>0.1071</v>
      </c>
      <c r="X35" s="11" t="s">
        <v>118</v>
      </c>
    </row>
    <row r="36" spans="1:24" x14ac:dyDescent="0.4">
      <c r="A36" s="24" t="s">
        <v>3</v>
      </c>
      <c r="B36" s="25">
        <v>31</v>
      </c>
      <c r="C36" s="25">
        <f>+- 0</f>
        <v>0</v>
      </c>
      <c r="D36" s="25">
        <v>22</v>
      </c>
      <c r="E36" s="11" t="s">
        <v>163</v>
      </c>
      <c r="G36" s="9" t="s">
        <v>67</v>
      </c>
      <c r="H36" s="10">
        <v>29.7</v>
      </c>
      <c r="I36" s="10">
        <f>+- 1.42</f>
        <v>-1.42</v>
      </c>
      <c r="J36" s="8">
        <v>12</v>
      </c>
      <c r="K36" s="11" t="s">
        <v>136</v>
      </c>
      <c r="M36" s="9" t="s">
        <v>3</v>
      </c>
      <c r="N36" s="10">
        <v>30.3</v>
      </c>
      <c r="O36" s="10">
        <f>+- 3.41</f>
        <v>-3.41</v>
      </c>
      <c r="P36" s="8">
        <v>29</v>
      </c>
      <c r="Q36" s="11" t="s">
        <v>154</v>
      </c>
      <c r="S36" s="9">
        <v>9</v>
      </c>
      <c r="T36" s="10" t="s">
        <v>172</v>
      </c>
      <c r="U36" s="11" t="s">
        <v>27</v>
      </c>
      <c r="W36" s="41">
        <v>9.0499999999999997E-2</v>
      </c>
      <c r="X36" s="11" t="s">
        <v>119</v>
      </c>
    </row>
    <row r="37" spans="1:24" x14ac:dyDescent="0.4">
      <c r="A37" s="24" t="s">
        <v>3</v>
      </c>
      <c r="B37" s="25">
        <v>32</v>
      </c>
      <c r="C37" s="25">
        <f>+- 0</f>
        <v>0</v>
      </c>
      <c r="D37" s="25">
        <v>24</v>
      </c>
      <c r="E37" s="11" t="s">
        <v>164</v>
      </c>
      <c r="G37" s="9" t="s">
        <v>3</v>
      </c>
      <c r="H37" s="10">
        <v>32.4</v>
      </c>
      <c r="I37" s="10">
        <f>+- 0.49</f>
        <v>-0.49</v>
      </c>
      <c r="J37" s="8">
        <v>21</v>
      </c>
      <c r="K37" s="11" t="s">
        <v>161</v>
      </c>
      <c r="M37" s="9" t="s">
        <v>3</v>
      </c>
      <c r="N37" s="10">
        <v>30.7</v>
      </c>
      <c r="O37" s="10">
        <f>+- 2.9</f>
        <v>-2.9</v>
      </c>
      <c r="P37" s="8">
        <v>26</v>
      </c>
      <c r="Q37" s="11" t="s">
        <v>159</v>
      </c>
      <c r="S37" s="9">
        <v>0</v>
      </c>
      <c r="T37" s="10" t="s">
        <v>170</v>
      </c>
      <c r="U37" s="11" t="s">
        <v>28</v>
      </c>
      <c r="W37" s="41">
        <v>7.4899999999999994E-2</v>
      </c>
      <c r="X37" s="11" t="s">
        <v>120</v>
      </c>
    </row>
    <row r="38" spans="1:24" x14ac:dyDescent="0.4">
      <c r="A38" s="24" t="s">
        <v>3</v>
      </c>
      <c r="B38" s="25">
        <v>33</v>
      </c>
      <c r="C38" s="25">
        <f>+- 0</f>
        <v>0</v>
      </c>
      <c r="D38" s="25">
        <v>23</v>
      </c>
      <c r="E38" s="11" t="s">
        <v>165</v>
      </c>
      <c r="G38" s="9" t="s">
        <v>3</v>
      </c>
      <c r="H38" s="10">
        <v>33.299999999999997</v>
      </c>
      <c r="I38" s="10">
        <f>+- 0.9</f>
        <v>-0.9</v>
      </c>
      <c r="J38" s="8">
        <v>26</v>
      </c>
      <c r="K38" s="11" t="s">
        <v>159</v>
      </c>
      <c r="M38" s="9" t="s">
        <v>3</v>
      </c>
      <c r="N38" s="10">
        <v>31.3</v>
      </c>
      <c r="O38" s="10">
        <f>+- 2.79</f>
        <v>-2.79</v>
      </c>
      <c r="P38" s="8">
        <v>25</v>
      </c>
      <c r="Q38" s="11" t="s">
        <v>160</v>
      </c>
      <c r="S38" s="9">
        <v>0</v>
      </c>
      <c r="T38" s="10" t="s">
        <v>170</v>
      </c>
      <c r="U38" s="11" t="s">
        <v>13</v>
      </c>
      <c r="W38" s="41">
        <v>6.13E-2</v>
      </c>
      <c r="X38" s="11" t="s">
        <v>121</v>
      </c>
    </row>
    <row r="39" spans="1:24" ht="15" thickBot="1" x14ac:dyDescent="0.45">
      <c r="A39" s="29" t="s">
        <v>3</v>
      </c>
      <c r="B39" s="30">
        <v>34</v>
      </c>
      <c r="C39" s="30">
        <f>+- 0</f>
        <v>0</v>
      </c>
      <c r="D39" s="30">
        <v>1</v>
      </c>
      <c r="E39" s="16" t="s">
        <v>166</v>
      </c>
      <c r="G39" s="13" t="s">
        <v>3</v>
      </c>
      <c r="H39" s="14">
        <v>33.299999999999997</v>
      </c>
      <c r="I39" s="14">
        <f>+- 0.64</f>
        <v>-0.64</v>
      </c>
      <c r="J39" s="15">
        <v>8</v>
      </c>
      <c r="K39" s="16" t="s">
        <v>141</v>
      </c>
      <c r="M39" s="13" t="s">
        <v>3</v>
      </c>
      <c r="N39" s="14">
        <v>31.7</v>
      </c>
      <c r="O39" s="14">
        <f>+- 2.19</f>
        <v>-2.19</v>
      </c>
      <c r="P39" s="15">
        <v>12</v>
      </c>
      <c r="Q39" s="16" t="s">
        <v>136</v>
      </c>
      <c r="S39" s="13">
        <v>10</v>
      </c>
      <c r="T39" s="14" t="s">
        <v>169</v>
      </c>
      <c r="U39" s="16" t="s">
        <v>4</v>
      </c>
      <c r="W39" s="43">
        <v>4.9799999999999997E-2</v>
      </c>
      <c r="X39" s="16" t="s">
        <v>122</v>
      </c>
    </row>
    <row r="42" spans="1:24" x14ac:dyDescent="0.4">
      <c r="B42" s="1" t="s">
        <v>126</v>
      </c>
      <c r="C42" s="1" t="s">
        <v>128</v>
      </c>
      <c r="D42" s="1" t="s">
        <v>129</v>
      </c>
    </row>
    <row r="43" spans="1:24" x14ac:dyDescent="0.4">
      <c r="A43" s="1" t="s">
        <v>166</v>
      </c>
      <c r="B43" s="1">
        <v>34</v>
      </c>
      <c r="C43" s="1">
        <v>5.2</v>
      </c>
      <c r="D43" s="1">
        <v>7.3</v>
      </c>
      <c r="J43"/>
      <c r="P43"/>
      <c r="W43"/>
    </row>
    <row r="44" spans="1:24" x14ac:dyDescent="0.4">
      <c r="A44" s="1" t="s">
        <v>144</v>
      </c>
      <c r="B44" s="1">
        <v>12</v>
      </c>
      <c r="C44" s="1">
        <v>16.8</v>
      </c>
      <c r="D44" s="1">
        <v>14.7</v>
      </c>
      <c r="J44"/>
      <c r="P44"/>
      <c r="W44"/>
    </row>
    <row r="45" spans="1:24" x14ac:dyDescent="0.4">
      <c r="A45" s="1" t="s">
        <v>145</v>
      </c>
      <c r="B45" s="1">
        <v>13</v>
      </c>
      <c r="C45" s="1">
        <v>19.399999999999999</v>
      </c>
      <c r="D45" s="1">
        <v>23</v>
      </c>
      <c r="J45"/>
      <c r="P45"/>
      <c r="W45"/>
    </row>
    <row r="46" spans="1:24" x14ac:dyDescent="0.4">
      <c r="A46" s="1" t="s">
        <v>146</v>
      </c>
      <c r="B46" s="1">
        <v>14</v>
      </c>
      <c r="C46" s="1">
        <v>14.4</v>
      </c>
      <c r="D46" s="1">
        <v>17.2</v>
      </c>
      <c r="J46"/>
      <c r="P46"/>
      <c r="W46"/>
    </row>
    <row r="47" spans="1:24" x14ac:dyDescent="0.4">
      <c r="A47" s="1" t="s">
        <v>147</v>
      </c>
      <c r="B47" s="1">
        <v>15</v>
      </c>
      <c r="C47" s="1">
        <v>14.8</v>
      </c>
      <c r="D47" s="1">
        <v>20</v>
      </c>
      <c r="J47"/>
      <c r="P47"/>
      <c r="W47"/>
    </row>
    <row r="48" spans="1:24" x14ac:dyDescent="0.4">
      <c r="A48" s="1" t="s">
        <v>148</v>
      </c>
      <c r="B48" s="1">
        <v>16</v>
      </c>
      <c r="C48" s="1">
        <v>24.8</v>
      </c>
      <c r="D48" s="1">
        <v>22.2</v>
      </c>
      <c r="J48"/>
      <c r="P48"/>
      <c r="W48"/>
    </row>
    <row r="49" spans="1:23" x14ac:dyDescent="0.4">
      <c r="A49" s="1" t="s">
        <v>143</v>
      </c>
      <c r="B49" s="1">
        <v>11</v>
      </c>
      <c r="C49" s="1">
        <v>22.6</v>
      </c>
      <c r="D49" s="1">
        <v>18</v>
      </c>
      <c r="J49"/>
      <c r="P49"/>
      <c r="W49"/>
    </row>
    <row r="50" spans="1:23" x14ac:dyDescent="0.4">
      <c r="A50" s="1" t="s">
        <v>141</v>
      </c>
      <c r="B50" s="1">
        <v>9</v>
      </c>
      <c r="C50" s="1">
        <v>33.299999999999997</v>
      </c>
      <c r="D50" s="1">
        <v>23</v>
      </c>
      <c r="J50"/>
      <c r="P50"/>
      <c r="W50"/>
    </row>
    <row r="51" spans="1:23" x14ac:dyDescent="0.4">
      <c r="A51" s="1" t="s">
        <v>134</v>
      </c>
      <c r="B51" s="1">
        <v>2</v>
      </c>
      <c r="C51" s="1">
        <v>28.3</v>
      </c>
      <c r="D51" s="1">
        <v>23</v>
      </c>
      <c r="J51"/>
      <c r="P51"/>
      <c r="W51"/>
    </row>
    <row r="52" spans="1:23" x14ac:dyDescent="0.4">
      <c r="A52" s="1" t="s">
        <v>140</v>
      </c>
      <c r="B52" s="1">
        <v>8</v>
      </c>
      <c r="C52" s="1">
        <v>12.7</v>
      </c>
      <c r="D52" s="1">
        <v>12.9</v>
      </c>
      <c r="J52"/>
      <c r="P52"/>
      <c r="W52"/>
    </row>
    <row r="53" spans="1:23" x14ac:dyDescent="0.4">
      <c r="A53" s="1" t="s">
        <v>135</v>
      </c>
      <c r="B53" s="1">
        <v>3</v>
      </c>
      <c r="C53" s="1">
        <v>25.1</v>
      </c>
      <c r="D53" s="1">
        <v>19.100000000000001</v>
      </c>
      <c r="J53"/>
      <c r="P53"/>
      <c r="W53"/>
    </row>
    <row r="54" spans="1:23" x14ac:dyDescent="0.4">
      <c r="A54" s="1" t="s">
        <v>136</v>
      </c>
      <c r="B54" s="1">
        <v>4</v>
      </c>
      <c r="C54" s="1">
        <v>29.7</v>
      </c>
      <c r="D54" s="1">
        <v>31.7</v>
      </c>
      <c r="J54"/>
      <c r="P54"/>
      <c r="W54"/>
    </row>
    <row r="55" spans="1:23" x14ac:dyDescent="0.4">
      <c r="A55" s="1" t="s">
        <v>137</v>
      </c>
      <c r="B55" s="1">
        <v>5</v>
      </c>
      <c r="C55" s="1">
        <v>9.4</v>
      </c>
      <c r="D55" s="1">
        <v>9.5</v>
      </c>
      <c r="J55"/>
      <c r="P55"/>
      <c r="W55"/>
    </row>
    <row r="56" spans="1:23" x14ac:dyDescent="0.4">
      <c r="A56" s="1" t="s">
        <v>138</v>
      </c>
      <c r="B56" s="1">
        <v>6</v>
      </c>
      <c r="C56" s="1">
        <v>2.7</v>
      </c>
      <c r="D56" s="1">
        <v>5.8</v>
      </c>
      <c r="J56"/>
      <c r="P56"/>
      <c r="W56"/>
    </row>
    <row r="57" spans="1:23" x14ac:dyDescent="0.4">
      <c r="A57" s="1" t="s">
        <v>139</v>
      </c>
      <c r="B57" s="1">
        <v>7</v>
      </c>
      <c r="C57" s="1">
        <v>18.8</v>
      </c>
      <c r="D57" s="1">
        <v>12.4</v>
      </c>
      <c r="J57"/>
      <c r="P57"/>
      <c r="W57"/>
    </row>
    <row r="58" spans="1:23" x14ac:dyDescent="0.4">
      <c r="A58" s="1" t="s">
        <v>149</v>
      </c>
      <c r="B58" s="1">
        <v>17</v>
      </c>
      <c r="C58" s="1">
        <v>12.4</v>
      </c>
      <c r="D58" s="1">
        <v>15.8</v>
      </c>
      <c r="J58"/>
      <c r="P58"/>
      <c r="W58"/>
    </row>
    <row r="59" spans="1:23" x14ac:dyDescent="0.4">
      <c r="A59" s="1" t="s">
        <v>150</v>
      </c>
      <c r="B59" s="1">
        <v>18</v>
      </c>
      <c r="C59" s="1">
        <v>10.9</v>
      </c>
      <c r="D59" s="1">
        <v>12.8</v>
      </c>
      <c r="J59"/>
      <c r="P59"/>
      <c r="W59"/>
    </row>
    <row r="60" spans="1:23" x14ac:dyDescent="0.4">
      <c r="A60" s="1" t="s">
        <v>151</v>
      </c>
      <c r="B60" s="1">
        <v>19</v>
      </c>
      <c r="C60" s="1">
        <v>5.7</v>
      </c>
      <c r="D60" s="1">
        <v>3.3</v>
      </c>
      <c r="J60"/>
      <c r="P60"/>
      <c r="W60"/>
    </row>
    <row r="61" spans="1:23" x14ac:dyDescent="0.4">
      <c r="A61" s="1" t="s">
        <v>152</v>
      </c>
      <c r="B61" s="1">
        <v>20</v>
      </c>
      <c r="C61" s="1">
        <v>28.5</v>
      </c>
      <c r="D61" s="1">
        <v>28.5</v>
      </c>
      <c r="J61"/>
      <c r="P61"/>
      <c r="W61"/>
    </row>
    <row r="62" spans="1:23" x14ac:dyDescent="0.4">
      <c r="A62" s="1" t="s">
        <v>162</v>
      </c>
      <c r="B62" s="1">
        <v>30</v>
      </c>
      <c r="C62" s="1">
        <v>22</v>
      </c>
      <c r="D62" s="1">
        <v>26.4</v>
      </c>
      <c r="J62"/>
      <c r="P62"/>
      <c r="W62"/>
    </row>
    <row r="63" spans="1:23" x14ac:dyDescent="0.4">
      <c r="A63" s="1" t="s">
        <v>161</v>
      </c>
      <c r="B63" s="1">
        <v>29</v>
      </c>
      <c r="C63" s="1">
        <v>32.4</v>
      </c>
      <c r="D63" s="1">
        <v>27.8</v>
      </c>
      <c r="J63"/>
      <c r="P63"/>
      <c r="W63"/>
    </row>
    <row r="64" spans="1:23" x14ac:dyDescent="0.4">
      <c r="A64" s="1" t="s">
        <v>163</v>
      </c>
      <c r="B64" s="1">
        <v>31</v>
      </c>
      <c r="C64" s="1">
        <v>1</v>
      </c>
      <c r="D64" s="1">
        <v>1.4</v>
      </c>
      <c r="J64"/>
      <c r="P64"/>
      <c r="W64"/>
    </row>
    <row r="65" spans="1:23" x14ac:dyDescent="0.4">
      <c r="A65" s="1" t="s">
        <v>165</v>
      </c>
      <c r="B65" s="1">
        <v>33</v>
      </c>
      <c r="C65" s="1">
        <v>28</v>
      </c>
      <c r="D65" s="1">
        <v>27.6</v>
      </c>
      <c r="J65"/>
      <c r="P65"/>
      <c r="W65"/>
    </row>
    <row r="66" spans="1:23" x14ac:dyDescent="0.4">
      <c r="A66" s="1" t="s">
        <v>164</v>
      </c>
      <c r="B66" s="1">
        <v>32</v>
      </c>
      <c r="C66" s="1">
        <v>29.7</v>
      </c>
      <c r="D66" s="1">
        <v>29.6</v>
      </c>
      <c r="J66"/>
      <c r="P66"/>
      <c r="W66"/>
    </row>
    <row r="67" spans="1:23" x14ac:dyDescent="0.4">
      <c r="A67" s="1" t="s">
        <v>160</v>
      </c>
      <c r="B67" s="1">
        <v>28</v>
      </c>
      <c r="C67" s="1">
        <v>21.5</v>
      </c>
      <c r="D67" s="1">
        <v>31.3</v>
      </c>
      <c r="J67"/>
      <c r="P67"/>
      <c r="W67"/>
    </row>
    <row r="68" spans="1:23" x14ac:dyDescent="0.4">
      <c r="A68" s="1" t="s">
        <v>159</v>
      </c>
      <c r="B68" s="1">
        <v>27</v>
      </c>
      <c r="C68" s="1">
        <v>33.299999999999997</v>
      </c>
      <c r="D68" s="1">
        <v>30.7</v>
      </c>
      <c r="J68"/>
      <c r="P68"/>
      <c r="W68"/>
    </row>
    <row r="69" spans="1:23" x14ac:dyDescent="0.4">
      <c r="A69" s="1" t="s">
        <v>158</v>
      </c>
      <c r="B69" s="1">
        <v>26</v>
      </c>
      <c r="C69" s="1">
        <v>8.4</v>
      </c>
      <c r="D69" s="1">
        <v>8</v>
      </c>
      <c r="J69"/>
      <c r="P69"/>
      <c r="W69"/>
    </row>
    <row r="70" spans="1:23" x14ac:dyDescent="0.4">
      <c r="A70" s="1" t="s">
        <v>153</v>
      </c>
      <c r="B70" s="1">
        <v>21</v>
      </c>
      <c r="C70" s="1">
        <v>2.8</v>
      </c>
      <c r="D70" s="1">
        <v>5.7</v>
      </c>
      <c r="J70"/>
      <c r="P70"/>
      <c r="W70"/>
    </row>
    <row r="71" spans="1:23" x14ac:dyDescent="0.4">
      <c r="A71" s="1" t="s">
        <v>154</v>
      </c>
      <c r="B71" s="1">
        <v>22</v>
      </c>
      <c r="C71" s="1">
        <v>18.8</v>
      </c>
      <c r="D71" s="1">
        <v>30.3</v>
      </c>
      <c r="J71"/>
      <c r="P71"/>
      <c r="W71"/>
    </row>
    <row r="72" spans="1:23" x14ac:dyDescent="0.4">
      <c r="A72" s="1" t="s">
        <v>155</v>
      </c>
      <c r="B72" s="1">
        <v>23</v>
      </c>
      <c r="C72" s="1">
        <v>17.2</v>
      </c>
      <c r="D72" s="1">
        <v>10</v>
      </c>
      <c r="J72"/>
      <c r="P72"/>
      <c r="W72"/>
    </row>
    <row r="73" spans="1:23" x14ac:dyDescent="0.4">
      <c r="A73" s="1" t="s">
        <v>156</v>
      </c>
      <c r="B73" s="1">
        <v>24</v>
      </c>
      <c r="C73" s="1">
        <v>9.1999999999999993</v>
      </c>
      <c r="D73" s="1">
        <v>3</v>
      </c>
      <c r="J73"/>
      <c r="P73"/>
      <c r="W73"/>
    </row>
    <row r="74" spans="1:23" x14ac:dyDescent="0.4">
      <c r="A74" s="1" t="s">
        <v>157</v>
      </c>
      <c r="B74" s="1">
        <v>25</v>
      </c>
      <c r="C74" s="1">
        <v>4.8</v>
      </c>
      <c r="D74" s="1">
        <v>10.199999999999999</v>
      </c>
      <c r="J74"/>
      <c r="P74"/>
      <c r="W74"/>
    </row>
    <row r="75" spans="1:23" x14ac:dyDescent="0.4">
      <c r="A75" s="1" t="s">
        <v>142</v>
      </c>
      <c r="B75" s="1">
        <v>10</v>
      </c>
      <c r="C75" s="1">
        <v>24.4</v>
      </c>
      <c r="D75" s="1">
        <v>29.5</v>
      </c>
      <c r="J75"/>
      <c r="P75"/>
      <c r="W75"/>
    </row>
    <row r="76" spans="1:23" x14ac:dyDescent="0.4">
      <c r="A76" s="1" t="s">
        <v>133</v>
      </c>
      <c r="B76" s="1">
        <v>1</v>
      </c>
      <c r="C76" s="1">
        <v>6</v>
      </c>
      <c r="D76" s="1">
        <v>3.3</v>
      </c>
      <c r="J76"/>
      <c r="P76"/>
      <c r="W76"/>
    </row>
    <row r="77" spans="1:23" x14ac:dyDescent="0.4">
      <c r="J77"/>
      <c r="P77"/>
      <c r="W77"/>
    </row>
  </sheetData>
  <conditionalFormatting sqref="S6:U39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{2E4FAB60-A305-41BE-A534-66B8E359C26B}</x14:id>
        </ext>
      </extLst>
    </cfRule>
  </conditionalFormatting>
  <pageMargins left="0.7" right="0.7" top="0.75" bottom="0.75" header="0.3" footer="0.3"/>
  <pageSetup orientation="portrait" horizontalDpi="360" verticalDpi="36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4FAB60-A305-41BE-A534-66B8E359C26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S6:U39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1" workbookViewId="0">
      <selection sqref="A1:D35"/>
    </sheetView>
  </sheetViews>
  <sheetFormatPr defaultRowHeight="14.6" x14ac:dyDescent="0.4"/>
  <cols>
    <col min="4" max="4" width="13.765625" customWidth="1"/>
  </cols>
  <sheetData>
    <row r="1" spans="1:4" x14ac:dyDescent="0.4">
      <c r="B1" s="3" t="s">
        <v>126</v>
      </c>
      <c r="C1" t="s">
        <v>128</v>
      </c>
      <c r="D1" t="s">
        <v>129</v>
      </c>
    </row>
    <row r="2" spans="1:4" x14ac:dyDescent="0.4">
      <c r="A2" t="s">
        <v>166</v>
      </c>
      <c r="B2">
        <v>34</v>
      </c>
      <c r="C2">
        <v>5.2</v>
      </c>
      <c r="D2">
        <v>7.3</v>
      </c>
    </row>
    <row r="3" spans="1:4" x14ac:dyDescent="0.4">
      <c r="A3" t="s">
        <v>144</v>
      </c>
      <c r="B3">
        <v>12</v>
      </c>
      <c r="C3">
        <v>16.8</v>
      </c>
      <c r="D3">
        <v>14.7</v>
      </c>
    </row>
    <row r="4" spans="1:4" x14ac:dyDescent="0.4">
      <c r="A4" t="s">
        <v>145</v>
      </c>
      <c r="B4">
        <v>13</v>
      </c>
      <c r="C4">
        <v>19.399999999999999</v>
      </c>
      <c r="D4">
        <v>23</v>
      </c>
    </row>
    <row r="5" spans="1:4" x14ac:dyDescent="0.4">
      <c r="A5" t="s">
        <v>146</v>
      </c>
      <c r="B5">
        <v>14</v>
      </c>
      <c r="C5">
        <v>14.4</v>
      </c>
      <c r="D5">
        <v>17.2</v>
      </c>
    </row>
    <row r="6" spans="1:4" x14ac:dyDescent="0.4">
      <c r="A6" t="s">
        <v>147</v>
      </c>
      <c r="B6">
        <v>15</v>
      </c>
      <c r="C6">
        <v>14.8</v>
      </c>
      <c r="D6">
        <v>20</v>
      </c>
    </row>
    <row r="7" spans="1:4" x14ac:dyDescent="0.4">
      <c r="A7" t="s">
        <v>148</v>
      </c>
      <c r="B7">
        <v>16</v>
      </c>
      <c r="C7">
        <v>24.8</v>
      </c>
      <c r="D7">
        <v>22.2</v>
      </c>
    </row>
    <row r="8" spans="1:4" x14ac:dyDescent="0.4">
      <c r="A8" t="s">
        <v>143</v>
      </c>
      <c r="B8">
        <v>11</v>
      </c>
      <c r="C8">
        <v>22.6</v>
      </c>
      <c r="D8">
        <v>18</v>
      </c>
    </row>
    <row r="9" spans="1:4" x14ac:dyDescent="0.4">
      <c r="A9" t="s">
        <v>141</v>
      </c>
      <c r="B9">
        <v>9</v>
      </c>
      <c r="C9">
        <v>33.299999999999997</v>
      </c>
      <c r="D9">
        <v>23</v>
      </c>
    </row>
    <row r="10" spans="1:4" x14ac:dyDescent="0.4">
      <c r="A10" t="s">
        <v>134</v>
      </c>
      <c r="B10">
        <v>2</v>
      </c>
      <c r="C10">
        <v>28.3</v>
      </c>
      <c r="D10">
        <v>23</v>
      </c>
    </row>
    <row r="11" spans="1:4" x14ac:dyDescent="0.4">
      <c r="A11" t="s">
        <v>140</v>
      </c>
      <c r="B11">
        <v>8</v>
      </c>
      <c r="C11">
        <v>12.7</v>
      </c>
      <c r="D11">
        <v>12.9</v>
      </c>
    </row>
    <row r="12" spans="1:4" x14ac:dyDescent="0.4">
      <c r="A12" t="s">
        <v>135</v>
      </c>
      <c r="B12">
        <v>3</v>
      </c>
      <c r="C12">
        <v>25.1</v>
      </c>
      <c r="D12">
        <v>19.100000000000001</v>
      </c>
    </row>
    <row r="13" spans="1:4" x14ac:dyDescent="0.4">
      <c r="A13" t="s">
        <v>136</v>
      </c>
      <c r="B13">
        <v>4</v>
      </c>
      <c r="C13">
        <v>29.7</v>
      </c>
      <c r="D13">
        <v>31.7</v>
      </c>
    </row>
    <row r="14" spans="1:4" x14ac:dyDescent="0.4">
      <c r="A14" t="s">
        <v>137</v>
      </c>
      <c r="B14">
        <v>5</v>
      </c>
      <c r="C14">
        <v>9.4</v>
      </c>
      <c r="D14">
        <v>9.5</v>
      </c>
    </row>
    <row r="15" spans="1:4" x14ac:dyDescent="0.4">
      <c r="A15" t="s">
        <v>138</v>
      </c>
      <c r="B15">
        <v>6</v>
      </c>
      <c r="C15">
        <v>2.7</v>
      </c>
      <c r="D15">
        <v>5.8</v>
      </c>
    </row>
    <row r="16" spans="1:4" x14ac:dyDescent="0.4">
      <c r="A16" t="s">
        <v>139</v>
      </c>
      <c r="B16">
        <v>7</v>
      </c>
      <c r="C16">
        <v>18.8</v>
      </c>
      <c r="D16">
        <v>12.4</v>
      </c>
    </row>
    <row r="17" spans="1:4" x14ac:dyDescent="0.4">
      <c r="A17" t="s">
        <v>149</v>
      </c>
      <c r="B17">
        <v>17</v>
      </c>
      <c r="C17">
        <v>12.4</v>
      </c>
      <c r="D17">
        <v>15.8</v>
      </c>
    </row>
    <row r="18" spans="1:4" x14ac:dyDescent="0.4">
      <c r="A18" t="s">
        <v>150</v>
      </c>
      <c r="B18">
        <v>18</v>
      </c>
      <c r="C18">
        <v>10.9</v>
      </c>
      <c r="D18">
        <v>12.8</v>
      </c>
    </row>
    <row r="19" spans="1:4" x14ac:dyDescent="0.4">
      <c r="A19" t="s">
        <v>151</v>
      </c>
      <c r="B19">
        <v>19</v>
      </c>
      <c r="C19">
        <v>5.7</v>
      </c>
      <c r="D19">
        <v>3.3</v>
      </c>
    </row>
    <row r="20" spans="1:4" x14ac:dyDescent="0.4">
      <c r="A20" t="s">
        <v>152</v>
      </c>
      <c r="B20">
        <v>20</v>
      </c>
      <c r="C20">
        <v>28.5</v>
      </c>
      <c r="D20">
        <v>28.5</v>
      </c>
    </row>
    <row r="21" spans="1:4" x14ac:dyDescent="0.4">
      <c r="A21" t="s">
        <v>162</v>
      </c>
      <c r="B21">
        <v>30</v>
      </c>
      <c r="C21">
        <v>22</v>
      </c>
      <c r="D21">
        <v>26.4</v>
      </c>
    </row>
    <row r="22" spans="1:4" x14ac:dyDescent="0.4">
      <c r="A22" t="s">
        <v>161</v>
      </c>
      <c r="B22">
        <v>29</v>
      </c>
      <c r="C22">
        <v>32.4</v>
      </c>
      <c r="D22">
        <v>27.8</v>
      </c>
    </row>
    <row r="23" spans="1:4" x14ac:dyDescent="0.4">
      <c r="A23" t="s">
        <v>163</v>
      </c>
      <c r="B23">
        <v>31</v>
      </c>
      <c r="C23">
        <v>1</v>
      </c>
      <c r="D23">
        <v>1.4</v>
      </c>
    </row>
    <row r="24" spans="1:4" x14ac:dyDescent="0.4">
      <c r="A24" t="s">
        <v>165</v>
      </c>
      <c r="B24">
        <v>33</v>
      </c>
      <c r="C24">
        <v>28</v>
      </c>
      <c r="D24">
        <v>27.6</v>
      </c>
    </row>
    <row r="25" spans="1:4" x14ac:dyDescent="0.4">
      <c r="A25" t="s">
        <v>164</v>
      </c>
      <c r="B25">
        <v>32</v>
      </c>
      <c r="C25">
        <v>29.7</v>
      </c>
      <c r="D25">
        <v>29.6</v>
      </c>
    </row>
    <row r="26" spans="1:4" x14ac:dyDescent="0.4">
      <c r="A26" t="s">
        <v>160</v>
      </c>
      <c r="B26">
        <v>28</v>
      </c>
      <c r="C26">
        <v>21.5</v>
      </c>
      <c r="D26">
        <v>31.3</v>
      </c>
    </row>
    <row r="27" spans="1:4" x14ac:dyDescent="0.4">
      <c r="A27" t="s">
        <v>159</v>
      </c>
      <c r="B27">
        <v>27</v>
      </c>
      <c r="C27">
        <v>33.299999999999997</v>
      </c>
      <c r="D27">
        <v>30.7</v>
      </c>
    </row>
    <row r="28" spans="1:4" x14ac:dyDescent="0.4">
      <c r="A28" t="s">
        <v>158</v>
      </c>
      <c r="B28">
        <v>26</v>
      </c>
      <c r="C28">
        <v>8.4</v>
      </c>
      <c r="D28">
        <v>8</v>
      </c>
    </row>
    <row r="29" spans="1:4" x14ac:dyDescent="0.4">
      <c r="A29" t="s">
        <v>153</v>
      </c>
      <c r="B29">
        <v>21</v>
      </c>
      <c r="C29">
        <v>2.8</v>
      </c>
      <c r="D29">
        <v>5.7</v>
      </c>
    </row>
    <row r="30" spans="1:4" x14ac:dyDescent="0.4">
      <c r="A30" t="s">
        <v>154</v>
      </c>
      <c r="B30">
        <v>22</v>
      </c>
      <c r="C30">
        <v>18.8</v>
      </c>
      <c r="D30">
        <v>30.3</v>
      </c>
    </row>
    <row r="31" spans="1:4" x14ac:dyDescent="0.4">
      <c r="A31" t="s">
        <v>155</v>
      </c>
      <c r="B31">
        <v>23</v>
      </c>
      <c r="C31">
        <v>17.2</v>
      </c>
      <c r="D31">
        <v>10</v>
      </c>
    </row>
    <row r="32" spans="1:4" x14ac:dyDescent="0.4">
      <c r="A32" t="s">
        <v>156</v>
      </c>
      <c r="B32">
        <v>24</v>
      </c>
      <c r="C32">
        <v>9.1999999999999993</v>
      </c>
      <c r="D32">
        <v>3</v>
      </c>
    </row>
    <row r="33" spans="1:4" x14ac:dyDescent="0.4">
      <c r="A33" t="s">
        <v>157</v>
      </c>
      <c r="B33">
        <v>25</v>
      </c>
      <c r="C33">
        <v>4.8</v>
      </c>
      <c r="D33">
        <v>10.199999999999999</v>
      </c>
    </row>
    <row r="34" spans="1:4" x14ac:dyDescent="0.4">
      <c r="A34" t="s">
        <v>142</v>
      </c>
      <c r="B34">
        <v>10</v>
      </c>
      <c r="C34">
        <v>24.4</v>
      </c>
      <c r="D34">
        <v>29.5</v>
      </c>
    </row>
    <row r="35" spans="1:4" x14ac:dyDescent="0.4">
      <c r="A35" t="s">
        <v>133</v>
      </c>
      <c r="B35">
        <v>1</v>
      </c>
      <c r="C35">
        <v>6</v>
      </c>
      <c r="D35">
        <v>3.3</v>
      </c>
    </row>
  </sheetData>
  <autoFilter ref="A1:B1">
    <sortState ref="A2:C3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Patty</dc:creator>
  <cp:lastModifiedBy>Patty</cp:lastModifiedBy>
  <dcterms:created xsi:type="dcterms:W3CDTF">2018-03-18T16:57:31Z</dcterms:created>
  <dcterms:modified xsi:type="dcterms:W3CDTF">2018-03-19T13:55:58Z</dcterms:modified>
</cp:coreProperties>
</file>