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nathan\Dropbox (Delos Living LLC)\IWBI Product Development\Staff Folders\Nathan\Spectra\"/>
    </mc:Choice>
  </mc:AlternateContent>
  <bookViews>
    <workbookView xWindow="0" yWindow="0" windowWidth="19200" windowHeight="7020"/>
  </bookViews>
  <sheets>
    <sheet name="Circadian" sheetId="1" r:id="rId1"/>
    <sheet name="Data" sheetId="2" r:id="rId2"/>
  </sheets>
  <externalReferences>
    <externalReference r:id="rId3"/>
    <externalReference r:id="rId4"/>
  </externalReferences>
  <definedNames>
    <definedName name="CCT">'[1]CCT.v'!$A$1</definedName>
    <definedName name="CMCCAT">'[1]CMCCAT-h'!$A$1</definedName>
    <definedName name="CMCCATv">'[1]CMCCAT-v'!$A$1</definedName>
    <definedName name="DOMIN_V">[1]domin!$A$1</definedName>
    <definedName name="Duvtoxy">[1]Duvtoxy!$A$1</definedName>
    <definedName name="LAB">[1]CIELAB!$A$1</definedName>
    <definedName name="mlux_factor">Data!$K$2</definedName>
    <definedName name="RUNMACRO">#REF!</definedName>
    <definedName name="TRANSFORM">'[2]3x3 Transform'!$A$1</definedName>
    <definedName name="XYZtoRGB">'[2]XYZ to RGB'!$A$1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B72" i="1"/>
  <c r="E72" i="1" s="1"/>
  <c r="B71" i="1"/>
  <c r="E71" i="1" s="1"/>
  <c r="B70" i="1"/>
  <c r="E70" i="1" s="1"/>
  <c r="B69" i="1"/>
  <c r="B68" i="1"/>
  <c r="B67" i="1"/>
  <c r="E67" i="1" s="1"/>
  <c r="B66" i="1"/>
  <c r="F66" i="1" s="1"/>
  <c r="B65" i="1"/>
  <c r="B64" i="1"/>
  <c r="F64" i="1" s="1"/>
  <c r="B63" i="1"/>
  <c r="E63" i="1" s="1"/>
  <c r="B62" i="1"/>
  <c r="F62" i="1" s="1"/>
  <c r="B61" i="1"/>
  <c r="B60" i="1"/>
  <c r="B59" i="1"/>
  <c r="E59" i="1" s="1"/>
  <c r="B58" i="1"/>
  <c r="F58" i="1" s="1"/>
  <c r="B57" i="1"/>
  <c r="B56" i="1"/>
  <c r="F56" i="1" s="1"/>
  <c r="B55" i="1"/>
  <c r="E55" i="1" s="1"/>
  <c r="B54" i="1"/>
  <c r="F54" i="1" s="1"/>
  <c r="B53" i="1"/>
  <c r="B52" i="1"/>
  <c r="E52" i="1" s="1"/>
  <c r="B51" i="1"/>
  <c r="E51" i="1" s="1"/>
  <c r="B50" i="1"/>
  <c r="F50" i="1" s="1"/>
  <c r="B49" i="1"/>
  <c r="B48" i="1"/>
  <c r="F48" i="1" s="1"/>
  <c r="B47" i="1"/>
  <c r="E47" i="1" s="1"/>
  <c r="B46" i="1"/>
  <c r="F46" i="1" s="1"/>
  <c r="B45" i="1"/>
  <c r="B44" i="1"/>
  <c r="B43" i="1"/>
  <c r="E43" i="1" s="1"/>
  <c r="B42" i="1"/>
  <c r="F42" i="1" s="1"/>
  <c r="B41" i="1"/>
  <c r="B40" i="1"/>
  <c r="E40" i="1" s="1"/>
  <c r="B39" i="1"/>
  <c r="E39" i="1" s="1"/>
  <c r="B38" i="1"/>
  <c r="F38" i="1" s="1"/>
  <c r="B37" i="1"/>
  <c r="F37" i="1" s="1"/>
  <c r="B36" i="1"/>
  <c r="E36" i="1" s="1"/>
  <c r="B35" i="1"/>
  <c r="E35" i="1" s="1"/>
  <c r="B34" i="1"/>
  <c r="F34" i="1" s="1"/>
  <c r="B33" i="1"/>
  <c r="F33" i="1" s="1"/>
  <c r="B32" i="1"/>
  <c r="F32" i="1" s="1"/>
  <c r="B31" i="1"/>
  <c r="E31" i="1" s="1"/>
  <c r="B30" i="1"/>
  <c r="F30" i="1" s="1"/>
  <c r="B29" i="1"/>
  <c r="B28" i="1"/>
  <c r="F28" i="1" s="1"/>
  <c r="B27" i="1"/>
  <c r="E27" i="1" s="1"/>
  <c r="B26" i="1"/>
  <c r="F26" i="1" s="1"/>
  <c r="B25" i="1"/>
  <c r="F25" i="1" s="1"/>
  <c r="B24" i="1"/>
  <c r="E24" i="1" s="1"/>
  <c r="B23" i="1"/>
  <c r="E23" i="1" s="1"/>
  <c r="B22" i="1"/>
  <c r="F22" i="1" s="1"/>
  <c r="B21" i="1"/>
  <c r="B20" i="1"/>
  <c r="E20" i="1" s="1"/>
  <c r="B19" i="1"/>
  <c r="E19" i="1" s="1"/>
  <c r="B18" i="1"/>
  <c r="F18" i="1" s="1"/>
  <c r="B17" i="1"/>
  <c r="E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E11" i="1" s="1"/>
  <c r="B10" i="1"/>
  <c r="E10" i="1" s="1"/>
  <c r="B9" i="1"/>
  <c r="E9" i="1" s="1"/>
  <c r="B8" i="1"/>
  <c r="F8" i="1" s="1"/>
  <c r="B7" i="1"/>
  <c r="F7" i="1" s="1"/>
  <c r="B6" i="1"/>
  <c r="E6" i="1" s="1"/>
  <c r="B5" i="1"/>
  <c r="E5" i="1" s="1"/>
  <c r="B4" i="1"/>
  <c r="F4" i="1" s="1"/>
  <c r="B3" i="1"/>
  <c r="F3" i="1" s="1"/>
  <c r="B2" i="1"/>
  <c r="E2" i="1" s="1"/>
  <c r="E68" i="1"/>
  <c r="E69" i="1"/>
  <c r="F68" i="1"/>
  <c r="F69" i="1"/>
  <c r="F72" i="1"/>
  <c r="F9" i="1"/>
  <c r="F17" i="1"/>
  <c r="F20" i="1"/>
  <c r="F21" i="1"/>
  <c r="F29" i="1"/>
  <c r="F36" i="1"/>
  <c r="F41" i="1"/>
  <c r="F44" i="1"/>
  <c r="F45" i="1"/>
  <c r="F49" i="1"/>
  <c r="F52" i="1"/>
  <c r="F53" i="1"/>
  <c r="F57" i="1"/>
  <c r="F60" i="1"/>
  <c r="F61" i="1"/>
  <c r="F65" i="1"/>
  <c r="E4" i="1"/>
  <c r="E12" i="1"/>
  <c r="E13" i="1"/>
  <c r="E21" i="1"/>
  <c r="E28" i="1"/>
  <c r="E29" i="1"/>
  <c r="E32" i="1"/>
  <c r="E33" i="1"/>
  <c r="E41" i="1"/>
  <c r="E44" i="1"/>
  <c r="E45" i="1"/>
  <c r="E46" i="1"/>
  <c r="E48" i="1"/>
  <c r="E49" i="1"/>
  <c r="E53" i="1"/>
  <c r="E54" i="1"/>
  <c r="E56" i="1"/>
  <c r="E57" i="1"/>
  <c r="E58" i="1"/>
  <c r="E60" i="1"/>
  <c r="E61" i="1"/>
  <c r="E62" i="1"/>
  <c r="E64" i="1"/>
  <c r="E65" i="1"/>
  <c r="E66" i="1"/>
  <c r="E38" i="1" l="1"/>
  <c r="E50" i="1"/>
  <c r="E26" i="1"/>
  <c r="E25" i="1"/>
  <c r="F5" i="1"/>
  <c r="E37" i="1"/>
  <c r="E18" i="1"/>
  <c r="E30" i="1"/>
  <c r="E42" i="1"/>
  <c r="E34" i="1"/>
  <c r="E22" i="1"/>
  <c r="E16" i="1"/>
  <c r="E14" i="1"/>
  <c r="E8" i="1"/>
  <c r="F40" i="1"/>
  <c r="F24" i="1"/>
  <c r="F71" i="1"/>
  <c r="F67" i="1"/>
  <c r="F19" i="1"/>
  <c r="E3" i="1"/>
  <c r="E73" i="1" s="1"/>
  <c r="F11" i="1"/>
  <c r="F70" i="1"/>
  <c r="E7" i="1"/>
  <c r="F63" i="1"/>
  <c r="F59" i="1"/>
  <c r="F55" i="1"/>
  <c r="F51" i="1"/>
  <c r="F47" i="1"/>
  <c r="F43" i="1"/>
  <c r="F39" i="1"/>
  <c r="F35" i="1"/>
  <c r="F31" i="1"/>
  <c r="F27" i="1"/>
  <c r="F23" i="1"/>
  <c r="E15" i="1"/>
  <c r="F10" i="1"/>
  <c r="F6" i="1"/>
  <c r="F2" i="1"/>
  <c r="F73" i="1" l="1"/>
  <c r="J2" i="1" s="1"/>
</calcChain>
</file>

<file path=xl/sharedStrings.xml><?xml version="1.0" encoding="utf-8"?>
<sst xmlns="http://schemas.openxmlformats.org/spreadsheetml/2006/main" count="29" uniqueCount="28">
  <si>
    <t>lamp*c</t>
  </si>
  <si>
    <t>lamp*v</t>
  </si>
  <si>
    <t>Total</t>
  </si>
  <si>
    <t>Equal Energy Constant</t>
  </si>
  <si>
    <t>Melanopic Ratio</t>
  </si>
  <si>
    <t>Lamp data</t>
  </si>
  <si>
    <t>circadian</t>
  </si>
  <si>
    <t>visual</t>
  </si>
  <si>
    <t>Wavelength</t>
  </si>
  <si>
    <t>Source</t>
  </si>
  <si>
    <t>Click here for data input</t>
  </si>
  <si>
    <t>Sample LED 2700 K</t>
  </si>
  <si>
    <t>Sample Fluorescent 2950 K</t>
  </si>
  <si>
    <t>Sample LED 4000 K</t>
  </si>
  <si>
    <t>Sample Fluorescent 4000 K</t>
  </si>
  <si>
    <t>Sample Fluorescent 6500 K</t>
  </si>
  <si>
    <t>Sample Overcast</t>
  </si>
  <si>
    <t>User 2</t>
  </si>
  <si>
    <t>User 1</t>
  </si>
  <si>
    <t>Instructions</t>
  </si>
  <si>
    <t>2. For user data, paste lamp spectral power distribution (5 nm increments) into Data sheet.</t>
  </si>
  <si>
    <t>3. To add more user sources, insert columns to the left of User 2 on the Data sheet.</t>
  </si>
  <si>
    <t>4. Multiply the Melanopic Ratio by measured or modeled lux to calculate equivalent melanopic lux.</t>
  </si>
  <si>
    <t>1. Select built-in sample source, or user-entered source (above).</t>
  </si>
  <si>
    <t>Insert columns to left of</t>
  </si>
  <si>
    <t>User 2 to add additional</t>
  </si>
  <si>
    <t>sources.</t>
  </si>
  <si>
    <r>
      <rPr>
        <sz val="9"/>
        <rFont val="Calibri"/>
        <family val="2"/>
      </rPr>
      <t>λ</t>
    </r>
    <r>
      <rPr>
        <sz val="9"/>
        <rFont val="Geneva"/>
      </rPr>
      <t xml:space="preserve"> (nm)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</si>
</sst>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_);\(#,##0.000\)"/>
    <numFmt numFmtId="166" formatCode="0.000"/>
  </numFmts>
  <fonts count="11">
    <font>
      <sz val="9"/>
      <name val="Geneva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9"/>
      <color theme="10"/>
      <name val="Geneva"/>
      <family val="2"/>
    </font>
    <font>
      <sz val="9"/>
      <name val="Calibri"/>
      <family val="2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 applyBorder="1"/>
    <xf numFmtId="164" fontId="6" fillId="3" borderId="2" xfId="4" applyNumberFormat="1" applyFont="1"/>
    <xf numFmtId="0" fontId="6" fillId="3" borderId="2" xfId="4" applyNumberFormat="1" applyFont="1"/>
    <xf numFmtId="165" fontId="4" fillId="3" borderId="3" xfId="3" applyNumberFormat="1" applyAlignment="1">
      <alignment horizontal="center"/>
    </xf>
    <xf numFmtId="0" fontId="0" fillId="5" borderId="0" xfId="0" applyFill="1"/>
    <xf numFmtId="0" fontId="7" fillId="0" borderId="1" xfId="1" applyFont="1"/>
    <xf numFmtId="0" fontId="0" fillId="0" borderId="0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 applyProtection="1">
      <alignment horizontal="center"/>
      <protection hidden="1"/>
    </xf>
    <xf numFmtId="164" fontId="0" fillId="0" borderId="0" xfId="0" applyNumberFormat="1" applyBorder="1" applyAlignment="1">
      <alignment horizontal="center"/>
    </xf>
    <xf numFmtId="0" fontId="3" fillId="2" borderId="2" xfId="2" applyProtection="1">
      <protection locked="0"/>
    </xf>
    <xf numFmtId="164" fontId="0" fillId="4" borderId="0" xfId="0" applyNumberFormat="1" applyFill="1" applyBorder="1" applyAlignment="1" applyProtection="1">
      <alignment horizontal="center"/>
      <protection hidden="1"/>
    </xf>
    <xf numFmtId="166" fontId="1" fillId="6" borderId="4" xfId="5" applyNumberFormat="1" applyBorder="1" applyProtection="1"/>
    <xf numFmtId="0" fontId="0" fillId="0" borderId="0" xfId="0" applyAlignment="1">
      <alignment wrapText="1"/>
    </xf>
    <xf numFmtId="2" fontId="8" fillId="0" borderId="0" xfId="6" applyNumberFormat="1"/>
    <xf numFmtId="0" fontId="0" fillId="0" borderId="0" xfId="0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</cellXfs>
  <cellStyles count="7">
    <cellStyle name="20% - Accent4" xfId="5" builtinId="42"/>
    <cellStyle name="Calculation" xfId="4" builtinId="22"/>
    <cellStyle name="Heading 2" xfId="1" builtinId="17"/>
    <cellStyle name="Hyperlink" xfId="6" builtinId="8"/>
    <cellStyle name="Input" xfId="2" builtinId="20"/>
    <cellStyle name="Normal" xfId="0" builtinId="0"/>
    <cellStyle name="Output" xfId="3" builtinId="2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font>
        <b val="0"/>
        <i val="0"/>
      </font>
      <numFmt numFmtId="164" formatCode="0.000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outline="0">
        <left style="thin">
          <color rgb="FFB2B2B2"/>
        </left>
      </border>
      <protection locked="1" hidden="1"/>
    </dxf>
    <dxf>
      <numFmt numFmtId="166" formatCode="0.000"/>
      <protection locked="1" hidden="0"/>
    </dxf>
    <dxf>
      <fill>
        <patternFill patternType="solid">
          <fgColor indexed="64"/>
          <bgColor theme="7" tint="0.79998168889431442"/>
        </patternFill>
      </fill>
      <border outline="0">
        <right style="thin">
          <color rgb="FFB2B2B2"/>
        </right>
      </border>
    </dxf>
    <dxf>
      <font>
        <b/>
        <i val="0"/>
        <u/>
        <color theme="4"/>
      </font>
    </dxf>
  </dxfs>
  <tableStyles count="0" defaultTableStyle="TableStyleMedium2" defaultPivotStyle="PivotStyleLight16"/>
  <colors>
    <mruColors>
      <color rgb="FF990000"/>
      <color rgb="FFFFBE00"/>
      <color rgb="FFA3FF00"/>
      <color rgb="FF00FF92"/>
      <color rgb="FF0046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Circadian!$B$1</c:f>
              <c:strCache>
                <c:ptCount val="1"/>
                <c:pt idx="0">
                  <c:v>Lamp data</c:v>
                </c:pt>
              </c:strCache>
            </c:strRef>
          </c:tx>
          <c:spPr>
            <a:gradFill flip="none" rotWithShape="1">
              <a:gsLst>
                <a:gs pos="100000">
                  <a:schemeClr val="tx1"/>
                </a:gs>
                <a:gs pos="91000">
                  <a:srgbClr val="990000"/>
                </a:gs>
                <a:gs pos="77000">
                  <a:srgbClr val="FF0000"/>
                </a:gs>
                <a:gs pos="63000">
                  <a:srgbClr val="FFBE00"/>
                </a:gs>
                <a:gs pos="49000">
                  <a:srgbClr val="A3FF00"/>
                </a:gs>
                <a:gs pos="0">
                  <a:schemeClr val="tx1"/>
                </a:gs>
                <a:gs pos="6000">
                  <a:srgbClr val="8300B5"/>
                </a:gs>
                <a:gs pos="20000">
                  <a:srgbClr val="0046FF"/>
                </a:gs>
                <a:gs pos="34000">
                  <a:srgbClr val="00FF92"/>
                </a:gs>
              </a:gsLst>
              <a:lin ang="0" scaled="1"/>
              <a:tileRect/>
            </a:gradFill>
            <a:ln>
              <a:solidFill>
                <a:schemeClr val="tx1"/>
              </a:solidFill>
            </a:ln>
            <a:effectLst/>
          </c:spP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Circadian!$B$2:$B$72</c:f>
              <c:numCache>
                <c:formatCode>0.000</c:formatCode>
                <c:ptCount val="71"/>
                <c:pt idx="0">
                  <c:v>8.8942857142857143E-2</c:v>
                </c:pt>
                <c:pt idx="1">
                  <c:v>8.7871428571428573E-2</c:v>
                </c:pt>
                <c:pt idx="2">
                  <c:v>8.6866666666666661E-2</c:v>
                </c:pt>
                <c:pt idx="3">
                  <c:v>0.80884444444444448</c:v>
                </c:pt>
                <c:pt idx="4">
                  <c:v>2.4771750000000003</c:v>
                </c:pt>
                <c:pt idx="5">
                  <c:v>1.0680000000000001</c:v>
                </c:pt>
                <c:pt idx="6">
                  <c:v>0.84814285714285709</c:v>
                </c:pt>
                <c:pt idx="7">
                  <c:v>1.4485857142857141</c:v>
                </c:pt>
                <c:pt idx="8">
                  <c:v>2.3771499999999999</c:v>
                </c:pt>
                <c:pt idx="9">
                  <c:v>11.753956521739131</c:v>
                </c:pt>
                <c:pt idx="10">
                  <c:v>22.863317525773201</c:v>
                </c:pt>
                <c:pt idx="11">
                  <c:v>6.4044411764705886</c:v>
                </c:pt>
                <c:pt idx="12">
                  <c:v>4.2867500000000005</c:v>
                </c:pt>
                <c:pt idx="13">
                  <c:v>4.1216857142857135</c:v>
                </c:pt>
                <c:pt idx="14">
                  <c:v>4.2299999999999995</c:v>
                </c:pt>
                <c:pt idx="15">
                  <c:v>3.900814285714286</c:v>
                </c:pt>
                <c:pt idx="16">
                  <c:v>3.5716571428571426</c:v>
                </c:pt>
                <c:pt idx="17">
                  <c:v>3.1878142857142859</c:v>
                </c:pt>
                <c:pt idx="18">
                  <c:v>3.1320285714285707</c:v>
                </c:pt>
                <c:pt idx="19">
                  <c:v>6.1165333333333338</c:v>
                </c:pt>
                <c:pt idx="20">
                  <c:v>10.726546153846154</c:v>
                </c:pt>
                <c:pt idx="21">
                  <c:v>9.5663454545454538</c:v>
                </c:pt>
                <c:pt idx="22">
                  <c:v>6.1899571428571436</c:v>
                </c:pt>
                <c:pt idx="23">
                  <c:v>3.3182</c:v>
                </c:pt>
                <c:pt idx="24">
                  <c:v>1.5399428571428573</c:v>
                </c:pt>
                <c:pt idx="25">
                  <c:v>1.2107571428571426</c:v>
                </c:pt>
                <c:pt idx="26">
                  <c:v>0.82691428571428582</c:v>
                </c:pt>
                <c:pt idx="27">
                  <c:v>0.82579999999999998</c:v>
                </c:pt>
                <c:pt idx="28">
                  <c:v>0.93411428571428579</c:v>
                </c:pt>
                <c:pt idx="29">
                  <c:v>5.6081045454545455</c:v>
                </c:pt>
                <c:pt idx="30">
                  <c:v>29.530667961165054</c:v>
                </c:pt>
                <c:pt idx="31">
                  <c:v>75.415153284671561</c:v>
                </c:pt>
                <c:pt idx="32">
                  <c:v>61.27502028985505</c:v>
                </c:pt>
                <c:pt idx="33">
                  <c:v>13.642504761904766</c:v>
                </c:pt>
                <c:pt idx="34">
                  <c:v>3.5327545454545457</c:v>
                </c:pt>
                <c:pt idx="35">
                  <c:v>1.3915249999999999</c:v>
                </c:pt>
                <c:pt idx="36">
                  <c:v>1.1990285714285716</c:v>
                </c:pt>
                <c:pt idx="37">
                  <c:v>6.3779333333333321</c:v>
                </c:pt>
                <c:pt idx="38">
                  <c:v>15.622011428571431</c:v>
                </c:pt>
                <c:pt idx="39">
                  <c:v>14.766909090909094</c:v>
                </c:pt>
                <c:pt idx="40">
                  <c:v>18.478623076923078</c:v>
                </c:pt>
                <c:pt idx="41">
                  <c:v>16.492229032258063</c:v>
                </c:pt>
                <c:pt idx="42">
                  <c:v>7.8912062500000006</c:v>
                </c:pt>
                <c:pt idx="43">
                  <c:v>4.0304333333333338</c:v>
                </c:pt>
                <c:pt idx="44">
                  <c:v>18.640426250000001</c:v>
                </c:pt>
                <c:pt idx="45">
                  <c:v>34.097307194244593</c:v>
                </c:pt>
                <c:pt idx="46">
                  <c:v>9.686239999999998</c:v>
                </c:pt>
                <c:pt idx="47">
                  <c:v>7.742375</c:v>
                </c:pt>
                <c:pt idx="48">
                  <c:v>8.4861357142857141</c:v>
                </c:pt>
                <c:pt idx="49">
                  <c:v>3.8373857142857153</c:v>
                </c:pt>
                <c:pt idx="50">
                  <c:v>1.5668714285714285</c:v>
                </c:pt>
                <c:pt idx="51">
                  <c:v>1.5658333333333332</c:v>
                </c:pt>
                <c:pt idx="52">
                  <c:v>1.6195571428571429</c:v>
                </c:pt>
                <c:pt idx="53">
                  <c:v>1.6184142857142858</c:v>
                </c:pt>
                <c:pt idx="54">
                  <c:v>1.1799285714285712</c:v>
                </c:pt>
                <c:pt idx="55">
                  <c:v>1.4522285714285714</c:v>
                </c:pt>
                <c:pt idx="56">
                  <c:v>1.1777714285714287</c:v>
                </c:pt>
                <c:pt idx="57">
                  <c:v>0.95795714285714284</c:v>
                </c:pt>
                <c:pt idx="58">
                  <c:v>0.79282857142857144</c:v>
                </c:pt>
                <c:pt idx="59">
                  <c:v>1.2292142857142856</c:v>
                </c:pt>
                <c:pt idx="60">
                  <c:v>1.5563</c:v>
                </c:pt>
                <c:pt idx="61">
                  <c:v>1.0084571428571429</c:v>
                </c:pt>
                <c:pt idx="62">
                  <c:v>0.40590000000000004</c:v>
                </c:pt>
                <c:pt idx="63">
                  <c:v>1.6966500000000002</c:v>
                </c:pt>
                <c:pt idx="64">
                  <c:v>3.9338555555555561</c:v>
                </c:pt>
                <c:pt idx="65">
                  <c:v>2.125175</c:v>
                </c:pt>
                <c:pt idx="66">
                  <c:v>0.40157142857142858</c:v>
                </c:pt>
                <c:pt idx="67">
                  <c:v>0.40050000000000002</c:v>
                </c:pt>
                <c:pt idx="68">
                  <c:v>0.23537142857142856</c:v>
                </c:pt>
                <c:pt idx="69">
                  <c:v>1.5571428571428569E-2</c:v>
                </c:pt>
                <c:pt idx="70">
                  <c:v>1.4566666666666667E-2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235088"/>
        <c:axId val="-511232256"/>
      </c:areaChart>
      <c:lineChart>
        <c:grouping val="standard"/>
        <c:varyColors val="0"/>
        <c:ser>
          <c:idx val="1"/>
          <c:order val="1"/>
          <c:tx>
            <c:strRef>
              <c:f>Circadian!$C$1</c:f>
              <c:strCache>
                <c:ptCount val="1"/>
                <c:pt idx="0">
                  <c:v>circadian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Circadian!$C$2:$C$72</c:f>
              <c:numCache>
                <c:formatCode>0.0000</c:formatCode>
                <c:ptCount val="71"/>
                <c:pt idx="0">
                  <c:v>9.1816513603793079E-4</c:v>
                </c:pt>
                <c:pt idx="1">
                  <c:v>1.6672378957143452E-3</c:v>
                </c:pt>
                <c:pt idx="2">
                  <c:v>3.0944160387187795E-3</c:v>
                </c:pt>
                <c:pt idx="3">
                  <c:v>5.8803540774023059E-3</c:v>
                </c:pt>
                <c:pt idx="4">
                  <c:v>1.1427705485685623E-2</c:v>
                </c:pt>
                <c:pt idx="5">
                  <c:v>2.2811230203183226E-2</c:v>
                </c:pt>
                <c:pt idx="6">
                  <c:v>4.6154994540401575E-2</c:v>
                </c:pt>
                <c:pt idx="7">
                  <c:v>7.947661670983408E-2</c:v>
                </c:pt>
                <c:pt idx="8">
                  <c:v>0.13723734797580478</c:v>
                </c:pt>
                <c:pt idx="9">
                  <c:v>0.18709636643537131</c:v>
                </c:pt>
                <c:pt idx="10">
                  <c:v>0.25386523252173454</c:v>
                </c:pt>
                <c:pt idx="11">
                  <c:v>0.32067947284137727</c:v>
                </c:pt>
                <c:pt idx="12">
                  <c:v>0.40158707367541496</c:v>
                </c:pt>
                <c:pt idx="13">
                  <c:v>0.47400236533084894</c:v>
                </c:pt>
                <c:pt idx="14">
                  <c:v>0.55371524185456422</c:v>
                </c:pt>
                <c:pt idx="15">
                  <c:v>0.62965395406188329</c:v>
                </c:pt>
                <c:pt idx="16">
                  <c:v>0.70804861842644806</c:v>
                </c:pt>
                <c:pt idx="17">
                  <c:v>0.78521617884632233</c:v>
                </c:pt>
                <c:pt idx="18">
                  <c:v>0.86029078238348877</c:v>
                </c:pt>
                <c:pt idx="19">
                  <c:v>0.91773356033794673</c:v>
                </c:pt>
                <c:pt idx="20">
                  <c:v>0.96560464889561914</c:v>
                </c:pt>
                <c:pt idx="21">
                  <c:v>0.99062133014157938</c:v>
                </c:pt>
                <c:pt idx="22">
                  <c:v>1</c:v>
                </c:pt>
                <c:pt idx="23">
                  <c:v>0.99202228943038695</c:v>
                </c:pt>
                <c:pt idx="24">
                  <c:v>0.9659516578189723</c:v>
                </c:pt>
                <c:pt idx="25">
                  <c:v>0.92229868076593302</c:v>
                </c:pt>
                <c:pt idx="26">
                  <c:v>0.86288809946250544</c:v>
                </c:pt>
                <c:pt idx="27">
                  <c:v>0.78523346349967649</c:v>
                </c:pt>
                <c:pt idx="28">
                  <c:v>0.69962803975238175</c:v>
                </c:pt>
                <c:pt idx="29">
                  <c:v>0.60942212431434917</c:v>
                </c:pt>
                <c:pt idx="30">
                  <c:v>0.51930871043533589</c:v>
                </c:pt>
                <c:pt idx="31">
                  <c:v>0.4325332971239953</c:v>
                </c:pt>
                <c:pt idx="32">
                  <c:v>0.35170723138865106</c:v>
                </c:pt>
                <c:pt idx="33">
                  <c:v>0.27913520134752812</c:v>
                </c:pt>
                <c:pt idx="34">
                  <c:v>0.21572225377137788</c:v>
                </c:pt>
                <c:pt idx="35">
                  <c:v>0.16205588690030312</c:v>
                </c:pt>
                <c:pt idx="36">
                  <c:v>0.11852562336067191</c:v>
                </c:pt>
                <c:pt idx="37">
                  <c:v>8.4345718537514977E-2</c:v>
                </c:pt>
                <c:pt idx="38">
                  <c:v>5.8701270555627509E-2</c:v>
                </c:pt>
                <c:pt idx="39">
                  <c:v>4.0008893938139792E-2</c:v>
                </c:pt>
                <c:pt idx="40">
                  <c:v>2.6874736625553022E-2</c:v>
                </c:pt>
                <c:pt idx="41">
                  <c:v>1.7862446562977388E-2</c:v>
                </c:pt>
                <c:pt idx="42">
                  <c:v>1.1790140775018084E-2</c:v>
                </c:pt>
                <c:pt idx="43">
                  <c:v>7.73429551931064E-3</c:v>
                </c:pt>
                <c:pt idx="44">
                  <c:v>5.0668639839673959E-3</c:v>
                </c:pt>
                <c:pt idx="45">
                  <c:v>3.3176629734713446E-3</c:v>
                </c:pt>
                <c:pt idx="46">
                  <c:v>2.1769761016290699E-3</c:v>
                </c:pt>
                <c:pt idx="47">
                  <c:v>1.4331433756986992E-3</c:v>
                </c:pt>
                <c:pt idx="48">
                  <c:v>9.4731314937016855E-4</c:v>
                </c:pt>
                <c:pt idx="49">
                  <c:v>6.276479476929565E-4</c:v>
                </c:pt>
                <c:pt idx="50">
                  <c:v>4.1795540807376891E-4</c:v>
                </c:pt>
                <c:pt idx="51">
                  <c:v>2.7980095745635966E-4</c:v>
                </c:pt>
                <c:pt idx="52">
                  <c:v>1.8834080948881891E-4</c:v>
                </c:pt>
                <c:pt idx="53">
                  <c:v>1.2733684090834526E-4</c:v>
                </c:pt>
                <c:pt idx="54">
                  <c:v>8.6575081123062847E-5</c:v>
                </c:pt>
                <c:pt idx="55">
                  <c:v>5.9191384279176679E-5</c:v>
                </c:pt>
                <c:pt idx="56">
                  <c:v>4.0694517167499228E-5</c:v>
                </c:pt>
                <c:pt idx="57">
                  <c:v>2.8132038226311132E-5</c:v>
                </c:pt>
                <c:pt idx="58">
                  <c:v>1.955348187952486E-5</c:v>
                </c:pt>
                <c:pt idx="59">
                  <c:v>1.3648027270465082E-5</c:v>
                </c:pt>
                <c:pt idx="60">
                  <c:v>9.5763671862575815E-6</c:v>
                </c:pt>
                <c:pt idx="61">
                  <c:v>6.7542499585040005E-6</c:v>
                </c:pt>
                <c:pt idx="62">
                  <c:v>4.788042823518799E-6</c:v>
                </c:pt>
                <c:pt idx="63">
                  <c:v>3.4084114321041705E-6</c:v>
                </c:pt>
                <c:pt idx="64">
                  <c:v>2.4381894723012652E-6</c:v>
                </c:pt>
                <c:pt idx="65">
                  <c:v>1.7525194375577886E-6</c:v>
                </c:pt>
                <c:pt idx="66">
                  <c:v>1.7525194375577886E-6</c:v>
                </c:pt>
                <c:pt idx="67">
                  <c:v>1.7525194375577886E-6</c:v>
                </c:pt>
                <c:pt idx="68">
                  <c:v>1.7525194375577886E-6</c:v>
                </c:pt>
                <c:pt idx="69">
                  <c:v>1.7525194375577886E-6</c:v>
                </c:pt>
                <c:pt idx="70">
                  <c:v>1.7525194375577886E-6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32D-973F-ADAFE9FBD220}"/>
            </c:ext>
          </c:extLst>
        </c:ser>
        <c:ser>
          <c:idx val="2"/>
          <c:order val="2"/>
          <c:tx>
            <c:strRef>
              <c:f>Circadian!$D$1</c:f>
              <c:strCache>
                <c:ptCount val="1"/>
                <c:pt idx="0">
                  <c:v>visual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Circadian!$D$2:$D$72</c:f>
              <c:numCache>
                <c:formatCode>0.0000</c:formatCode>
                <c:ptCount val="71"/>
                <c:pt idx="0">
                  <c:v>4.0000000000000003E-5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2.1699999999999999E-4</c:v>
                </c:pt>
                <c:pt idx="4">
                  <c:v>4.0000000000000002E-4</c:v>
                </c:pt>
                <c:pt idx="5">
                  <c:v>6.4000000000000005E-4</c:v>
                </c:pt>
                <c:pt idx="6">
                  <c:v>1.2099999999999999E-3</c:v>
                </c:pt>
                <c:pt idx="7">
                  <c:v>2.1800000000000001E-3</c:v>
                </c:pt>
                <c:pt idx="8">
                  <c:v>4.0000000000000001E-3</c:v>
                </c:pt>
                <c:pt idx="9">
                  <c:v>7.3000000000000001E-3</c:v>
                </c:pt>
                <c:pt idx="10">
                  <c:v>1.1599999999999999E-2</c:v>
                </c:pt>
                <c:pt idx="11">
                  <c:v>1.6840000000000001E-2</c:v>
                </c:pt>
                <c:pt idx="12">
                  <c:v>2.3E-2</c:v>
                </c:pt>
                <c:pt idx="13">
                  <c:v>2.98E-2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0.06</c:v>
                </c:pt>
                <c:pt idx="17">
                  <c:v>7.3899999999999993E-2</c:v>
                </c:pt>
                <c:pt idx="18">
                  <c:v>9.0980000000000005E-2</c:v>
                </c:pt>
                <c:pt idx="19">
                  <c:v>0.11260000000000001</c:v>
                </c:pt>
                <c:pt idx="20">
                  <c:v>0.13902</c:v>
                </c:pt>
                <c:pt idx="21">
                  <c:v>0.16930000000000001</c:v>
                </c:pt>
                <c:pt idx="22">
                  <c:v>0.20802000000000001</c:v>
                </c:pt>
                <c:pt idx="23">
                  <c:v>0.2586</c:v>
                </c:pt>
                <c:pt idx="24">
                  <c:v>0.32300000000000001</c:v>
                </c:pt>
                <c:pt idx="25">
                  <c:v>0.4073</c:v>
                </c:pt>
                <c:pt idx="26">
                  <c:v>0.503</c:v>
                </c:pt>
                <c:pt idx="27">
                  <c:v>0.60819999999999996</c:v>
                </c:pt>
                <c:pt idx="28">
                  <c:v>0.71</c:v>
                </c:pt>
                <c:pt idx="29">
                  <c:v>0.79320000000000002</c:v>
                </c:pt>
                <c:pt idx="30">
                  <c:v>0.86199999999999999</c:v>
                </c:pt>
                <c:pt idx="31">
                  <c:v>0.91485000000000005</c:v>
                </c:pt>
                <c:pt idx="32">
                  <c:v>0.95399999999999996</c:v>
                </c:pt>
                <c:pt idx="33">
                  <c:v>0.98029999999999995</c:v>
                </c:pt>
                <c:pt idx="34">
                  <c:v>0.99495</c:v>
                </c:pt>
                <c:pt idx="35">
                  <c:v>1</c:v>
                </c:pt>
                <c:pt idx="36">
                  <c:v>0.995</c:v>
                </c:pt>
                <c:pt idx="37">
                  <c:v>0.97860000000000003</c:v>
                </c:pt>
                <c:pt idx="38">
                  <c:v>0.95199999999999996</c:v>
                </c:pt>
                <c:pt idx="39">
                  <c:v>0.91539999999999999</c:v>
                </c:pt>
                <c:pt idx="40">
                  <c:v>0.87</c:v>
                </c:pt>
                <c:pt idx="41">
                  <c:v>0.81630000000000003</c:v>
                </c:pt>
                <c:pt idx="42">
                  <c:v>0.75700000000000001</c:v>
                </c:pt>
                <c:pt idx="43">
                  <c:v>0.69489999999999996</c:v>
                </c:pt>
                <c:pt idx="44">
                  <c:v>0.63100000000000001</c:v>
                </c:pt>
                <c:pt idx="45">
                  <c:v>0.56679999999999997</c:v>
                </c:pt>
                <c:pt idx="46">
                  <c:v>0.503</c:v>
                </c:pt>
                <c:pt idx="47">
                  <c:v>0.44119999999999998</c:v>
                </c:pt>
                <c:pt idx="48">
                  <c:v>0.38100000000000001</c:v>
                </c:pt>
                <c:pt idx="49">
                  <c:v>0.32100000000000001</c:v>
                </c:pt>
                <c:pt idx="50">
                  <c:v>0.26500000000000001</c:v>
                </c:pt>
                <c:pt idx="51">
                  <c:v>0.217</c:v>
                </c:pt>
                <c:pt idx="52">
                  <c:v>0.17499999999999999</c:v>
                </c:pt>
                <c:pt idx="53">
                  <c:v>0.13800000000000001</c:v>
                </c:pt>
                <c:pt idx="54">
                  <c:v>0.107</c:v>
                </c:pt>
                <c:pt idx="55">
                  <c:v>8.1600000000000006E-2</c:v>
                </c:pt>
                <c:pt idx="56">
                  <c:v>6.0999999999999999E-2</c:v>
                </c:pt>
                <c:pt idx="57">
                  <c:v>4.4580000000000002E-2</c:v>
                </c:pt>
                <c:pt idx="58">
                  <c:v>3.2000000000000001E-2</c:v>
                </c:pt>
                <c:pt idx="59">
                  <c:v>2.3199999999999998E-2</c:v>
                </c:pt>
                <c:pt idx="60">
                  <c:v>1.7000000000000001E-2</c:v>
                </c:pt>
                <c:pt idx="61">
                  <c:v>1.192E-2</c:v>
                </c:pt>
                <c:pt idx="62">
                  <c:v>8.2100000000000003E-3</c:v>
                </c:pt>
                <c:pt idx="63">
                  <c:v>5.7229999999999998E-3</c:v>
                </c:pt>
                <c:pt idx="64">
                  <c:v>4.1019999999999997E-3</c:v>
                </c:pt>
                <c:pt idx="65">
                  <c:v>2.9290000000000002E-3</c:v>
                </c:pt>
                <c:pt idx="66">
                  <c:v>1.4645000000000001E-3</c:v>
                </c:pt>
                <c:pt idx="67">
                  <c:v>7.3225000000000004E-4</c:v>
                </c:pt>
                <c:pt idx="68">
                  <c:v>3.6612500000000002E-4</c:v>
                </c:pt>
                <c:pt idx="69">
                  <c:v>1.8306250000000001E-4</c:v>
                </c:pt>
                <c:pt idx="70">
                  <c:v>9.1531250000000006E-5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27616"/>
        <c:axId val="-511229936"/>
      </c:lineChart>
      <c:catAx>
        <c:axId val="-5112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2256"/>
        <c:crosses val="autoZero"/>
        <c:auto val="1"/>
        <c:lblAlgn val="ctr"/>
        <c:lblOffset val="100"/>
        <c:tickLblSkip val="4"/>
        <c:noMultiLvlLbl val="0"/>
      </c:catAx>
      <c:valAx>
        <c:axId val="-511232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5088"/>
        <c:crosses val="autoZero"/>
        <c:crossBetween val="midCat"/>
      </c:valAx>
      <c:valAx>
        <c:axId val="-51122993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27616"/>
        <c:crosses val="max"/>
        <c:crossBetween val="between"/>
      </c:valAx>
      <c:catAx>
        <c:axId val="-5112276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299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12</xdr:col>
      <xdr:colOff>447675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12699</xdr:colOff>
      <xdr:row>26</xdr:row>
      <xdr:rowOff>88900</xdr:rowOff>
    </xdr:from>
    <xdr:to>
      <xdr:col>8</xdr:col>
      <xdr:colOff>281304</xdr:colOff>
      <xdr:row>30</xdr:row>
      <xdr:rowOff>131953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24" y="4799013"/>
          <a:ext cx="1859280" cy="766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ST%20CQS%20simulation%207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e/Downloads/Ver%207/My%20Files/COLOR%20RENDERING/Color%20Rendering%20Simulation/Ver%206.1%20Feb%2005/My%20Files/LED%20Project/COLOR%20RENDERING/Color%20Rendering%20Simulation/Ver%206.1%20Feb%2005/Copied%20to%20HD/Feb%2012%2005/Feb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notes"/>
      <sheetName val="Instruction"/>
      <sheetName val="Color View"/>
      <sheetName val="uvdiagram"/>
      <sheetName val="CIELAB plot"/>
      <sheetName val="3 LED model"/>
      <sheetName val="4 LED model"/>
      <sheetName val="Phosphor model"/>
      <sheetName val="Lamp data"/>
      <sheetName val="Circadian"/>
      <sheetName val="CRI"/>
      <sheetName val="CQS"/>
      <sheetName val="Reference"/>
      <sheetName val="Chromaticity"/>
      <sheetName val="C Adapt"/>
      <sheetName val="TSC"/>
      <sheetName val="TSC work"/>
      <sheetName val="x y diagram"/>
      <sheetName val="RBG conversion"/>
      <sheetName val="CMCCAT-h"/>
      <sheetName val="CMCCAT-v"/>
      <sheetName val="CIELAB"/>
      <sheetName val="Duvtoxy"/>
      <sheetName val="CCT.v"/>
      <sheetName val="do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CMCCAT</v>
          </cell>
        </row>
      </sheetData>
      <sheetData sheetId="20">
        <row r="1">
          <cell r="A1" t="str">
            <v>CMCCATv</v>
          </cell>
        </row>
      </sheetData>
      <sheetData sheetId="21">
        <row r="1">
          <cell r="A1" t="str">
            <v>LAB</v>
          </cell>
        </row>
      </sheetData>
      <sheetData sheetId="22">
        <row r="1">
          <cell r="A1" t="str">
            <v>Duvtoxy</v>
          </cell>
        </row>
      </sheetData>
      <sheetData sheetId="23">
        <row r="1">
          <cell r="A1" t="str">
            <v>CCTv</v>
          </cell>
        </row>
      </sheetData>
      <sheetData sheetId="24">
        <row r="1">
          <cell r="A1" t="str">
            <v>DOMIN_V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SC"/>
      <sheetName val="Color View"/>
      <sheetName val="CIELAB plots"/>
      <sheetName val="Chromaticity"/>
      <sheetName val="CIELAB"/>
      <sheetName val="RGB conversion."/>
      <sheetName val="XYZ to RGB"/>
      <sheetName val="LAB"/>
      <sheetName val="CCT.v"/>
      <sheetName val="Summary"/>
      <sheetName val="Sensor response"/>
      <sheetName val="LSQ"/>
      <sheetName val="Transformed"/>
      <sheetName val="sRGB"/>
      <sheetName val="14 samples"/>
      <sheetName val="xy diagram"/>
      <sheetName val="CIE 13.3 CRI"/>
      <sheetName val="CIELAB CRI"/>
      <sheetName val="Org. XYZ"/>
      <sheetName val="14 spl LSQ fit"/>
      <sheetName val="Transformed 2"/>
      <sheetName val="CRI"/>
      <sheetName val="3x3 Transform"/>
      <sheetName val="Color Matching Function"/>
      <sheetName val="XYZ to sRGB"/>
      <sheetName val="sRGB(lambda)"/>
      <sheetName val="sRGB to XYZ"/>
      <sheetName val="sRGB  space"/>
      <sheetName val="1931 x-y"/>
      <sheetName val="1976 u´-v´"/>
      <sheetName val="1960 u-v"/>
      <sheetName val="Blackbody Locus"/>
      <sheetName val="Insructions"/>
      <sheetName val="LED model"/>
      <sheetName val="Examples"/>
      <sheetName val="Auto white"/>
      <sheetName val="Reflectance"/>
      <sheetName val="Reference"/>
      <sheetName val="von Kries"/>
      <sheetName val="13.3 Results"/>
      <sheetName val="RBG conversion"/>
      <sheetName val="Sample data"/>
      <sheetName val="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XYZtoRGB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">
          <cell r="A1" t="str">
            <v>TRANSFORM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ables/table1.xml><?xml version="1.0" encoding="utf-8"?>
<table xmlns="http://schemas.openxmlformats.org/spreadsheetml/2006/main" id="1" name="Table1" displayName="Table1" ref="A1:F73" totalsRowCount="1">
  <autoFilter ref="A1:F72"/>
  <tableColumns count="6">
    <tableColumn id="1" name="λ (nm)" totalsRowLabel="Total" dataDxfId="16"/>
    <tableColumn id="7" name="Lamp data" dataDxfId="15" dataCellStyle="20% - Accent4">
      <calculatedColumnFormula>INDEX(Table2[],MATCH(Table1[[#This Row],[λ (nm)]],Table2[Wavelength],0),MATCH($H$2,Table2[#Headers],0))</calculatedColumnFormula>
    </tableColumn>
    <tableColumn id="2" name="circadian" dataDxfId="14" totalsRowDxfId="13"/>
    <tableColumn id="8" name="visual" dataDxfId="12" totalsRowDxfId="11"/>
    <tableColumn id="3" name="lamp*c" totalsRowFunction="sum" dataDxfId="10" totalsRowDxfId="9" dataCellStyle="Calculation">
      <calculatedColumnFormula>Table1[[#This Row],[circadian]]*Table1[[#This Row],[Lamp data]]</calculatedColumnFormula>
    </tableColumn>
    <tableColumn id="5" name="lamp*v" totalsRowFunction="sum" dataDxfId="8" totalsRowDxfId="7" dataCellStyle="Calculation">
      <calculatedColumnFormula>Table1[[#This Row],[visual]]*Table1[[#This Row],[Lamp data]]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2" totalsRowShown="0" headerRowDxfId="6">
  <autoFilter ref="A1:I72"/>
  <tableColumns count="9">
    <tableColumn id="1" name="Wavelength" dataDxfId="5">
      <calculatedColumnFormula>A1+5</calculatedColumnFormula>
    </tableColumn>
    <tableColumn id="2" name="Sample LED 2700 K"/>
    <tableColumn id="4" name="Sample LED 4000 K"/>
    <tableColumn id="3" name="Sample Fluorescent 2950 K"/>
    <tableColumn id="5" name="Sample Fluorescent 4000 K" dataDxfId="4"/>
    <tableColumn id="6" name="Sample Fluorescent 6500 K" dataDxfId="3"/>
    <tableColumn id="7" name="Sample Overcast" dataDxfId="2"/>
    <tableColumn id="9" name="User 2" dataDxfId="1"/>
    <tableColumn id="8" name="User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73"/>
  <sheetViews>
    <sheetView tabSelected="1" workbookViewId="0">
      <selection activeCell="F13" sqref="F13"/>
    </sheetView>
  </sheetViews>
  <sheetFormatPr defaultColWidth="8.84375" defaultRowHeight="11.65"/>
  <cols>
    <col min="1" max="1" width="8.69140625" bestFit="1" customWidth="1"/>
    <col min="2" max="2" width="12.69140625" bestFit="1" customWidth="1"/>
    <col min="3" max="3" width="12.3046875" style="10" bestFit="1" customWidth="1"/>
    <col min="4" max="4" width="12.3046875" style="11" bestFit="1" customWidth="1"/>
    <col min="5" max="5" width="12.15234375" style="1" bestFit="1" customWidth="1"/>
    <col min="8" max="8" width="25.69140625" bestFit="1" customWidth="1"/>
    <col min="10" max="10" width="20.84375" bestFit="1" customWidth="1"/>
  </cols>
  <sheetData>
    <row r="1" spans="1:13" ht="13.5" thickBot="1">
      <c r="A1" s="21" t="s">
        <v>27</v>
      </c>
      <c r="B1" t="s">
        <v>5</v>
      </c>
      <c r="C1" s="10" t="s">
        <v>6</v>
      </c>
      <c r="D1" s="11" t="s">
        <v>7</v>
      </c>
      <c r="E1" t="s">
        <v>0</v>
      </c>
      <c r="F1" s="1" t="s">
        <v>1</v>
      </c>
      <c r="H1" s="8" t="s">
        <v>9</v>
      </c>
      <c r="I1" s="3"/>
      <c r="J1" s="8" t="s">
        <v>4</v>
      </c>
    </row>
    <row r="2" spans="1:13" ht="14.65" thickTop="1">
      <c r="A2" s="7">
        <v>380</v>
      </c>
      <c r="B2" s="16">
        <f>INDEX(Table2[],MATCH(Table1[[#This Row],[λ (nm)]],Table2[Wavelength],0),MATCH($H$2,Table2[#Headers],0))</f>
        <v>8.8942857142857143E-2</v>
      </c>
      <c r="C2" s="12">
        <v>9.1816513603793079E-4</v>
      </c>
      <c r="D2" s="13">
        <v>4.0000000000000003E-5</v>
      </c>
      <c r="E2" s="4">
        <f>Table1[[#This Row],[circadian]]*Table1[[#This Row],[Lamp data]]</f>
        <v>8.1664230528173668E-5</v>
      </c>
      <c r="F2" s="5">
        <f>Table1[[#This Row],[visual]]*Table1[[#This Row],[Lamp data]]</f>
        <v>3.5577142857142858E-6</v>
      </c>
      <c r="G2" s="3"/>
      <c r="H2" s="14" t="s">
        <v>14</v>
      </c>
      <c r="I2" s="9"/>
      <c r="J2" s="6">
        <f>Table1[[#Totals],[lamp*c]]/Table1[[#Totals],[lamp*v]]*mlux_factor</f>
        <v>0.58760651114127926</v>
      </c>
    </row>
    <row r="3" spans="1:13" ht="14.25">
      <c r="A3" s="7">
        <v>385</v>
      </c>
      <c r="B3" s="16">
        <f>INDEX(Table2[],MATCH(Table1[[#This Row],[λ (nm)]],Table2[Wavelength],0),MATCH($H$2,Table2[#Headers],0))</f>
        <v>8.7871428571428573E-2</v>
      </c>
      <c r="C3" s="12">
        <v>1.6672378957143452E-3</v>
      </c>
      <c r="D3" s="13">
        <v>6.0000000000000002E-5</v>
      </c>
      <c r="E3" s="4">
        <f>Table1[[#This Row],[circadian]]*Table1[[#This Row],[Lamp data]]</f>
        <v>1.4650257566484195E-4</v>
      </c>
      <c r="F3" s="5">
        <f>Table1[[#This Row],[visual]]*Table1[[#This Row],[Lamp data]]</f>
        <v>5.2722857142857143E-6</v>
      </c>
      <c r="G3" s="3"/>
      <c r="I3" s="9"/>
      <c r="J3" s="18" t="s">
        <v>10</v>
      </c>
    </row>
    <row r="4" spans="1:13" ht="14.65" thickBot="1">
      <c r="A4" s="7">
        <v>390</v>
      </c>
      <c r="B4" s="16">
        <f>INDEX(Table2[],MATCH(Table1[[#This Row],[λ (nm)]],Table2[Wavelength],0),MATCH($H$2,Table2[#Headers],0))</f>
        <v>8.6866666666666661E-2</v>
      </c>
      <c r="C4" s="12">
        <v>3.0944160387187795E-3</v>
      </c>
      <c r="D4" s="13">
        <v>1.2E-4</v>
      </c>
      <c r="E4" s="4">
        <f>Table1[[#This Row],[circadian]]*Table1[[#This Row],[Lamp data]]</f>
        <v>2.688016065633713E-4</v>
      </c>
      <c r="F4" s="5">
        <f>Table1[[#This Row],[visual]]*Table1[[#This Row],[Lamp data]]</f>
        <v>1.0424E-5</v>
      </c>
      <c r="G4" s="3"/>
      <c r="H4" s="8" t="s">
        <v>19</v>
      </c>
    </row>
    <row r="5" spans="1:13" ht="14.65" thickTop="1">
      <c r="A5" s="7">
        <v>395</v>
      </c>
      <c r="B5" s="16">
        <f>INDEX(Table2[],MATCH(Table1[[#This Row],[λ (nm)]],Table2[Wavelength],0),MATCH($H$2,Table2[#Headers],0))</f>
        <v>0.80884444444444448</v>
      </c>
      <c r="C5" s="12">
        <v>5.8803540774023059E-3</v>
      </c>
      <c r="D5" s="13">
        <v>2.1699999999999999E-4</v>
      </c>
      <c r="E5" s="4">
        <f>Table1[[#This Row],[circadian]]*Table1[[#This Row],[Lamp data]]</f>
        <v>4.7562917268730923E-3</v>
      </c>
      <c r="F5" s="5">
        <f>Table1[[#This Row],[visual]]*Table1[[#This Row],[Lamp data]]</f>
        <v>1.7551924444444443E-4</v>
      </c>
      <c r="G5" s="3"/>
      <c r="H5" s="22" t="s">
        <v>23</v>
      </c>
      <c r="I5" s="22"/>
      <c r="J5" s="22"/>
      <c r="K5" s="22"/>
      <c r="L5" s="22"/>
      <c r="M5" s="22"/>
    </row>
    <row r="6" spans="1:13" ht="14.25">
      <c r="A6" s="7">
        <v>400</v>
      </c>
      <c r="B6" s="16">
        <f>INDEX(Table2[],MATCH(Table1[[#This Row],[λ (nm)]],Table2[Wavelength],0),MATCH($H$2,Table2[#Headers],0))</f>
        <v>2.4771750000000003</v>
      </c>
      <c r="C6" s="12">
        <v>1.1427705485685623E-2</v>
      </c>
      <c r="D6" s="13">
        <v>4.0000000000000002E-4</v>
      </c>
      <c r="E6" s="4">
        <f>Table1[[#This Row],[circadian]]*Table1[[#This Row],[Lamp data]]</f>
        <v>2.8308426336503288E-2</v>
      </c>
      <c r="F6" s="5">
        <f>Table1[[#This Row],[visual]]*Table1[[#This Row],[Lamp data]]</f>
        <v>9.9087000000000025E-4</v>
      </c>
      <c r="G6" s="3"/>
      <c r="H6" s="22" t="s">
        <v>20</v>
      </c>
      <c r="I6" s="22"/>
      <c r="J6" s="22"/>
      <c r="K6" s="22"/>
      <c r="L6" s="22"/>
      <c r="M6" s="22"/>
    </row>
    <row r="7" spans="1:13" ht="14.25">
      <c r="A7" s="7">
        <v>405</v>
      </c>
      <c r="B7" s="16">
        <f>INDEX(Table2[],MATCH(Table1[[#This Row],[λ (nm)]],Table2[Wavelength],0),MATCH($H$2,Table2[#Headers],0))</f>
        <v>1.0680000000000001</v>
      </c>
      <c r="C7" s="12">
        <v>2.2811230203183226E-2</v>
      </c>
      <c r="D7" s="13">
        <v>6.4000000000000005E-4</v>
      </c>
      <c r="E7" s="4">
        <f>Table1[[#This Row],[circadian]]*Table1[[#This Row],[Lamp data]]</f>
        <v>2.4362393856999686E-2</v>
      </c>
      <c r="F7" s="5">
        <f>Table1[[#This Row],[visual]]*Table1[[#This Row],[Lamp data]]</f>
        <v>6.8352000000000007E-4</v>
      </c>
      <c r="G7" s="3"/>
      <c r="H7" s="22" t="s">
        <v>21</v>
      </c>
      <c r="I7" s="22"/>
      <c r="J7" s="22"/>
      <c r="K7" s="22"/>
      <c r="L7" s="22"/>
      <c r="M7" s="22"/>
    </row>
    <row r="8" spans="1:13" ht="14.25">
      <c r="A8" s="7">
        <v>410</v>
      </c>
      <c r="B8" s="16">
        <f>INDEX(Table2[],MATCH(Table1[[#This Row],[λ (nm)]],Table2[Wavelength],0),MATCH($H$2,Table2[#Headers],0))</f>
        <v>0.84814285714285709</v>
      </c>
      <c r="C8" s="12">
        <v>4.6154994540401575E-2</v>
      </c>
      <c r="D8" s="13">
        <v>1.2099999999999999E-3</v>
      </c>
      <c r="E8" s="4">
        <f>Table1[[#This Row],[circadian]]*Table1[[#This Row],[Lamp data]]</f>
        <v>3.9146028940909162E-2</v>
      </c>
      <c r="F8" s="5">
        <f>Table1[[#This Row],[visual]]*Table1[[#This Row],[Lamp data]]</f>
        <v>1.026252857142857E-3</v>
      </c>
      <c r="H8" s="22" t="s">
        <v>22</v>
      </c>
      <c r="I8" s="22"/>
      <c r="J8" s="22"/>
      <c r="K8" s="22"/>
      <c r="L8" s="22"/>
      <c r="M8" s="22"/>
    </row>
    <row r="9" spans="1:13" ht="14.25">
      <c r="A9" s="7">
        <v>415</v>
      </c>
      <c r="B9" s="16">
        <f>INDEX(Table2[],MATCH(Table1[[#This Row],[λ (nm)]],Table2[Wavelength],0),MATCH($H$2,Table2[#Headers],0))</f>
        <v>1.4485857142857141</v>
      </c>
      <c r="C9" s="12">
        <v>7.947661670983408E-2</v>
      </c>
      <c r="D9" s="13">
        <v>2.1800000000000001E-3</v>
      </c>
      <c r="E9" s="4">
        <f>Table1[[#This Row],[circadian]]*Table1[[#This Row],[Lamp data]]</f>
        <v>0.11512869158562693</v>
      </c>
      <c r="F9" s="5">
        <f>Table1[[#This Row],[visual]]*Table1[[#This Row],[Lamp data]]</f>
        <v>3.1579168571428569E-3</v>
      </c>
    </row>
    <row r="10" spans="1:13" ht="14.25">
      <c r="A10" s="7">
        <v>420</v>
      </c>
      <c r="B10" s="16">
        <f>INDEX(Table2[],MATCH(Table1[[#This Row],[λ (nm)]],Table2[Wavelength],0),MATCH($H$2,Table2[#Headers],0))</f>
        <v>2.3771499999999999</v>
      </c>
      <c r="C10" s="12">
        <v>0.13723734797580478</v>
      </c>
      <c r="D10" s="13">
        <v>4.0000000000000001E-3</v>
      </c>
      <c r="E10" s="4">
        <f>Table1[[#This Row],[circadian]]*Table1[[#This Row],[Lamp data]]</f>
        <v>0.3262337617406843</v>
      </c>
      <c r="F10" s="5">
        <f>Table1[[#This Row],[visual]]*Table1[[#This Row],[Lamp data]]</f>
        <v>9.508599999999999E-3</v>
      </c>
    </row>
    <row r="11" spans="1:13" ht="14.25">
      <c r="A11" s="7">
        <v>425</v>
      </c>
      <c r="B11" s="16">
        <f>INDEX(Table2[],MATCH(Table1[[#This Row],[λ (nm)]],Table2[Wavelength],0),MATCH($H$2,Table2[#Headers],0))</f>
        <v>11.753956521739131</v>
      </c>
      <c r="C11" s="12">
        <v>0.18709636643537131</v>
      </c>
      <c r="D11" s="13">
        <v>7.3000000000000001E-3</v>
      </c>
      <c r="E11" s="4">
        <f>Table1[[#This Row],[circadian]]*Table1[[#This Row],[Lamp data]]</f>
        <v>2.1991225564567269</v>
      </c>
      <c r="F11" s="5">
        <f>Table1[[#This Row],[visual]]*Table1[[#This Row],[Lamp data]]</f>
        <v>8.5803882608695661E-2</v>
      </c>
      <c r="G11" s="3"/>
    </row>
    <row r="12" spans="1:13" ht="14.25">
      <c r="A12" s="7">
        <v>430</v>
      </c>
      <c r="B12" s="16">
        <f>INDEX(Table2[],MATCH(Table1[[#This Row],[λ (nm)]],Table2[Wavelength],0),MATCH($H$2,Table2[#Headers],0))</f>
        <v>22.863317525773201</v>
      </c>
      <c r="C12" s="12">
        <v>0.25386523252173454</v>
      </c>
      <c r="D12" s="13">
        <v>1.1599999999999999E-2</v>
      </c>
      <c r="E12" s="4">
        <f>Table1[[#This Row],[circadian]]*Table1[[#This Row],[Lamp data]]</f>
        <v>5.8042014198986625</v>
      </c>
      <c r="F12" s="5">
        <f>Table1[[#This Row],[visual]]*Table1[[#This Row],[Lamp data]]</f>
        <v>0.26521448329896913</v>
      </c>
      <c r="G12" s="3"/>
    </row>
    <row r="13" spans="1:13" ht="14.25">
      <c r="A13" s="7">
        <v>435</v>
      </c>
      <c r="B13" s="16">
        <f>INDEX(Table2[],MATCH(Table1[[#This Row],[λ (nm)]],Table2[Wavelength],0),MATCH($H$2,Table2[#Headers],0))</f>
        <v>6.4044411764705886</v>
      </c>
      <c r="C13" s="12">
        <v>0.32067947284137727</v>
      </c>
      <c r="D13" s="13">
        <v>1.6840000000000001E-2</v>
      </c>
      <c r="E13" s="4">
        <f>Table1[[#This Row],[circadian]]*Table1[[#This Row],[Lamp data]]</f>
        <v>2.0537728203141983</v>
      </c>
      <c r="F13" s="5">
        <f>Table1[[#This Row],[visual]]*Table1[[#This Row],[Lamp data]]</f>
        <v>0.10785078941176472</v>
      </c>
      <c r="G13" s="3"/>
    </row>
    <row r="14" spans="1:13" ht="14.25">
      <c r="A14" s="7">
        <v>440</v>
      </c>
      <c r="B14" s="16">
        <f>INDEX(Table2[],MATCH(Table1[[#This Row],[λ (nm)]],Table2[Wavelength],0),MATCH($H$2,Table2[#Headers],0))</f>
        <v>4.2867500000000005</v>
      </c>
      <c r="C14" s="12">
        <v>0.40158707367541496</v>
      </c>
      <c r="D14" s="13">
        <v>2.3E-2</v>
      </c>
      <c r="E14" s="4">
        <f>Table1[[#This Row],[circadian]]*Table1[[#This Row],[Lamp data]]</f>
        <v>1.7215033880780852</v>
      </c>
      <c r="F14" s="5">
        <f>Table1[[#This Row],[visual]]*Table1[[#This Row],[Lamp data]]</f>
        <v>9.8595250000000009E-2</v>
      </c>
      <c r="G14" s="3"/>
    </row>
    <row r="15" spans="1:13" ht="14.25">
      <c r="A15" s="7">
        <v>445</v>
      </c>
      <c r="B15" s="16">
        <f>INDEX(Table2[],MATCH(Table1[[#This Row],[λ (nm)]],Table2[Wavelength],0),MATCH($H$2,Table2[#Headers],0))</f>
        <v>4.1216857142857135</v>
      </c>
      <c r="C15" s="12">
        <v>0.47400236533084894</v>
      </c>
      <c r="D15" s="13">
        <v>2.98E-2</v>
      </c>
      <c r="E15" s="4">
        <f>Table1[[#This Row],[circadian]]*Table1[[#This Row],[Lamp data]]</f>
        <v>1.9536887777217979</v>
      </c>
      <c r="F15" s="5">
        <f>Table1[[#This Row],[visual]]*Table1[[#This Row],[Lamp data]]</f>
        <v>0.12282623428571426</v>
      </c>
      <c r="G15" s="3"/>
    </row>
    <row r="16" spans="1:13" ht="14.25">
      <c r="A16" s="7">
        <v>450</v>
      </c>
      <c r="B16" s="16">
        <f>INDEX(Table2[],MATCH(Table1[[#This Row],[λ (nm)]],Table2[Wavelength],0),MATCH($H$2,Table2[#Headers],0))</f>
        <v>4.2299999999999995</v>
      </c>
      <c r="C16" s="12">
        <v>0.55371524185456422</v>
      </c>
      <c r="D16" s="13">
        <v>3.7999999999999999E-2</v>
      </c>
      <c r="E16" s="4">
        <f>Table1[[#This Row],[circadian]]*Table1[[#This Row],[Lamp data]]</f>
        <v>2.3422154730448064</v>
      </c>
      <c r="F16" s="5">
        <f>Table1[[#This Row],[visual]]*Table1[[#This Row],[Lamp data]]</f>
        <v>0.16073999999999997</v>
      </c>
      <c r="G16" s="3"/>
    </row>
    <row r="17" spans="1:7" ht="14.25">
      <c r="A17" s="7">
        <v>455</v>
      </c>
      <c r="B17" s="16">
        <f>INDEX(Table2[],MATCH(Table1[[#This Row],[λ (nm)]],Table2[Wavelength],0),MATCH($H$2,Table2[#Headers],0))</f>
        <v>3.900814285714286</v>
      </c>
      <c r="C17" s="12">
        <v>0.62965395406188329</v>
      </c>
      <c r="D17" s="13">
        <v>4.8000000000000001E-2</v>
      </c>
      <c r="E17" s="4">
        <f>Table1[[#This Row],[circadian]]*Table1[[#This Row],[Lamp data]]</f>
        <v>2.456163139061081</v>
      </c>
      <c r="F17" s="5">
        <f>Table1[[#This Row],[visual]]*Table1[[#This Row],[Lamp data]]</f>
        <v>0.18723908571428574</v>
      </c>
      <c r="G17" s="3"/>
    </row>
    <row r="18" spans="1:7" ht="14.25">
      <c r="A18" s="7">
        <v>460</v>
      </c>
      <c r="B18" s="16">
        <f>INDEX(Table2[],MATCH(Table1[[#This Row],[λ (nm)]],Table2[Wavelength],0),MATCH($H$2,Table2[#Headers],0))</f>
        <v>3.5716571428571426</v>
      </c>
      <c r="C18" s="12">
        <v>0.70804861842644806</v>
      </c>
      <c r="D18" s="13">
        <v>0.06</v>
      </c>
      <c r="E18" s="4">
        <f>Table1[[#This Row],[circadian]]*Table1[[#This Row],[Lamp data]]</f>
        <v>2.5289069054929545</v>
      </c>
      <c r="F18" s="5">
        <f>Table1[[#This Row],[visual]]*Table1[[#This Row],[Lamp data]]</f>
        <v>0.21429942857142856</v>
      </c>
      <c r="G18" s="3"/>
    </row>
    <row r="19" spans="1:7" ht="14.25">
      <c r="A19" s="7">
        <v>465</v>
      </c>
      <c r="B19" s="16">
        <f>INDEX(Table2[],MATCH(Table1[[#This Row],[λ (nm)]],Table2[Wavelength],0),MATCH($H$2,Table2[#Headers],0))</f>
        <v>3.1878142857142859</v>
      </c>
      <c r="C19" s="12">
        <v>0.78521617884632233</v>
      </c>
      <c r="D19" s="13">
        <v>7.3899999999999993E-2</v>
      </c>
      <c r="E19" s="4">
        <f>Table1[[#This Row],[circadian]]*Table1[[#This Row],[Lamp data]]</f>
        <v>2.5031233523002898</v>
      </c>
      <c r="F19" s="5">
        <f>Table1[[#This Row],[visual]]*Table1[[#This Row],[Lamp data]]</f>
        <v>0.2355794757142857</v>
      </c>
      <c r="G19" s="3"/>
    </row>
    <row r="20" spans="1:7" ht="14.25">
      <c r="A20" s="7">
        <v>470</v>
      </c>
      <c r="B20" s="16">
        <f>INDEX(Table2[],MATCH(Table1[[#This Row],[λ (nm)]],Table2[Wavelength],0),MATCH($H$2,Table2[#Headers],0))</f>
        <v>3.1320285714285707</v>
      </c>
      <c r="C20" s="12">
        <v>0.86029078238348877</v>
      </c>
      <c r="D20" s="13">
        <v>9.0980000000000005E-2</v>
      </c>
      <c r="E20" s="4">
        <f>Table1[[#This Row],[circadian]]*Table1[[#This Row],[Lamp data]]</f>
        <v>2.6944553101617257</v>
      </c>
      <c r="F20" s="5">
        <f>Table1[[#This Row],[visual]]*Table1[[#This Row],[Lamp data]]</f>
        <v>0.28495195942857138</v>
      </c>
      <c r="G20" s="3"/>
    </row>
    <row r="21" spans="1:7" ht="14.25">
      <c r="A21" s="7">
        <v>475</v>
      </c>
      <c r="B21" s="16">
        <f>INDEX(Table2[],MATCH(Table1[[#This Row],[λ (nm)]],Table2[Wavelength],0),MATCH($H$2,Table2[#Headers],0))</f>
        <v>6.1165333333333338</v>
      </c>
      <c r="C21" s="12">
        <v>0.91773356033794673</v>
      </c>
      <c r="D21" s="13">
        <v>0.11260000000000001</v>
      </c>
      <c r="E21" s="4">
        <f>Table1[[#This Row],[circadian]]*Table1[[#This Row],[Lamp data]]</f>
        <v>5.6133479129257298</v>
      </c>
      <c r="F21" s="5">
        <f>Table1[[#This Row],[visual]]*Table1[[#This Row],[Lamp data]]</f>
        <v>0.68872165333333346</v>
      </c>
      <c r="G21" s="3"/>
    </row>
    <row r="22" spans="1:7" ht="14.25">
      <c r="A22" s="7">
        <v>480</v>
      </c>
      <c r="B22" s="16">
        <f>INDEX(Table2[],MATCH(Table1[[#This Row],[λ (nm)]],Table2[Wavelength],0),MATCH($H$2,Table2[#Headers],0))</f>
        <v>10.726546153846154</v>
      </c>
      <c r="C22" s="12">
        <v>0.96560464889561914</v>
      </c>
      <c r="D22" s="13">
        <v>0.13902</v>
      </c>
      <c r="E22" s="4">
        <f>Table1[[#This Row],[circadian]]*Table1[[#This Row],[Lamp data]]</f>
        <v>10.35760283274727</v>
      </c>
      <c r="F22" s="5">
        <f>Table1[[#This Row],[visual]]*Table1[[#This Row],[Lamp data]]</f>
        <v>1.4912044463076923</v>
      </c>
      <c r="G22" s="3"/>
    </row>
    <row r="23" spans="1:7" ht="14.25">
      <c r="A23" s="7">
        <v>485</v>
      </c>
      <c r="B23" s="16">
        <f>INDEX(Table2[],MATCH(Table1[[#This Row],[λ (nm)]],Table2[Wavelength],0),MATCH($H$2,Table2[#Headers],0))</f>
        <v>9.5663454545454538</v>
      </c>
      <c r="C23" s="12">
        <v>0.99062133014157938</v>
      </c>
      <c r="D23" s="13">
        <v>0.16930000000000001</v>
      </c>
      <c r="E23" s="4">
        <f>Table1[[#This Row],[circadian]]*Table1[[#This Row],[Lamp data]]</f>
        <v>9.4766258587756695</v>
      </c>
      <c r="F23" s="5">
        <f>Table1[[#This Row],[visual]]*Table1[[#This Row],[Lamp data]]</f>
        <v>1.6195822854545454</v>
      </c>
      <c r="G23" s="3"/>
    </row>
    <row r="24" spans="1:7" ht="14.25">
      <c r="A24" s="7">
        <v>490</v>
      </c>
      <c r="B24" s="16">
        <f>INDEX(Table2[],MATCH(Table1[[#This Row],[λ (nm)]],Table2[Wavelength],0),MATCH($H$2,Table2[#Headers],0))</f>
        <v>6.1899571428571436</v>
      </c>
      <c r="C24" s="12">
        <v>1</v>
      </c>
      <c r="D24" s="13">
        <v>0.20802000000000001</v>
      </c>
      <c r="E24" s="4">
        <f>Table1[[#This Row],[circadian]]*Table1[[#This Row],[Lamp data]]</f>
        <v>6.1899571428571436</v>
      </c>
      <c r="F24" s="5">
        <f>Table1[[#This Row],[visual]]*Table1[[#This Row],[Lamp data]]</f>
        <v>1.2876348848571431</v>
      </c>
      <c r="G24" s="3"/>
    </row>
    <row r="25" spans="1:7" ht="14.25">
      <c r="A25" s="7">
        <v>495</v>
      </c>
      <c r="B25" s="16">
        <f>INDEX(Table2[],MATCH(Table1[[#This Row],[λ (nm)]],Table2[Wavelength],0),MATCH($H$2,Table2[#Headers],0))</f>
        <v>3.3182</v>
      </c>
      <c r="C25" s="12">
        <v>0.99202228943038695</v>
      </c>
      <c r="D25" s="13">
        <v>0.2586</v>
      </c>
      <c r="E25" s="4">
        <f>Table1[[#This Row],[circadian]]*Table1[[#This Row],[Lamp data]]</f>
        <v>3.2917283607879102</v>
      </c>
      <c r="F25" s="5">
        <f>Table1[[#This Row],[visual]]*Table1[[#This Row],[Lamp data]]</f>
        <v>0.85808651999999996</v>
      </c>
      <c r="G25" s="3"/>
    </row>
    <row r="26" spans="1:7" ht="14.25">
      <c r="A26" s="7">
        <v>500</v>
      </c>
      <c r="B26" s="16">
        <f>INDEX(Table2[],MATCH(Table1[[#This Row],[λ (nm)]],Table2[Wavelength],0),MATCH($H$2,Table2[#Headers],0))</f>
        <v>1.5399428571428573</v>
      </c>
      <c r="C26" s="12">
        <v>0.9659516578189723</v>
      </c>
      <c r="D26" s="13">
        <v>0.32300000000000001</v>
      </c>
      <c r="E26" s="4">
        <f>Table1[[#This Row],[circadian]]*Table1[[#This Row],[Lamp data]]</f>
        <v>1.4875103558036278</v>
      </c>
      <c r="F26" s="5">
        <f>Table1[[#This Row],[visual]]*Table1[[#This Row],[Lamp data]]</f>
        <v>0.49740154285714294</v>
      </c>
      <c r="G26" s="3"/>
    </row>
    <row r="27" spans="1:7" ht="14.25">
      <c r="A27" s="7">
        <v>505</v>
      </c>
      <c r="B27" s="16">
        <f>INDEX(Table2[],MATCH(Table1[[#This Row],[λ (nm)]],Table2[Wavelength],0),MATCH($H$2,Table2[#Headers],0))</f>
        <v>1.2107571428571426</v>
      </c>
      <c r="C27" s="12">
        <v>0.92229868076593302</v>
      </c>
      <c r="D27" s="13">
        <v>0.4073</v>
      </c>
      <c r="E27" s="4">
        <f>Table1[[#This Row],[circadian]]*Table1[[#This Row],[Lamp data]]</f>
        <v>1.116679715585073</v>
      </c>
      <c r="F27" s="5">
        <f>Table1[[#This Row],[visual]]*Table1[[#This Row],[Lamp data]]</f>
        <v>0.49314138428571419</v>
      </c>
      <c r="G27" s="3"/>
    </row>
    <row r="28" spans="1:7" ht="14.25">
      <c r="A28" s="7">
        <v>510</v>
      </c>
      <c r="B28" s="16">
        <f>INDEX(Table2[],MATCH(Table1[[#This Row],[λ (nm)]],Table2[Wavelength],0),MATCH($H$2,Table2[#Headers],0))</f>
        <v>0.82691428571428582</v>
      </c>
      <c r="C28" s="12">
        <v>0.86288809946250544</v>
      </c>
      <c r="D28" s="13">
        <v>0.503</v>
      </c>
      <c r="E28" s="4">
        <f>Table1[[#This Row],[circadian]]*Table1[[#This Row],[Lamp data]]</f>
        <v>0.71353449641839528</v>
      </c>
      <c r="F28" s="5">
        <f>Table1[[#This Row],[visual]]*Table1[[#This Row],[Lamp data]]</f>
        <v>0.41593788571428575</v>
      </c>
      <c r="G28" s="3"/>
    </row>
    <row r="29" spans="1:7" ht="14.25">
      <c r="A29" s="7">
        <v>515</v>
      </c>
      <c r="B29" s="16">
        <f>INDEX(Table2[],MATCH(Table1[[#This Row],[λ (nm)]],Table2[Wavelength],0),MATCH($H$2,Table2[#Headers],0))</f>
        <v>0.82579999999999998</v>
      </c>
      <c r="C29" s="12">
        <v>0.78523346349967649</v>
      </c>
      <c r="D29" s="13">
        <v>0.60819999999999996</v>
      </c>
      <c r="E29" s="4">
        <f>Table1[[#This Row],[circadian]]*Table1[[#This Row],[Lamp data]]</f>
        <v>0.64844579415803283</v>
      </c>
      <c r="F29" s="5">
        <f>Table1[[#This Row],[visual]]*Table1[[#This Row],[Lamp data]]</f>
        <v>0.50225155999999993</v>
      </c>
      <c r="G29" s="3"/>
    </row>
    <row r="30" spans="1:7" ht="14.25">
      <c r="A30" s="7">
        <v>520</v>
      </c>
      <c r="B30" s="16">
        <f>INDEX(Table2[],MATCH(Table1[[#This Row],[λ (nm)]],Table2[Wavelength],0),MATCH($H$2,Table2[#Headers],0))</f>
        <v>0.93411428571428579</v>
      </c>
      <c r="C30" s="12">
        <v>0.69962803975238175</v>
      </c>
      <c r="D30" s="13">
        <v>0.71</v>
      </c>
      <c r="E30" s="4">
        <f>Table1[[#This Row],[circadian]]*Table1[[#This Row],[Lamp data]]</f>
        <v>0.65353254661898197</v>
      </c>
      <c r="F30" s="5">
        <f>Table1[[#This Row],[visual]]*Table1[[#This Row],[Lamp data]]</f>
        <v>0.66322114285714284</v>
      </c>
      <c r="G30" s="3"/>
    </row>
    <row r="31" spans="1:7" ht="14.25">
      <c r="A31" s="7">
        <v>525</v>
      </c>
      <c r="B31" s="16">
        <f>INDEX(Table2[],MATCH(Table1[[#This Row],[λ (nm)]],Table2[Wavelength],0),MATCH($H$2,Table2[#Headers],0))</f>
        <v>5.6081045454545455</v>
      </c>
      <c r="C31" s="12">
        <v>0.60942212431434917</v>
      </c>
      <c r="D31" s="13">
        <v>0.79320000000000002</v>
      </c>
      <c r="E31" s="4">
        <f>Table1[[#This Row],[circadian]]*Table1[[#This Row],[Lamp data]]</f>
        <v>3.4177029854678667</v>
      </c>
      <c r="F31" s="5">
        <f>Table1[[#This Row],[visual]]*Table1[[#This Row],[Lamp data]]</f>
        <v>4.4483485254545458</v>
      </c>
      <c r="G31" s="3"/>
    </row>
    <row r="32" spans="1:7" ht="14.25">
      <c r="A32" s="7">
        <v>530</v>
      </c>
      <c r="B32" s="16">
        <f>INDEX(Table2[],MATCH(Table1[[#This Row],[λ (nm)]],Table2[Wavelength],0),MATCH($H$2,Table2[#Headers],0))</f>
        <v>29.530667961165054</v>
      </c>
      <c r="C32" s="12">
        <v>0.51930871043533589</v>
      </c>
      <c r="D32" s="13">
        <v>0.86199999999999999</v>
      </c>
      <c r="E32" s="4">
        <f>Table1[[#This Row],[circadian]]*Table1[[#This Row],[Lamp data]]</f>
        <v>15.335533097206714</v>
      </c>
      <c r="F32" s="5">
        <f>Table1[[#This Row],[visual]]*Table1[[#This Row],[Lamp data]]</f>
        <v>25.455435782524276</v>
      </c>
      <c r="G32" s="3"/>
    </row>
    <row r="33" spans="1:7" ht="14.25">
      <c r="A33" s="7">
        <v>535</v>
      </c>
      <c r="B33" s="16">
        <f>INDEX(Table2[],MATCH(Table1[[#This Row],[λ (nm)]],Table2[Wavelength],0),MATCH($H$2,Table2[#Headers],0))</f>
        <v>75.415153284671561</v>
      </c>
      <c r="C33" s="12">
        <v>0.4325332971239953</v>
      </c>
      <c r="D33" s="13">
        <v>0.91485000000000005</v>
      </c>
      <c r="E33" s="4">
        <f>Table1[[#This Row],[circadian]]*Table1[[#This Row],[Lamp data]]</f>
        <v>32.619564903330492</v>
      </c>
      <c r="F33" s="5">
        <f>Table1[[#This Row],[visual]]*Table1[[#This Row],[Lamp data]]</f>
        <v>68.993552982481788</v>
      </c>
      <c r="G33" s="3"/>
    </row>
    <row r="34" spans="1:7" ht="14.25">
      <c r="A34" s="7">
        <v>540</v>
      </c>
      <c r="B34" s="16">
        <f>INDEX(Table2[],MATCH(Table1[[#This Row],[λ (nm)]],Table2[Wavelength],0),MATCH($H$2,Table2[#Headers],0))</f>
        <v>61.27502028985505</v>
      </c>
      <c r="C34" s="12">
        <v>0.35170723138865106</v>
      </c>
      <c r="D34" s="13">
        <v>0.95399999999999996</v>
      </c>
      <c r="E34" s="4">
        <f>Table1[[#This Row],[circadian]]*Table1[[#This Row],[Lamp data]]</f>
        <v>21.550867739428337</v>
      </c>
      <c r="F34" s="5">
        <f>Table1[[#This Row],[visual]]*Table1[[#This Row],[Lamp data]]</f>
        <v>58.456369356521712</v>
      </c>
      <c r="G34" s="3"/>
    </row>
    <row r="35" spans="1:7" ht="14.25">
      <c r="A35" s="7">
        <v>545</v>
      </c>
      <c r="B35" s="16">
        <f>INDEX(Table2[],MATCH(Table1[[#This Row],[λ (nm)]],Table2[Wavelength],0),MATCH($H$2,Table2[#Headers],0))</f>
        <v>13.642504761904766</v>
      </c>
      <c r="C35" s="12">
        <v>0.27913520134752812</v>
      </c>
      <c r="D35" s="13">
        <v>0.98029999999999995</v>
      </c>
      <c r="E35" s="4">
        <f>Table1[[#This Row],[circadian]]*Table1[[#This Row],[Lamp data]]</f>
        <v>3.808103313598898</v>
      </c>
      <c r="F35" s="5">
        <f>Table1[[#This Row],[visual]]*Table1[[#This Row],[Lamp data]]</f>
        <v>13.373747418095242</v>
      </c>
      <c r="G35" s="3"/>
    </row>
    <row r="36" spans="1:7" ht="14.25">
      <c r="A36" s="7">
        <v>550</v>
      </c>
      <c r="B36" s="16">
        <f>INDEX(Table2[],MATCH(Table1[[#This Row],[λ (nm)]],Table2[Wavelength],0),MATCH($H$2,Table2[#Headers],0))</f>
        <v>3.5327545454545457</v>
      </c>
      <c r="C36" s="12">
        <v>0.21572225377137788</v>
      </c>
      <c r="D36" s="13">
        <v>0.99495</v>
      </c>
      <c r="E36" s="4">
        <f>Table1[[#This Row],[circadian]]*Table1[[#This Row],[Lamp data]]</f>
        <v>0.76209377256653421</v>
      </c>
      <c r="F36" s="5">
        <f>Table1[[#This Row],[visual]]*Table1[[#This Row],[Lamp data]]</f>
        <v>3.5149141350000002</v>
      </c>
      <c r="G36" s="3"/>
    </row>
    <row r="37" spans="1:7" ht="14.25">
      <c r="A37" s="7">
        <v>555</v>
      </c>
      <c r="B37" s="16">
        <f>INDEX(Table2[],MATCH(Table1[[#This Row],[λ (nm)]],Table2[Wavelength],0),MATCH($H$2,Table2[#Headers],0))</f>
        <v>1.3915249999999999</v>
      </c>
      <c r="C37" s="12">
        <v>0.16205588690030312</v>
      </c>
      <c r="D37" s="13">
        <v>1</v>
      </c>
      <c r="E37" s="4">
        <f>Table1[[#This Row],[circadian]]*Table1[[#This Row],[Lamp data]]</f>
        <v>0.22550481801894429</v>
      </c>
      <c r="F37" s="5">
        <f>Table1[[#This Row],[visual]]*Table1[[#This Row],[Lamp data]]</f>
        <v>1.3915249999999999</v>
      </c>
      <c r="G37" s="3"/>
    </row>
    <row r="38" spans="1:7" ht="14.25">
      <c r="A38" s="7">
        <v>560</v>
      </c>
      <c r="B38" s="16">
        <f>INDEX(Table2[],MATCH(Table1[[#This Row],[λ (nm)]],Table2[Wavelength],0),MATCH($H$2,Table2[#Headers],0))</f>
        <v>1.1990285714285716</v>
      </c>
      <c r="C38" s="12">
        <v>0.11852562336067191</v>
      </c>
      <c r="D38" s="13">
        <v>0.995</v>
      </c>
      <c r="E38" s="4">
        <f>Table1[[#This Row],[circadian]]*Table1[[#This Row],[Lamp data]]</f>
        <v>0.14211560885582736</v>
      </c>
      <c r="F38" s="5">
        <f>Table1[[#This Row],[visual]]*Table1[[#This Row],[Lamp data]]</f>
        <v>1.1930334285714288</v>
      </c>
      <c r="G38" s="3"/>
    </row>
    <row r="39" spans="1:7" ht="14.25">
      <c r="A39" s="7">
        <v>565</v>
      </c>
      <c r="B39" s="16">
        <f>INDEX(Table2[],MATCH(Table1[[#This Row],[λ (nm)]],Table2[Wavelength],0),MATCH($H$2,Table2[#Headers],0))</f>
        <v>6.3779333333333321</v>
      </c>
      <c r="C39" s="12">
        <v>8.4345718537514977E-2</v>
      </c>
      <c r="D39" s="13">
        <v>0.97860000000000003</v>
      </c>
      <c r="E39" s="4">
        <f>Table1[[#This Row],[circadian]]*Table1[[#This Row],[Lamp data]]</f>
        <v>0.53795136978436797</v>
      </c>
      <c r="F39" s="5">
        <f>Table1[[#This Row],[visual]]*Table1[[#This Row],[Lamp data]]</f>
        <v>6.2414455599999989</v>
      </c>
      <c r="G39" s="3"/>
    </row>
    <row r="40" spans="1:7" ht="14.25">
      <c r="A40" s="7">
        <v>570</v>
      </c>
      <c r="B40" s="16">
        <f>INDEX(Table2[],MATCH(Table1[[#This Row],[λ (nm)]],Table2[Wavelength],0),MATCH($H$2,Table2[#Headers],0))</f>
        <v>15.622011428571431</v>
      </c>
      <c r="C40" s="12">
        <v>5.8701270555627509E-2</v>
      </c>
      <c r="D40" s="13">
        <v>0.95199999999999996</v>
      </c>
      <c r="E40" s="4">
        <f>Table1[[#This Row],[circadian]]*Table1[[#This Row],[Lamp data]]</f>
        <v>0.91703191949167662</v>
      </c>
      <c r="F40" s="5">
        <f>Table1[[#This Row],[visual]]*Table1[[#This Row],[Lamp data]]</f>
        <v>14.872154880000002</v>
      </c>
      <c r="G40" s="3"/>
    </row>
    <row r="41" spans="1:7" ht="14.25">
      <c r="A41" s="7">
        <v>575</v>
      </c>
      <c r="B41" s="16">
        <f>INDEX(Table2[],MATCH(Table1[[#This Row],[λ (nm)]],Table2[Wavelength],0),MATCH($H$2,Table2[#Headers],0))</f>
        <v>14.766909090909094</v>
      </c>
      <c r="C41" s="12">
        <v>4.0008893938139792E-2</v>
      </c>
      <c r="D41" s="13">
        <v>0.91539999999999999</v>
      </c>
      <c r="E41" s="4">
        <f>Table1[[#This Row],[circadian]]*Table1[[#This Row],[Lamp data]]</f>
        <v>0.59080769961233426</v>
      </c>
      <c r="F41" s="5">
        <f>Table1[[#This Row],[visual]]*Table1[[#This Row],[Lamp data]]</f>
        <v>13.517628581818185</v>
      </c>
      <c r="G41" s="3"/>
    </row>
    <row r="42" spans="1:7" ht="14.25">
      <c r="A42" s="7">
        <v>580</v>
      </c>
      <c r="B42" s="16">
        <f>INDEX(Table2[],MATCH(Table1[[#This Row],[λ (nm)]],Table2[Wavelength],0),MATCH($H$2,Table2[#Headers],0))</f>
        <v>18.478623076923078</v>
      </c>
      <c r="C42" s="12">
        <v>2.6874736625553022E-2</v>
      </c>
      <c r="D42" s="13">
        <v>0.87</v>
      </c>
      <c r="E42" s="4">
        <f>Table1[[#This Row],[circadian]]*Table1[[#This Row],[Lamp data]]</f>
        <v>0.49660812839517393</v>
      </c>
      <c r="F42" s="5">
        <f>Table1[[#This Row],[visual]]*Table1[[#This Row],[Lamp data]]</f>
        <v>16.076402076923078</v>
      </c>
      <c r="G42" s="3"/>
    </row>
    <row r="43" spans="1:7" ht="14.25">
      <c r="A43" s="7">
        <v>585</v>
      </c>
      <c r="B43" s="16">
        <f>INDEX(Table2[],MATCH(Table1[[#This Row],[λ (nm)]],Table2[Wavelength],0),MATCH($H$2,Table2[#Headers],0))</f>
        <v>16.492229032258063</v>
      </c>
      <c r="C43" s="12">
        <v>1.7862446562977388E-2</v>
      </c>
      <c r="D43" s="13">
        <v>0.81630000000000003</v>
      </c>
      <c r="E43" s="4">
        <f>Table1[[#This Row],[circadian]]*Table1[[#This Row],[Lamp data]]</f>
        <v>0.29459155979309393</v>
      </c>
      <c r="F43" s="5">
        <f>Table1[[#This Row],[visual]]*Table1[[#This Row],[Lamp data]]</f>
        <v>13.462606559032258</v>
      </c>
      <c r="G43" s="3"/>
    </row>
    <row r="44" spans="1:7" ht="14.25">
      <c r="A44" s="7">
        <v>590</v>
      </c>
      <c r="B44" s="16">
        <f>INDEX(Table2[],MATCH(Table1[[#This Row],[λ (nm)]],Table2[Wavelength],0),MATCH($H$2,Table2[#Headers],0))</f>
        <v>7.8912062500000006</v>
      </c>
      <c r="C44" s="12">
        <v>1.1790140775018084E-2</v>
      </c>
      <c r="D44" s="13">
        <v>0.75700000000000001</v>
      </c>
      <c r="E44" s="4">
        <f>Table1[[#This Row],[circadian]]*Table1[[#This Row],[Lamp data]]</f>
        <v>9.3038432572202553E-2</v>
      </c>
      <c r="F44" s="5">
        <f>Table1[[#This Row],[visual]]*Table1[[#This Row],[Lamp data]]</f>
        <v>5.9736431312500002</v>
      </c>
      <c r="G44" s="3"/>
    </row>
    <row r="45" spans="1:7" ht="14.25">
      <c r="A45" s="7">
        <v>595</v>
      </c>
      <c r="B45" s="16">
        <f>INDEX(Table2[],MATCH(Table1[[#This Row],[λ (nm)]],Table2[Wavelength],0),MATCH($H$2,Table2[#Headers],0))</f>
        <v>4.0304333333333338</v>
      </c>
      <c r="C45" s="12">
        <v>7.73429551931064E-3</v>
      </c>
      <c r="D45" s="13">
        <v>0.69489999999999996</v>
      </c>
      <c r="E45" s="4">
        <f>Table1[[#This Row],[circadian]]*Table1[[#This Row],[Lamp data]]</f>
        <v>3.1172562470880249E-2</v>
      </c>
      <c r="F45" s="5">
        <f>Table1[[#This Row],[visual]]*Table1[[#This Row],[Lamp data]]</f>
        <v>2.8007481233333333</v>
      </c>
      <c r="G45" s="3"/>
    </row>
    <row r="46" spans="1:7" ht="14.25">
      <c r="A46" s="7">
        <v>600</v>
      </c>
      <c r="B46" s="16">
        <f>INDEX(Table2[],MATCH(Table1[[#This Row],[λ (nm)]],Table2[Wavelength],0),MATCH($H$2,Table2[#Headers],0))</f>
        <v>18.640426250000001</v>
      </c>
      <c r="C46" s="12">
        <v>5.0668639839673959E-3</v>
      </c>
      <c r="D46" s="13">
        <v>0.63100000000000001</v>
      </c>
      <c r="E46" s="4">
        <f>Table1[[#This Row],[circadian]]*Table1[[#This Row],[Lamp data]]</f>
        <v>9.4448504411925427E-2</v>
      </c>
      <c r="F46" s="5">
        <f>Table1[[#This Row],[visual]]*Table1[[#This Row],[Lamp data]]</f>
        <v>11.76210896375</v>
      </c>
      <c r="G46" s="3"/>
    </row>
    <row r="47" spans="1:7" ht="14.25">
      <c r="A47" s="7">
        <v>605</v>
      </c>
      <c r="B47" s="16">
        <f>INDEX(Table2[],MATCH(Table1[[#This Row],[λ (nm)]],Table2[Wavelength],0),MATCH($H$2,Table2[#Headers],0))</f>
        <v>34.097307194244593</v>
      </c>
      <c r="C47" s="12">
        <v>3.3176629734713446E-3</v>
      </c>
      <c r="D47" s="13">
        <v>0.56679999999999997</v>
      </c>
      <c r="E47" s="4">
        <f>Table1[[#This Row],[circadian]]*Table1[[#This Row],[Lamp data]]</f>
        <v>0.11312337357342339</v>
      </c>
      <c r="F47" s="5">
        <f>Table1[[#This Row],[visual]]*Table1[[#This Row],[Lamp data]]</f>
        <v>19.326353717697835</v>
      </c>
      <c r="G47" s="3"/>
    </row>
    <row r="48" spans="1:7" ht="14.25">
      <c r="A48" s="7">
        <v>610</v>
      </c>
      <c r="B48" s="16">
        <f>INDEX(Table2[],MATCH(Table1[[#This Row],[λ (nm)]],Table2[Wavelength],0),MATCH($H$2,Table2[#Headers],0))</f>
        <v>9.686239999999998</v>
      </c>
      <c r="C48" s="12">
        <v>2.1769761016290699E-3</v>
      </c>
      <c r="D48" s="13">
        <v>0.503</v>
      </c>
      <c r="E48" s="4">
        <f>Table1[[#This Row],[circadian]]*Table1[[#This Row],[Lamp data]]</f>
        <v>2.1086712994643559E-2</v>
      </c>
      <c r="F48" s="5">
        <f>Table1[[#This Row],[visual]]*Table1[[#This Row],[Lamp data]]</f>
        <v>4.8721787199999991</v>
      </c>
      <c r="G48" s="3"/>
    </row>
    <row r="49" spans="1:9" ht="14.25">
      <c r="A49" s="7">
        <v>615</v>
      </c>
      <c r="B49" s="16">
        <f>INDEX(Table2[],MATCH(Table1[[#This Row],[λ (nm)]],Table2[Wavelength],0),MATCH($H$2,Table2[#Headers],0))</f>
        <v>7.742375</v>
      </c>
      <c r="C49" s="12">
        <v>1.4331433756986992E-3</v>
      </c>
      <c r="D49" s="13">
        <v>0.44119999999999998</v>
      </c>
      <c r="E49" s="4">
        <f>Table1[[#This Row],[circadian]]*Table1[[#This Row],[Lamp data]]</f>
        <v>1.1095933443425215E-2</v>
      </c>
      <c r="F49" s="5">
        <f>Table1[[#This Row],[visual]]*Table1[[#This Row],[Lamp data]]</f>
        <v>3.4159358499999999</v>
      </c>
      <c r="G49" s="3"/>
    </row>
    <row r="50" spans="1:9" ht="14.25">
      <c r="A50" s="7">
        <v>620</v>
      </c>
      <c r="B50" s="16">
        <f>INDEX(Table2[],MATCH(Table1[[#This Row],[λ (nm)]],Table2[Wavelength],0),MATCH($H$2,Table2[#Headers],0))</f>
        <v>8.4861357142857141</v>
      </c>
      <c r="C50" s="12">
        <v>9.4731314937016855E-4</v>
      </c>
      <c r="D50" s="13">
        <v>0.38100000000000001</v>
      </c>
      <c r="E50" s="4">
        <f>Table1[[#This Row],[circadian]]*Table1[[#This Row],[Lamp data]]</f>
        <v>8.039027949482665E-3</v>
      </c>
      <c r="F50" s="5">
        <f>Table1[[#This Row],[visual]]*Table1[[#This Row],[Lamp data]]</f>
        <v>3.2332177071428569</v>
      </c>
      <c r="G50" s="3"/>
    </row>
    <row r="51" spans="1:9" ht="14.25">
      <c r="A51" s="7">
        <v>625</v>
      </c>
      <c r="B51" s="16">
        <f>INDEX(Table2[],MATCH(Table1[[#This Row],[λ (nm)]],Table2[Wavelength],0),MATCH($H$2,Table2[#Headers],0))</f>
        <v>3.8373857142857153</v>
      </c>
      <c r="C51" s="12">
        <v>6.276479476929565E-4</v>
      </c>
      <c r="D51" s="13">
        <v>0.32100000000000001</v>
      </c>
      <c r="E51" s="4">
        <f>Table1[[#This Row],[circadian]]*Table1[[#This Row],[Lamp data]]</f>
        <v>2.4085272680776991E-3</v>
      </c>
      <c r="F51" s="5">
        <f>Table1[[#This Row],[visual]]*Table1[[#This Row],[Lamp data]]</f>
        <v>1.2318008142857146</v>
      </c>
      <c r="G51" s="3"/>
    </row>
    <row r="52" spans="1:9" ht="14.25">
      <c r="A52" s="7">
        <v>630</v>
      </c>
      <c r="B52" s="16">
        <f>INDEX(Table2[],MATCH(Table1[[#This Row],[λ (nm)]],Table2[Wavelength],0),MATCH($H$2,Table2[#Headers],0))</f>
        <v>1.5668714285714285</v>
      </c>
      <c r="C52" s="12">
        <v>4.1795540807376891E-4</v>
      </c>
      <c r="D52" s="13">
        <v>0.26500000000000001</v>
      </c>
      <c r="E52" s="4">
        <f>Table1[[#This Row],[circadian]]*Table1[[#This Row],[Lamp data]]</f>
        <v>6.548823873277007E-4</v>
      </c>
      <c r="F52" s="5">
        <f>Table1[[#This Row],[visual]]*Table1[[#This Row],[Lamp data]]</f>
        <v>0.41522092857142856</v>
      </c>
      <c r="G52" s="3"/>
    </row>
    <row r="53" spans="1:9" ht="14.25">
      <c r="A53" s="7">
        <v>635</v>
      </c>
      <c r="B53" s="16">
        <f>INDEX(Table2[],MATCH(Table1[[#This Row],[λ (nm)]],Table2[Wavelength],0),MATCH($H$2,Table2[#Headers],0))</f>
        <v>1.5658333333333332</v>
      </c>
      <c r="C53" s="12">
        <v>2.7980095745635966E-4</v>
      </c>
      <c r="D53" s="13">
        <v>0.217</v>
      </c>
      <c r="E53" s="4">
        <f>Table1[[#This Row],[circadian]]*Table1[[#This Row],[Lamp data]]</f>
        <v>4.3812166588374981E-4</v>
      </c>
      <c r="F53" s="5">
        <f>Table1[[#This Row],[visual]]*Table1[[#This Row],[Lamp data]]</f>
        <v>0.33978583333333329</v>
      </c>
      <c r="G53" s="3"/>
    </row>
    <row r="54" spans="1:9" ht="14.25">
      <c r="A54" s="7">
        <v>640</v>
      </c>
      <c r="B54" s="16">
        <f>INDEX(Table2[],MATCH(Table1[[#This Row],[λ (nm)]],Table2[Wavelength],0),MATCH($H$2,Table2[#Headers],0))</f>
        <v>1.6195571428571429</v>
      </c>
      <c r="C54" s="12">
        <v>1.8834080948881891E-4</v>
      </c>
      <c r="D54" s="13">
        <v>0.17499999999999999</v>
      </c>
      <c r="E54" s="4">
        <f>Table1[[#This Row],[circadian]]*Table1[[#This Row],[Lamp data]]</f>
        <v>3.0502870329911306E-4</v>
      </c>
      <c r="F54" s="5">
        <f>Table1[[#This Row],[visual]]*Table1[[#This Row],[Lamp data]]</f>
        <v>0.28342249999999997</v>
      </c>
      <c r="G54" s="3"/>
    </row>
    <row r="55" spans="1:9" ht="14.25">
      <c r="A55" s="7">
        <v>645</v>
      </c>
      <c r="B55" s="16">
        <f>INDEX(Table2[],MATCH(Table1[[#This Row],[λ (nm)]],Table2[Wavelength],0),MATCH($H$2,Table2[#Headers],0))</f>
        <v>1.6184142857142858</v>
      </c>
      <c r="C55" s="12">
        <v>1.2733684090834526E-4</v>
      </c>
      <c r="D55" s="13">
        <v>0.13800000000000001</v>
      </c>
      <c r="E55" s="4">
        <f>Table1[[#This Row],[circadian]]*Table1[[#This Row],[Lamp data]]</f>
        <v>2.0608376242379326E-4</v>
      </c>
      <c r="F55" s="5">
        <f>Table1[[#This Row],[visual]]*Table1[[#This Row],[Lamp data]]</f>
        <v>0.22334117142857146</v>
      </c>
      <c r="G55" s="3"/>
    </row>
    <row r="56" spans="1:9" ht="14.25">
      <c r="A56" s="7">
        <v>650</v>
      </c>
      <c r="B56" s="16">
        <f>INDEX(Table2[],MATCH(Table1[[#This Row],[λ (nm)]],Table2[Wavelength],0),MATCH($H$2,Table2[#Headers],0))</f>
        <v>1.1799285714285712</v>
      </c>
      <c r="C56" s="12">
        <v>8.6575081123062847E-5</v>
      </c>
      <c r="D56" s="13">
        <v>0.107</v>
      </c>
      <c r="E56" s="4">
        <f>Table1[[#This Row],[circadian]]*Table1[[#This Row],[Lamp data]]</f>
        <v>1.0215241179084821E-4</v>
      </c>
      <c r="F56" s="5">
        <f>Table1[[#This Row],[visual]]*Table1[[#This Row],[Lamp data]]</f>
        <v>0.12625235714285712</v>
      </c>
      <c r="G56" s="3"/>
    </row>
    <row r="57" spans="1:9" ht="14.25">
      <c r="A57" s="7">
        <v>655</v>
      </c>
      <c r="B57" s="16">
        <f>INDEX(Table2[],MATCH(Table1[[#This Row],[λ (nm)]],Table2[Wavelength],0),MATCH($H$2,Table2[#Headers],0))</f>
        <v>1.4522285714285714</v>
      </c>
      <c r="C57" s="12">
        <v>5.9191384279176679E-5</v>
      </c>
      <c r="D57" s="13">
        <v>8.1600000000000006E-2</v>
      </c>
      <c r="E57" s="4">
        <f>Table1[[#This Row],[circadian]]*Table1[[#This Row],[Lamp data]]</f>
        <v>8.5959419432628354E-5</v>
      </c>
      <c r="F57" s="5">
        <f>Table1[[#This Row],[visual]]*Table1[[#This Row],[Lamp data]]</f>
        <v>0.11850185142857143</v>
      </c>
      <c r="G57" s="3"/>
    </row>
    <row r="58" spans="1:9" ht="14.25">
      <c r="A58" s="7">
        <v>660</v>
      </c>
      <c r="B58" s="16">
        <f>INDEX(Table2[],MATCH(Table1[[#This Row],[λ (nm)]],Table2[Wavelength],0),MATCH($H$2,Table2[#Headers],0))</f>
        <v>1.1777714285714287</v>
      </c>
      <c r="C58" s="12">
        <v>4.0694517167499228E-5</v>
      </c>
      <c r="D58" s="13">
        <v>6.0999999999999999E-2</v>
      </c>
      <c r="E58" s="4">
        <f>Table1[[#This Row],[circadian]]*Table1[[#This Row],[Lamp data]]</f>
        <v>4.7928839619390099E-5</v>
      </c>
      <c r="F58" s="5">
        <f>Table1[[#This Row],[visual]]*Table1[[#This Row],[Lamp data]]</f>
        <v>7.1844057142857146E-2</v>
      </c>
      <c r="G58" s="3"/>
    </row>
    <row r="59" spans="1:9" ht="14.25">
      <c r="A59" s="7">
        <v>665</v>
      </c>
      <c r="B59" s="16">
        <f>INDEX(Table2[],MATCH(Table1[[#This Row],[λ (nm)]],Table2[Wavelength],0),MATCH($H$2,Table2[#Headers],0))</f>
        <v>0.95795714285714284</v>
      </c>
      <c r="C59" s="12">
        <v>2.8132038226311132E-5</v>
      </c>
      <c r="D59" s="13">
        <v>4.4580000000000002E-2</v>
      </c>
      <c r="E59" s="4">
        <f>Table1[[#This Row],[circadian]]*Table1[[#This Row],[Lamp data]]</f>
        <v>2.6949286962024935E-5</v>
      </c>
      <c r="F59" s="5">
        <f>Table1[[#This Row],[visual]]*Table1[[#This Row],[Lamp data]]</f>
        <v>4.2705729428571426E-2</v>
      </c>
      <c r="G59" s="3"/>
      <c r="I59" s="3"/>
    </row>
    <row r="60" spans="1:9" ht="14.25">
      <c r="A60" s="7">
        <v>670</v>
      </c>
      <c r="B60" s="16">
        <f>INDEX(Table2[],MATCH(Table1[[#This Row],[λ (nm)]],Table2[Wavelength],0),MATCH($H$2,Table2[#Headers],0))</f>
        <v>0.79282857142857144</v>
      </c>
      <c r="C60" s="12">
        <v>1.955348187952486E-5</v>
      </c>
      <c r="D60" s="13">
        <v>3.2000000000000001E-2</v>
      </c>
      <c r="E60" s="4">
        <f>Table1[[#This Row],[circadian]]*Table1[[#This Row],[Lamp data]]</f>
        <v>1.5502559104998154E-5</v>
      </c>
      <c r="F60" s="5">
        <f>Table1[[#This Row],[visual]]*Table1[[#This Row],[Lamp data]]</f>
        <v>2.5370514285714286E-2</v>
      </c>
      <c r="G60" s="3"/>
      <c r="I60" s="3"/>
    </row>
    <row r="61" spans="1:9" ht="14.25">
      <c r="A61" s="7">
        <v>675</v>
      </c>
      <c r="B61" s="16">
        <f>INDEX(Table2[],MATCH(Table1[[#This Row],[λ (nm)]],Table2[Wavelength],0),MATCH($H$2,Table2[#Headers],0))</f>
        <v>1.2292142857142856</v>
      </c>
      <c r="C61" s="12">
        <v>1.3648027270465082E-5</v>
      </c>
      <c r="D61" s="13">
        <v>2.3199999999999998E-2</v>
      </c>
      <c r="E61" s="4">
        <f>Table1[[#This Row],[circadian]]*Table1[[#This Row],[Lamp data]]</f>
        <v>1.6776350092673825E-5</v>
      </c>
      <c r="F61" s="5">
        <f>Table1[[#This Row],[visual]]*Table1[[#This Row],[Lamp data]]</f>
        <v>2.8517771428571422E-2</v>
      </c>
      <c r="G61" s="3"/>
      <c r="I61" s="3"/>
    </row>
    <row r="62" spans="1:9" ht="14.25">
      <c r="A62" s="7">
        <v>680</v>
      </c>
      <c r="B62" s="16">
        <f>INDEX(Table2[],MATCH(Table1[[#This Row],[λ (nm)]],Table2[Wavelength],0),MATCH($H$2,Table2[#Headers],0))</f>
        <v>1.5563</v>
      </c>
      <c r="C62" s="12">
        <v>9.5763671862575815E-6</v>
      </c>
      <c r="D62" s="13">
        <v>1.7000000000000001E-2</v>
      </c>
      <c r="E62" s="4">
        <f>Table1[[#This Row],[circadian]]*Table1[[#This Row],[Lamp data]]</f>
        <v>1.4903700251972674E-5</v>
      </c>
      <c r="F62" s="5">
        <f>Table1[[#This Row],[visual]]*Table1[[#This Row],[Lamp data]]</f>
        <v>2.6457100000000001E-2</v>
      </c>
      <c r="G62" s="3"/>
      <c r="I62" s="3"/>
    </row>
    <row r="63" spans="1:9" ht="14.25">
      <c r="A63" s="7">
        <v>685</v>
      </c>
      <c r="B63" s="16">
        <f>INDEX(Table2[],MATCH(Table1[[#This Row],[λ (nm)]],Table2[Wavelength],0),MATCH($H$2,Table2[#Headers],0))</f>
        <v>1.0084571428571429</v>
      </c>
      <c r="C63" s="12">
        <v>6.7542499585040005E-6</v>
      </c>
      <c r="D63" s="13">
        <v>1.192E-2</v>
      </c>
      <c r="E63" s="4">
        <f>Table1[[#This Row],[circadian]]*Table1[[#This Row],[Lamp data]]</f>
        <v>6.8113716152959209E-6</v>
      </c>
      <c r="F63" s="5">
        <f>Table1[[#This Row],[visual]]*Table1[[#This Row],[Lamp data]]</f>
        <v>1.2020809142857143E-2</v>
      </c>
      <c r="G63" s="3"/>
      <c r="I63" s="3"/>
    </row>
    <row r="64" spans="1:9" ht="14.25">
      <c r="A64" s="7">
        <v>690</v>
      </c>
      <c r="B64" s="16">
        <f>INDEX(Table2[],MATCH(Table1[[#This Row],[λ (nm)]],Table2[Wavelength],0),MATCH($H$2,Table2[#Headers],0))</f>
        <v>0.40590000000000004</v>
      </c>
      <c r="C64" s="12">
        <v>4.788042823518799E-6</v>
      </c>
      <c r="D64" s="13">
        <v>8.2100000000000003E-3</v>
      </c>
      <c r="E64" s="4">
        <f>Table1[[#This Row],[circadian]]*Table1[[#This Row],[Lamp data]]</f>
        <v>1.9434665820662806E-6</v>
      </c>
      <c r="F64" s="5">
        <f>Table1[[#This Row],[visual]]*Table1[[#This Row],[Lamp data]]</f>
        <v>3.3324390000000004E-3</v>
      </c>
      <c r="G64" s="3"/>
      <c r="I64" s="3"/>
    </row>
    <row r="65" spans="1:9" ht="14.25">
      <c r="A65" s="7">
        <v>695</v>
      </c>
      <c r="B65" s="16">
        <f>INDEX(Table2[],MATCH(Table1[[#This Row],[λ (nm)]],Table2[Wavelength],0),MATCH($H$2,Table2[#Headers],0))</f>
        <v>1.6966500000000002</v>
      </c>
      <c r="C65" s="12">
        <v>3.4084114321041705E-6</v>
      </c>
      <c r="D65" s="13">
        <v>5.7229999999999998E-3</v>
      </c>
      <c r="E65" s="4">
        <f>Table1[[#This Row],[circadian]]*Table1[[#This Row],[Lamp data]]</f>
        <v>5.7828812562795411E-6</v>
      </c>
      <c r="F65" s="5">
        <f>Table1[[#This Row],[visual]]*Table1[[#This Row],[Lamp data]]</f>
        <v>9.7099279500000007E-3</v>
      </c>
      <c r="G65" s="3"/>
      <c r="I65" s="3"/>
    </row>
    <row r="66" spans="1:9" ht="14.25">
      <c r="A66" s="7">
        <v>700</v>
      </c>
      <c r="B66" s="16">
        <f>INDEX(Table2[],MATCH(Table1[[#This Row],[λ (nm)]],Table2[Wavelength],0),MATCH($H$2,Table2[#Headers],0))</f>
        <v>3.9338555555555561</v>
      </c>
      <c r="C66" s="12">
        <v>2.4381894723012652E-6</v>
      </c>
      <c r="D66" s="13">
        <v>4.1019999999999997E-3</v>
      </c>
      <c r="E66" s="4">
        <f>Table1[[#This Row],[circadian]]*Table1[[#This Row],[Lamp data]]</f>
        <v>9.5914852011094015E-6</v>
      </c>
      <c r="F66" s="5">
        <f>Table1[[#This Row],[visual]]*Table1[[#This Row],[Lamp data]]</f>
        <v>1.6136675488888891E-2</v>
      </c>
      <c r="G66" s="3"/>
      <c r="I66" s="3"/>
    </row>
    <row r="67" spans="1:9" ht="14.25">
      <c r="A67" s="7">
        <v>705</v>
      </c>
      <c r="B67" s="16">
        <f>INDEX(Table2[],MATCH(Table1[[#This Row],[λ (nm)]],Table2[Wavelength],0),MATCH($H$2,Table2[#Headers],0))</f>
        <v>2.125175</v>
      </c>
      <c r="C67" s="12">
        <v>1.7525194375577886E-6</v>
      </c>
      <c r="D67" s="13">
        <v>2.9290000000000002E-3</v>
      </c>
      <c r="E67" s="4">
        <f>Table1[[#This Row],[circadian]]*Table1[[#This Row],[Lamp data]]</f>
        <v>3.7244104957118735E-6</v>
      </c>
      <c r="F67" s="5">
        <f>Table1[[#This Row],[visual]]*Table1[[#This Row],[Lamp data]]</f>
        <v>6.2246375750000006E-3</v>
      </c>
      <c r="G67" s="3"/>
      <c r="I67" s="3"/>
    </row>
    <row r="68" spans="1:9" ht="14.25">
      <c r="A68" s="7">
        <v>710</v>
      </c>
      <c r="B68" s="16">
        <f>INDEX(Table2[],MATCH(Table1[[#This Row],[λ (nm)]],Table2[Wavelength],0),MATCH($H$2,Table2[#Headers],0))</f>
        <v>0.40157142857142858</v>
      </c>
      <c r="C68" s="12">
        <v>1.7525194375577886E-6</v>
      </c>
      <c r="D68" s="15">
        <v>1.4645000000000001E-3</v>
      </c>
      <c r="E68" s="4">
        <f>Table1[[#This Row],[circadian]]*Table1[[#This Row],[Lamp data]]</f>
        <v>7.0376173413927767E-7</v>
      </c>
      <c r="F68" s="5">
        <f>Table1[[#This Row],[visual]]*Table1[[#This Row],[Lamp data]]</f>
        <v>5.8810135714285723E-4</v>
      </c>
      <c r="G68" s="3"/>
      <c r="I68" s="3"/>
    </row>
    <row r="69" spans="1:9" ht="14.25">
      <c r="A69" s="7">
        <v>715</v>
      </c>
      <c r="B69" s="16">
        <f>INDEX(Table2[],MATCH(Table1[[#This Row],[λ (nm)]],Table2[Wavelength],0),MATCH($H$2,Table2[#Headers],0))</f>
        <v>0.40050000000000002</v>
      </c>
      <c r="C69" s="12">
        <v>1.7525194375577886E-6</v>
      </c>
      <c r="D69" s="15">
        <v>7.3225000000000004E-4</v>
      </c>
      <c r="E69" s="4">
        <f>Table1[[#This Row],[circadian]]*Table1[[#This Row],[Lamp data]]</f>
        <v>7.0188403474189435E-7</v>
      </c>
      <c r="F69" s="5">
        <f>Table1[[#This Row],[visual]]*Table1[[#This Row],[Lamp data]]</f>
        <v>2.9326612500000002E-4</v>
      </c>
      <c r="G69" s="3"/>
      <c r="I69" s="3"/>
    </row>
    <row r="70" spans="1:9" ht="14.25">
      <c r="A70" s="7">
        <v>720</v>
      </c>
      <c r="B70" s="16">
        <f>INDEX(Table2[],MATCH(Table1[[#This Row],[λ (nm)]],Table2[Wavelength],0),MATCH($H$2,Table2[#Headers],0))</f>
        <v>0.23537142857142856</v>
      </c>
      <c r="C70" s="12">
        <v>1.7525194375577886E-6</v>
      </c>
      <c r="D70" s="15">
        <v>3.6612500000000002E-4</v>
      </c>
      <c r="E70" s="4">
        <f>Table1[[#This Row],[circadian]]*Table1[[#This Row],[Lamp data]]</f>
        <v>4.1249300361717319E-7</v>
      </c>
      <c r="F70" s="5">
        <f>Table1[[#This Row],[visual]]*Table1[[#This Row],[Lamp data]]</f>
        <v>8.6175364285714286E-5</v>
      </c>
      <c r="G70" s="3"/>
      <c r="I70" s="3"/>
    </row>
    <row r="71" spans="1:9" ht="14.25">
      <c r="A71" s="7">
        <v>725</v>
      </c>
      <c r="B71" s="16">
        <f>INDEX(Table2[],MATCH(Table1[[#This Row],[λ (nm)]],Table2[Wavelength],0),MATCH($H$2,Table2[#Headers],0))</f>
        <v>1.5571428571428569E-2</v>
      </c>
      <c r="C71" s="12">
        <v>1.7525194375577886E-6</v>
      </c>
      <c r="D71" s="15">
        <v>1.8306250000000001E-4</v>
      </c>
      <c r="E71" s="4">
        <f>Table1[[#This Row],[circadian]]*Table1[[#This Row],[Lamp data]]</f>
        <v>2.7289231241971275E-8</v>
      </c>
      <c r="F71" s="5">
        <f>Table1[[#This Row],[visual]]*Table1[[#This Row],[Lamp data]]</f>
        <v>2.8505446428571427E-6</v>
      </c>
      <c r="G71" s="3"/>
      <c r="I71" s="3"/>
    </row>
    <row r="72" spans="1:9" ht="14.25">
      <c r="A72" s="7">
        <v>730</v>
      </c>
      <c r="B72" s="16">
        <f>INDEX(Table2[],MATCH(Table1[[#This Row],[λ (nm)]],Table2[Wavelength],0),MATCH($H$2,Table2[#Headers],0))</f>
        <v>1.4566666666666667E-2</v>
      </c>
      <c r="C72" s="12">
        <v>1.7525194375577886E-6</v>
      </c>
      <c r="D72" s="15">
        <v>9.1531250000000006E-5</v>
      </c>
      <c r="E72" s="4">
        <f>Table1[[#This Row],[circadian]]*Table1[[#This Row],[Lamp data]]</f>
        <v>2.5528366473758454E-8</v>
      </c>
      <c r="F72" s="5">
        <f>Table1[[#This Row],[visual]]*Table1[[#This Row],[Lamp data]]</f>
        <v>1.3333052083333334E-6</v>
      </c>
      <c r="G72" s="3"/>
      <c r="I72" s="3"/>
    </row>
    <row r="73" spans="1:9">
      <c r="A73" t="s">
        <v>2</v>
      </c>
      <c r="D73" s="10"/>
      <c r="E73" s="2">
        <f>SUBTOTAL(109,Table1[lamp*c])</f>
        <v>147.41938472570052</v>
      </c>
      <c r="F73" s="2">
        <f>SUBTOTAL(109,Table1[lamp*v])</f>
        <v>305.65881317158522</v>
      </c>
    </row>
  </sheetData>
  <sheetProtection sheet="1" objects="1" scenarios="1"/>
  <mergeCells count="4">
    <mergeCell ref="H5:M5"/>
    <mergeCell ref="H6:M6"/>
    <mergeCell ref="H7:M7"/>
    <mergeCell ref="H8:M8"/>
  </mergeCells>
  <conditionalFormatting sqref="D2:D72">
    <cfRule type="colorScale" priority="10">
      <colorScale>
        <cfvo type="min"/>
        <cfvo type="max"/>
        <color theme="2" tint="-0.499984740745262"/>
        <color rgb="FF92D050"/>
      </colorScale>
    </cfRule>
  </conditionalFormatting>
  <conditionalFormatting sqref="C2:C72">
    <cfRule type="colorScale" priority="11">
      <colorScale>
        <cfvo type="min"/>
        <cfvo type="max"/>
        <color theme="1" tint="0.499984740745262"/>
        <color rgb="FF00B0F0"/>
      </colorScale>
    </cfRule>
  </conditionalFormatting>
  <conditionalFormatting sqref="J3">
    <cfRule type="expression" dxfId="17" priority="12">
      <formula>$H$2="custom"</formula>
    </cfRule>
  </conditionalFormatting>
  <hyperlinks>
    <hyperlink ref="J3" location="Data!H2" display="Click here for data input"/>
  </hyperlink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Data!$B$1:$I$1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18" sqref="D18"/>
    </sheetView>
  </sheetViews>
  <sheetFormatPr defaultColWidth="8.84375" defaultRowHeight="11.65"/>
  <cols>
    <col min="1" max="1" width="13.3046875" customWidth="1"/>
    <col min="2" max="2" width="13" customWidth="1"/>
    <col min="3" max="3" width="13.69140625" customWidth="1"/>
    <col min="4" max="4" width="20.3046875" bestFit="1" customWidth="1"/>
    <col min="5" max="5" width="21" bestFit="1" customWidth="1"/>
    <col min="6" max="6" width="20.3046875" bestFit="1" customWidth="1"/>
    <col min="7" max="7" width="9.69140625" bestFit="1" customWidth="1"/>
    <col min="8" max="8" width="9" bestFit="1" customWidth="1"/>
    <col min="11" max="11" width="12.4609375" customWidth="1"/>
  </cols>
  <sheetData>
    <row r="1" spans="1:11" s="17" customFormat="1" ht="23.25">
      <c r="A1" s="17" t="s">
        <v>8</v>
      </c>
      <c r="B1" s="17" t="s">
        <v>11</v>
      </c>
      <c r="C1" s="17" t="s">
        <v>13</v>
      </c>
      <c r="D1" s="17" t="s">
        <v>12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K1" s="19" t="s">
        <v>3</v>
      </c>
    </row>
    <row r="2" spans="1:11">
      <c r="A2">
        <v>380</v>
      </c>
      <c r="B2">
        <v>0</v>
      </c>
      <c r="C2">
        <v>0</v>
      </c>
      <c r="D2">
        <v>1.4690866666666664</v>
      </c>
      <c r="E2" s="2">
        <v>8.8942857142857143E-2</v>
      </c>
      <c r="F2" s="2">
        <v>1.3168933333333332</v>
      </c>
      <c r="G2" s="2">
        <v>10.278335999999999</v>
      </c>
      <c r="H2" s="2"/>
      <c r="I2" s="2"/>
      <c r="K2" s="20">
        <v>1.2183411912994322</v>
      </c>
    </row>
    <row r="3" spans="1:11">
      <c r="A3">
        <f>A2+5</f>
        <v>385</v>
      </c>
      <c r="B3">
        <v>0</v>
      </c>
      <c r="C3">
        <v>0</v>
      </c>
      <c r="D3">
        <v>1.6585600000000003</v>
      </c>
      <c r="E3" s="2">
        <v>8.7871428571428573E-2</v>
      </c>
      <c r="F3" s="2">
        <v>1.7044600000000001</v>
      </c>
      <c r="G3" s="2">
        <v>12.708024</v>
      </c>
      <c r="H3" s="2"/>
      <c r="I3" s="2"/>
    </row>
    <row r="4" spans="1:11">
      <c r="A4">
        <f t="shared" ref="A4:A67" si="0">A3+5</f>
        <v>390</v>
      </c>
      <c r="B4">
        <v>0</v>
      </c>
      <c r="C4">
        <v>0</v>
      </c>
      <c r="D4">
        <v>1.8785687500000006</v>
      </c>
      <c r="E4" s="2">
        <v>8.6866666666666661E-2</v>
      </c>
      <c r="F4" s="2">
        <v>2.2051937499999998</v>
      </c>
      <c r="G4" s="2">
        <v>12.035076</v>
      </c>
      <c r="H4" s="2"/>
      <c r="I4" s="2"/>
      <c r="K4" t="s">
        <v>24</v>
      </c>
    </row>
    <row r="5" spans="1:11">
      <c r="A5">
        <f t="shared" si="0"/>
        <v>395</v>
      </c>
      <c r="B5">
        <v>0</v>
      </c>
      <c r="C5">
        <v>0</v>
      </c>
      <c r="D5">
        <v>1.9289866666666662</v>
      </c>
      <c r="E5" s="2">
        <v>0.80884444444444448</v>
      </c>
      <c r="F5" s="2">
        <v>2.5980866666666667</v>
      </c>
      <c r="G5" s="2">
        <v>17.426700000000004</v>
      </c>
      <c r="H5" s="2"/>
      <c r="I5" s="2"/>
      <c r="K5" t="s">
        <v>25</v>
      </c>
    </row>
    <row r="6" spans="1:11">
      <c r="A6">
        <f t="shared" si="0"/>
        <v>400</v>
      </c>
      <c r="B6">
        <v>0</v>
      </c>
      <c r="C6">
        <v>0</v>
      </c>
      <c r="D6">
        <v>7.6467463157894757</v>
      </c>
      <c r="E6" s="2">
        <v>2.4771750000000003</v>
      </c>
      <c r="F6" s="2">
        <v>10.733936585365853</v>
      </c>
      <c r="G6" s="2">
        <v>22.102764000000001</v>
      </c>
      <c r="H6" s="2"/>
      <c r="I6" s="2"/>
      <c r="K6" t="s">
        <v>26</v>
      </c>
    </row>
    <row r="7" spans="1:11">
      <c r="A7">
        <f t="shared" si="0"/>
        <v>405</v>
      </c>
      <c r="B7">
        <v>0</v>
      </c>
      <c r="C7">
        <v>1.4590249999999999E-3</v>
      </c>
      <c r="D7">
        <v>14.328512844036693</v>
      </c>
      <c r="E7" s="2">
        <v>1.0680000000000001</v>
      </c>
      <c r="F7" s="2">
        <v>14.238809999999999</v>
      </c>
      <c r="G7" s="2">
        <v>23.826540000000001</v>
      </c>
      <c r="H7" s="2"/>
      <c r="I7" s="2"/>
    </row>
    <row r="8" spans="1:11">
      <c r="A8">
        <f t="shared" si="0"/>
        <v>410</v>
      </c>
      <c r="B8">
        <v>1.2777999999999999E-3</v>
      </c>
      <c r="C8">
        <v>2.6689000000000001E-3</v>
      </c>
      <c r="D8">
        <v>4.9438019607843149</v>
      </c>
      <c r="E8" s="2">
        <v>0.84814285714285709</v>
      </c>
      <c r="F8" s="2">
        <v>4.8469000000000007</v>
      </c>
      <c r="G8" s="2">
        <v>24.411852</v>
      </c>
      <c r="H8" s="2"/>
      <c r="I8" s="2"/>
    </row>
    <row r="9" spans="1:11">
      <c r="A9">
        <f t="shared" si="0"/>
        <v>415</v>
      </c>
      <c r="B9">
        <v>2.2310857142857142E-3</v>
      </c>
      <c r="C9">
        <v>4.7043714285714289E-3</v>
      </c>
      <c r="D9">
        <v>1.9273062499999998</v>
      </c>
      <c r="E9" s="2">
        <v>1.4485857142857141</v>
      </c>
      <c r="F9" s="2">
        <v>4.9355124999999989</v>
      </c>
      <c r="G9" s="2">
        <v>23.859503999999998</v>
      </c>
      <c r="H9" s="2"/>
      <c r="I9" s="2"/>
    </row>
    <row r="10" spans="1:11">
      <c r="A10">
        <f t="shared" si="0"/>
        <v>420</v>
      </c>
      <c r="B10">
        <v>3.7876833333333332E-3</v>
      </c>
      <c r="C10">
        <v>8.9607647058823504E-3</v>
      </c>
      <c r="D10">
        <v>1.81836</v>
      </c>
      <c r="E10" s="2">
        <v>2.3771499999999999</v>
      </c>
      <c r="F10" s="2">
        <v>5.644473333333333</v>
      </c>
      <c r="G10" s="2">
        <v>24.524412000000002</v>
      </c>
      <c r="H10" s="2"/>
      <c r="I10" s="2"/>
    </row>
    <row r="11" spans="1:11">
      <c r="A11">
        <f t="shared" si="0"/>
        <v>425</v>
      </c>
      <c r="B11">
        <v>6.7683923076923089E-3</v>
      </c>
      <c r="C11">
        <v>1.6133333333333333E-2</v>
      </c>
      <c r="D11">
        <v>1.7908266666666672</v>
      </c>
      <c r="E11" s="2">
        <v>11.753956521739131</v>
      </c>
      <c r="F11" s="2">
        <v>6.3316933333333347</v>
      </c>
      <c r="G11" s="2">
        <v>23.035404</v>
      </c>
      <c r="H11" s="2"/>
      <c r="I11" s="2"/>
    </row>
    <row r="12" spans="1:11">
      <c r="A12">
        <f t="shared" si="0"/>
        <v>430</v>
      </c>
      <c r="B12">
        <v>1.1378060000000001E-2</v>
      </c>
      <c r="C12">
        <v>2.6224999999999998E-2</v>
      </c>
      <c r="D12">
        <v>11.257501265822787</v>
      </c>
      <c r="E12" s="2">
        <v>22.863317525773201</v>
      </c>
      <c r="F12" s="2">
        <v>21.261882959641248</v>
      </c>
      <c r="G12" s="2">
        <v>23.283036000000003</v>
      </c>
      <c r="H12" s="2"/>
      <c r="I12" s="2"/>
    </row>
    <row r="13" spans="1:11">
      <c r="A13">
        <f t="shared" si="0"/>
        <v>435</v>
      </c>
      <c r="B13">
        <v>1.6858823529411766E-2</v>
      </c>
      <c r="C13">
        <v>4.0314285714285712E-2</v>
      </c>
      <c r="D13">
        <v>40.616308988764054</v>
      </c>
      <c r="E13" s="2">
        <v>6.4044411764705886</v>
      </c>
      <c r="F13" s="2">
        <v>44.453267999999987</v>
      </c>
      <c r="G13" s="2">
        <v>24.656268000000001</v>
      </c>
      <c r="H13" s="2"/>
      <c r="I13" s="2"/>
    </row>
    <row r="14" spans="1:11">
      <c r="A14">
        <f t="shared" si="0"/>
        <v>440</v>
      </c>
      <c r="B14">
        <v>2.3189999999999995E-2</v>
      </c>
      <c r="C14">
        <v>5.9346551724137921E-2</v>
      </c>
      <c r="D14">
        <v>19.966858555133086</v>
      </c>
      <c r="E14" s="2">
        <v>4.2867500000000005</v>
      </c>
      <c r="F14" s="2">
        <v>19.905763942307697</v>
      </c>
      <c r="G14" s="2">
        <v>27.339216</v>
      </c>
      <c r="H14" s="2"/>
      <c r="I14" s="2"/>
    </row>
    <row r="15" spans="1:11">
      <c r="A15">
        <f t="shared" si="0"/>
        <v>445</v>
      </c>
      <c r="B15">
        <v>3.0214285714285711E-2</v>
      </c>
      <c r="C15">
        <v>8.0282692307692277E-2</v>
      </c>
      <c r="D15">
        <v>2.2807937500000004</v>
      </c>
      <c r="E15" s="2">
        <v>4.1216857142857135</v>
      </c>
      <c r="F15" s="2">
        <v>9.5806933333333326</v>
      </c>
      <c r="G15" s="2">
        <v>28.907819999999997</v>
      </c>
      <c r="H15" s="2"/>
      <c r="I15" s="2"/>
    </row>
    <row r="16" spans="1:11">
      <c r="A16">
        <f t="shared" si="0"/>
        <v>450</v>
      </c>
      <c r="B16">
        <v>3.4850000000000006E-2</v>
      </c>
      <c r="C16">
        <v>9.1274999999999995E-2</v>
      </c>
      <c r="D16">
        <v>1.9604866666666665</v>
      </c>
      <c r="E16" s="2">
        <v>4.2299999999999995</v>
      </c>
      <c r="F16" s="2">
        <v>10.349613333333334</v>
      </c>
      <c r="G16" s="2">
        <v>29.343588</v>
      </c>
      <c r="H16" s="2"/>
      <c r="I16" s="2"/>
    </row>
    <row r="17" spans="1:9">
      <c r="A17">
        <f t="shared" si="0"/>
        <v>455</v>
      </c>
      <c r="B17">
        <v>3.0726923076923079E-2</v>
      </c>
      <c r="C17">
        <v>7.8393548387096723E-2</v>
      </c>
      <c r="D17">
        <v>1.9239124999999999</v>
      </c>
      <c r="E17" s="2">
        <v>3.900814285714286</v>
      </c>
      <c r="F17" s="2">
        <v>11.0898</v>
      </c>
      <c r="G17" s="2">
        <v>30.492503999999997</v>
      </c>
      <c r="H17" s="2"/>
      <c r="I17" s="2"/>
    </row>
    <row r="18" spans="1:9">
      <c r="A18">
        <f t="shared" si="0"/>
        <v>460</v>
      </c>
      <c r="B18">
        <v>2.2845000000000001E-2</v>
      </c>
      <c r="C18">
        <v>6.0321212121212123E-2</v>
      </c>
      <c r="D18">
        <v>1.9234800000000005</v>
      </c>
      <c r="E18" s="2">
        <v>3.5716571428571426</v>
      </c>
      <c r="F18" s="2">
        <v>11.769819999999998</v>
      </c>
      <c r="G18" s="2">
        <v>29.995632000000001</v>
      </c>
      <c r="H18" s="2"/>
      <c r="I18" s="2"/>
    </row>
    <row r="19" spans="1:9">
      <c r="A19">
        <f t="shared" si="0"/>
        <v>465</v>
      </c>
      <c r="B19">
        <v>1.7192307692307691E-2</v>
      </c>
      <c r="C19">
        <v>4.8725000000000011E-2</v>
      </c>
      <c r="D19">
        <v>2.0044533333333328</v>
      </c>
      <c r="E19" s="2">
        <v>3.1878142857142859</v>
      </c>
      <c r="F19" s="2">
        <v>12.393466666666665</v>
      </c>
      <c r="G19" s="2">
        <v>29.019576000000001</v>
      </c>
      <c r="H19" s="2"/>
      <c r="I19" s="2"/>
    </row>
    <row r="20" spans="1:9">
      <c r="A20">
        <f t="shared" si="0"/>
        <v>470</v>
      </c>
      <c r="B20">
        <v>1.3599999999999999E-2</v>
      </c>
      <c r="C20">
        <v>3.9966666666666664E-2</v>
      </c>
      <c r="D20">
        <v>2.0921874999999996</v>
      </c>
      <c r="E20" s="2">
        <v>3.1320285714285707</v>
      </c>
      <c r="F20" s="2">
        <v>12.94182941176471</v>
      </c>
      <c r="G20" s="2">
        <v>29.224596000000002</v>
      </c>
      <c r="H20" s="2"/>
      <c r="I20" s="2"/>
    </row>
    <row r="21" spans="1:9">
      <c r="A21">
        <f t="shared" si="0"/>
        <v>475</v>
      </c>
      <c r="B21">
        <v>1.1500000000000002E-2</v>
      </c>
      <c r="C21">
        <v>3.465E-2</v>
      </c>
      <c r="D21">
        <v>2.2567866666666672</v>
      </c>
      <c r="E21" s="2">
        <v>6.1165333333333338</v>
      </c>
      <c r="F21" s="2">
        <v>13.359686666666668</v>
      </c>
      <c r="G21" s="2">
        <v>29.588808</v>
      </c>
      <c r="H21" s="2"/>
      <c r="I21" s="2"/>
    </row>
    <row r="22" spans="1:9">
      <c r="A22">
        <f t="shared" si="0"/>
        <v>480</v>
      </c>
      <c r="B22">
        <v>1.0728571428571429E-2</v>
      </c>
      <c r="C22">
        <v>3.2333333333333332E-2</v>
      </c>
      <c r="D22">
        <v>2.3829733333333336</v>
      </c>
      <c r="E22" s="2">
        <v>10.726546153846154</v>
      </c>
      <c r="F22" s="2">
        <v>13.683726666666667</v>
      </c>
      <c r="G22" s="2">
        <v>29.583180000000006</v>
      </c>
      <c r="H22" s="2"/>
      <c r="I22" s="2"/>
    </row>
    <row r="23" spans="1:9">
      <c r="A23">
        <f t="shared" si="0"/>
        <v>485</v>
      </c>
      <c r="B23">
        <v>1.0366666666666668E-2</v>
      </c>
      <c r="C23">
        <v>3.2428571428571425E-2</v>
      </c>
      <c r="D23">
        <v>2.5741250000000004</v>
      </c>
      <c r="E23" s="2">
        <v>9.5663454545454538</v>
      </c>
      <c r="F23" s="2">
        <v>13.971062499999999</v>
      </c>
      <c r="G23" s="2">
        <v>28.337783999999999</v>
      </c>
      <c r="H23" s="2"/>
      <c r="I23" s="2"/>
    </row>
    <row r="24" spans="1:9">
      <c r="A24">
        <f t="shared" si="0"/>
        <v>490</v>
      </c>
      <c r="B24">
        <v>1.1316666666666664E-2</v>
      </c>
      <c r="C24">
        <v>3.447142857142857E-2</v>
      </c>
      <c r="D24">
        <v>2.8794533333333328</v>
      </c>
      <c r="E24" s="2">
        <v>6.1899571428571436</v>
      </c>
      <c r="F24" s="2">
        <v>14.19598</v>
      </c>
      <c r="G24" s="2">
        <v>29.265599999999999</v>
      </c>
      <c r="H24" s="2"/>
      <c r="I24" s="2"/>
    </row>
    <row r="25" spans="1:9">
      <c r="A25">
        <f t="shared" si="0"/>
        <v>495</v>
      </c>
      <c r="B25">
        <v>1.4446153846153843E-2</v>
      </c>
      <c r="C25">
        <v>3.8100000000000002E-2</v>
      </c>
      <c r="D25">
        <v>3.1774466666666674</v>
      </c>
      <c r="E25" s="2">
        <v>3.3182</v>
      </c>
      <c r="F25" s="2">
        <v>14.383786666666664</v>
      </c>
      <c r="G25" s="2">
        <v>28.936764</v>
      </c>
      <c r="H25" s="2"/>
      <c r="I25" s="2"/>
    </row>
    <row r="26" spans="1:9">
      <c r="A26">
        <f t="shared" si="0"/>
        <v>500</v>
      </c>
      <c r="B26">
        <v>1.9071428571428573E-2</v>
      </c>
      <c r="C26">
        <v>4.2290000000000001E-2</v>
      </c>
      <c r="D26">
        <v>3.5562437500000001</v>
      </c>
      <c r="E26" s="2">
        <v>1.5399428571428573</v>
      </c>
      <c r="F26" s="2">
        <v>14.373225000000001</v>
      </c>
      <c r="G26" s="2">
        <v>28.393259999999998</v>
      </c>
      <c r="H26" s="2"/>
      <c r="I26" s="2"/>
    </row>
    <row r="27" spans="1:9">
      <c r="A27">
        <f t="shared" si="0"/>
        <v>505</v>
      </c>
      <c r="B27">
        <v>2.3692307692307693E-2</v>
      </c>
      <c r="C27">
        <v>4.5542857142857149E-2</v>
      </c>
      <c r="D27">
        <v>4.1441533333333327</v>
      </c>
      <c r="E27" s="2">
        <v>1.2107571428571426</v>
      </c>
      <c r="F27" s="2">
        <v>14.260493333333331</v>
      </c>
      <c r="G27" s="2">
        <v>28.748628000000004</v>
      </c>
      <c r="H27" s="2"/>
      <c r="I27" s="2"/>
    </row>
    <row r="28" spans="1:9">
      <c r="A28">
        <f t="shared" si="0"/>
        <v>510</v>
      </c>
      <c r="B28">
        <v>2.8486666666666664E-2</v>
      </c>
      <c r="C28">
        <v>4.8200000000000007E-2</v>
      </c>
      <c r="D28">
        <v>4.9214066666666678</v>
      </c>
      <c r="E28" s="2">
        <v>0.82691428571428582</v>
      </c>
      <c r="F28" s="2">
        <v>14.164793750000001</v>
      </c>
      <c r="G28" s="2">
        <v>27.952668000000006</v>
      </c>
      <c r="H28" s="2"/>
      <c r="I28" s="2"/>
    </row>
    <row r="29" spans="1:9">
      <c r="A29">
        <f t="shared" si="0"/>
        <v>515</v>
      </c>
      <c r="B29">
        <v>3.2945454545454549E-2</v>
      </c>
      <c r="C29">
        <v>5.1062499999999997E-2</v>
      </c>
      <c r="D29">
        <v>5.860850000000001</v>
      </c>
      <c r="E29" s="2">
        <v>0.82579999999999998</v>
      </c>
      <c r="F29" s="2">
        <v>14.028233333333333</v>
      </c>
      <c r="G29" s="2">
        <v>27.040931999999998</v>
      </c>
      <c r="H29" s="2"/>
      <c r="I29" s="2"/>
    </row>
    <row r="30" spans="1:9">
      <c r="A30">
        <f t="shared" si="0"/>
        <v>520</v>
      </c>
      <c r="B30">
        <v>3.6520000000000004E-2</v>
      </c>
      <c r="C30">
        <v>5.3824999999999998E-2</v>
      </c>
      <c r="D30">
        <v>6.9008666666666674</v>
      </c>
      <c r="E30" s="2">
        <v>0.93411428571428579</v>
      </c>
      <c r="F30" s="2">
        <v>13.834706666666666</v>
      </c>
      <c r="G30" s="2">
        <v>26.999124000000002</v>
      </c>
      <c r="H30" s="2"/>
      <c r="I30" s="2"/>
    </row>
    <row r="31" spans="1:9">
      <c r="A31">
        <f t="shared" si="0"/>
        <v>525</v>
      </c>
      <c r="B31">
        <v>3.9612499999999995E-2</v>
      </c>
      <c r="C31">
        <v>5.5711111111111107E-2</v>
      </c>
      <c r="D31">
        <v>7.8945562499999999</v>
      </c>
      <c r="E31" s="2">
        <v>5.6081045454545455</v>
      </c>
      <c r="F31" s="2">
        <v>13.639131250000002</v>
      </c>
      <c r="G31" s="2">
        <v>27.130980000000001</v>
      </c>
      <c r="H31" s="2"/>
      <c r="I31" s="2"/>
    </row>
    <row r="32" spans="1:9">
      <c r="A32">
        <f t="shared" si="0"/>
        <v>530</v>
      </c>
      <c r="B32">
        <v>4.2185714285714292E-2</v>
      </c>
      <c r="C32">
        <v>5.7933333333333337E-2</v>
      </c>
      <c r="D32">
        <v>8.789933333333332</v>
      </c>
      <c r="E32" s="2">
        <v>29.530667961165054</v>
      </c>
      <c r="F32" s="2">
        <v>13.429939999999998</v>
      </c>
      <c r="G32" s="2">
        <v>27.003143999999999</v>
      </c>
      <c r="H32" s="2"/>
      <c r="I32" s="2"/>
    </row>
    <row r="33" spans="1:9">
      <c r="A33">
        <f t="shared" si="0"/>
        <v>535</v>
      </c>
      <c r="B33">
        <v>4.4428571428571428E-2</v>
      </c>
      <c r="C33">
        <v>6.0260000000000001E-2</v>
      </c>
      <c r="D33">
        <v>9.6214333333333322</v>
      </c>
      <c r="E33" s="2">
        <v>75.415153284671561</v>
      </c>
      <c r="F33" s="2">
        <v>13.272753333333332</v>
      </c>
      <c r="G33" s="2">
        <v>26.668680000000002</v>
      </c>
      <c r="H33" s="2"/>
      <c r="I33" s="2"/>
    </row>
    <row r="34" spans="1:9">
      <c r="A34">
        <f t="shared" si="0"/>
        <v>540</v>
      </c>
      <c r="B34">
        <v>4.5714285714285721E-2</v>
      </c>
      <c r="C34">
        <v>6.2837499999999991E-2</v>
      </c>
      <c r="D34">
        <v>14.069024999999998</v>
      </c>
      <c r="E34" s="2">
        <v>61.27502028985505</v>
      </c>
      <c r="F34" s="2">
        <v>17.821605494505501</v>
      </c>
      <c r="G34" s="2">
        <v>26.394516000000003</v>
      </c>
      <c r="H34" s="2"/>
      <c r="I34" s="2"/>
    </row>
    <row r="35" spans="1:9">
      <c r="A35">
        <f t="shared" si="0"/>
        <v>545</v>
      </c>
      <c r="B35">
        <v>4.7433333333333327E-2</v>
      </c>
      <c r="C35">
        <v>6.4533333333333331E-2</v>
      </c>
      <c r="D35">
        <v>24.658482291666672</v>
      </c>
      <c r="E35" s="2">
        <v>13.642504761904766</v>
      </c>
      <c r="F35" s="2">
        <v>29.567097999999994</v>
      </c>
      <c r="G35" s="2">
        <v>26.540040000000005</v>
      </c>
      <c r="H35" s="2"/>
      <c r="I35" s="2"/>
    </row>
    <row r="36" spans="1:9">
      <c r="A36">
        <f t="shared" si="0"/>
        <v>550</v>
      </c>
      <c r="B36">
        <v>4.9357142857142863E-2</v>
      </c>
      <c r="C36">
        <v>6.6400000000000001E-2</v>
      </c>
      <c r="D36">
        <v>21.111371296296301</v>
      </c>
      <c r="E36" s="2">
        <v>3.5327545454545457</v>
      </c>
      <c r="F36" s="2">
        <v>18.44561818181818</v>
      </c>
      <c r="G36" s="2">
        <v>25.797948000000002</v>
      </c>
      <c r="H36" s="2"/>
      <c r="I36" s="2"/>
    </row>
    <row r="37" spans="1:9">
      <c r="A37">
        <f t="shared" si="0"/>
        <v>555</v>
      </c>
      <c r="B37">
        <v>5.2080000000000001E-2</v>
      </c>
      <c r="C37">
        <v>6.8257142857142863E-2</v>
      </c>
      <c r="D37">
        <v>13.123536842105258</v>
      </c>
      <c r="E37" s="2">
        <v>1.3915249999999999</v>
      </c>
      <c r="F37" s="2">
        <v>12.689962499999998</v>
      </c>
      <c r="G37" s="2">
        <v>25.034952000000001</v>
      </c>
      <c r="H37" s="2"/>
      <c r="I37" s="2"/>
    </row>
    <row r="38" spans="1:9">
      <c r="A38">
        <f t="shared" si="0"/>
        <v>560</v>
      </c>
      <c r="B38">
        <v>5.5199999999999999E-2</v>
      </c>
      <c r="C38">
        <v>7.0000000000000007E-2</v>
      </c>
      <c r="D38">
        <v>13.371986666666666</v>
      </c>
      <c r="E38" s="2">
        <v>1.1990285714285716</v>
      </c>
      <c r="F38" s="2">
        <v>12.596533333333332</v>
      </c>
      <c r="G38" s="2">
        <v>24.710136000000002</v>
      </c>
      <c r="H38" s="2"/>
      <c r="I38" s="2"/>
    </row>
    <row r="39" spans="1:9">
      <c r="A39">
        <f t="shared" si="0"/>
        <v>565</v>
      </c>
      <c r="B39">
        <v>5.8609090909090916E-2</v>
      </c>
      <c r="C39">
        <v>7.1599999999999997E-2</v>
      </c>
      <c r="D39">
        <v>14.076913333333334</v>
      </c>
      <c r="E39" s="2">
        <v>6.3779333333333321</v>
      </c>
      <c r="F39" s="2">
        <v>12.541131250000003</v>
      </c>
      <c r="G39" s="2">
        <v>23.817696000000002</v>
      </c>
      <c r="H39" s="2"/>
      <c r="I39" s="2"/>
    </row>
    <row r="40" spans="1:9">
      <c r="A40">
        <f t="shared" si="0"/>
        <v>570</v>
      </c>
      <c r="B40">
        <v>6.2558333333333341E-2</v>
      </c>
      <c r="C40">
        <v>7.3133333333333342E-2</v>
      </c>
      <c r="D40">
        <v>14.919570588235294</v>
      </c>
      <c r="E40" s="2">
        <v>15.622011428571431</v>
      </c>
      <c r="F40" s="2">
        <v>12.427833333333334</v>
      </c>
      <c r="G40" s="2">
        <v>24.458483999999999</v>
      </c>
      <c r="H40" s="2"/>
      <c r="I40" s="2"/>
    </row>
    <row r="41" spans="1:9">
      <c r="A41">
        <f t="shared" si="0"/>
        <v>575</v>
      </c>
      <c r="B41">
        <v>6.6666666666666666E-2</v>
      </c>
      <c r="C41">
        <v>7.428333333333334E-2</v>
      </c>
      <c r="D41">
        <v>17.191223333333333</v>
      </c>
      <c r="E41" s="2">
        <v>14.766909090909094</v>
      </c>
      <c r="F41" s="2">
        <v>14.390669767441858</v>
      </c>
      <c r="G41" s="2">
        <v>23.764631999999999</v>
      </c>
      <c r="H41" s="2"/>
      <c r="I41" s="2"/>
    </row>
    <row r="42" spans="1:9">
      <c r="A42">
        <f t="shared" si="0"/>
        <v>580</v>
      </c>
      <c r="B42">
        <v>7.0419999999999996E-2</v>
      </c>
      <c r="C42">
        <v>7.5300000000000006E-2</v>
      </c>
      <c r="D42">
        <v>18.820740000000004</v>
      </c>
      <c r="E42" s="2">
        <v>18.478623076923078</v>
      </c>
      <c r="F42" s="2">
        <v>15.017570588235293</v>
      </c>
      <c r="G42" s="2">
        <v>24.421500000000002</v>
      </c>
      <c r="H42" s="2"/>
      <c r="I42" s="2"/>
    </row>
    <row r="43" spans="1:9">
      <c r="A43">
        <f t="shared" si="0"/>
        <v>585</v>
      </c>
      <c r="B43">
        <v>7.3512499999999995E-2</v>
      </c>
      <c r="C43">
        <v>7.6100000000000001E-2</v>
      </c>
      <c r="D43">
        <v>17.307931250000003</v>
      </c>
      <c r="E43" s="2">
        <v>16.492229032258063</v>
      </c>
      <c r="F43" s="2">
        <v>12.047473333333334</v>
      </c>
      <c r="G43" s="2">
        <v>23.406048000000002</v>
      </c>
      <c r="H43" s="2"/>
      <c r="I43" s="2"/>
    </row>
    <row r="44" spans="1:9">
      <c r="A44">
        <f t="shared" si="0"/>
        <v>590</v>
      </c>
      <c r="B44">
        <v>7.6433333333333325E-2</v>
      </c>
      <c r="C44">
        <v>7.6499999999999999E-2</v>
      </c>
      <c r="D44">
        <v>17.266833333333334</v>
      </c>
      <c r="E44" s="2">
        <v>7.8912062500000006</v>
      </c>
      <c r="F44" s="2">
        <v>12.053699999999997</v>
      </c>
      <c r="G44" s="2">
        <v>23.262132000000001</v>
      </c>
      <c r="H44" s="2"/>
      <c r="I44" s="2"/>
    </row>
    <row r="45" spans="1:9">
      <c r="A45">
        <f t="shared" si="0"/>
        <v>595</v>
      </c>
      <c r="B45">
        <v>7.8933333333333341E-2</v>
      </c>
      <c r="C45">
        <v>7.6499999999999999E-2</v>
      </c>
      <c r="D45">
        <v>17.64614375</v>
      </c>
      <c r="E45" s="2">
        <v>4.0304333333333338</v>
      </c>
      <c r="F45" s="2">
        <v>12.060137500000002</v>
      </c>
      <c r="G45" s="2">
        <v>22.712195999999999</v>
      </c>
      <c r="H45" s="2"/>
      <c r="I45" s="2"/>
    </row>
    <row r="46" spans="1:9">
      <c r="A46">
        <f t="shared" si="0"/>
        <v>600</v>
      </c>
      <c r="B46">
        <v>7.9971428571428568E-2</v>
      </c>
      <c r="C46">
        <v>7.6299999999999993E-2</v>
      </c>
      <c r="D46">
        <v>18.061726666666669</v>
      </c>
      <c r="E46" s="2">
        <v>18.640426250000001</v>
      </c>
      <c r="F46" s="2">
        <v>11.930393333333335</v>
      </c>
      <c r="G46" s="2">
        <v>22.613304000000003</v>
      </c>
      <c r="H46" s="2"/>
      <c r="I46" s="2"/>
    </row>
    <row r="47" spans="1:9">
      <c r="A47">
        <f t="shared" si="0"/>
        <v>605</v>
      </c>
      <c r="B47">
        <v>8.1114285714285708E-2</v>
      </c>
      <c r="C47">
        <v>7.5271428571428586E-2</v>
      </c>
      <c r="D47">
        <v>18.377779999999998</v>
      </c>
      <c r="E47" s="2">
        <v>34.097307194244593</v>
      </c>
      <c r="F47" s="2">
        <v>11.863973333333332</v>
      </c>
      <c r="G47" s="2">
        <v>21.982968000000007</v>
      </c>
      <c r="H47" s="2"/>
      <c r="I47" s="2"/>
    </row>
    <row r="48" spans="1:9">
      <c r="A48">
        <f t="shared" si="0"/>
        <v>610</v>
      </c>
      <c r="B48">
        <v>8.1199999999999994E-2</v>
      </c>
      <c r="C48">
        <v>7.3816666666666669E-2</v>
      </c>
      <c r="D48">
        <v>18.653737499999995</v>
      </c>
      <c r="E48" s="2">
        <v>9.686239999999998</v>
      </c>
      <c r="F48" s="2">
        <v>11.70473125</v>
      </c>
      <c r="G48" s="2">
        <v>22.130903999999997</v>
      </c>
      <c r="H48" s="2"/>
      <c r="I48" s="2"/>
    </row>
    <row r="49" spans="1:9">
      <c r="A49">
        <f t="shared" si="0"/>
        <v>615</v>
      </c>
      <c r="B49">
        <v>8.0700000000000008E-2</v>
      </c>
      <c r="C49">
        <v>7.1871428571428572E-2</v>
      </c>
      <c r="D49">
        <v>18.729606666666669</v>
      </c>
      <c r="E49" s="2">
        <v>7.742375</v>
      </c>
      <c r="F49" s="2">
        <v>11.495520000000001</v>
      </c>
      <c r="G49" s="2">
        <v>21.974927999999998</v>
      </c>
      <c r="H49" s="2"/>
      <c r="I49" s="2"/>
    </row>
    <row r="50" spans="1:9">
      <c r="A50">
        <f t="shared" si="0"/>
        <v>620</v>
      </c>
      <c r="B50">
        <v>7.909999999999999E-2</v>
      </c>
      <c r="C50">
        <v>6.8830000000000002E-2</v>
      </c>
      <c r="D50">
        <v>18.774373333333333</v>
      </c>
      <c r="E50" s="2">
        <v>8.4861357142857141</v>
      </c>
      <c r="F50" s="2">
        <v>11.338333333333335</v>
      </c>
      <c r="G50" s="2">
        <v>21.017364000000001</v>
      </c>
      <c r="H50" s="2"/>
      <c r="I50" s="2"/>
    </row>
    <row r="51" spans="1:9">
      <c r="A51">
        <f t="shared" si="0"/>
        <v>625</v>
      </c>
      <c r="B51">
        <v>7.6240000000000002E-2</v>
      </c>
      <c r="C51">
        <v>6.5455555555555545E-2</v>
      </c>
      <c r="D51">
        <v>18.771156250000004</v>
      </c>
      <c r="E51" s="2">
        <v>3.8373857142857153</v>
      </c>
      <c r="F51" s="2">
        <v>11.076931250000001</v>
      </c>
      <c r="G51" s="2">
        <v>19.682724</v>
      </c>
      <c r="H51" s="2"/>
      <c r="I51" s="2"/>
    </row>
    <row r="52" spans="1:9">
      <c r="A52">
        <f t="shared" si="0"/>
        <v>630</v>
      </c>
      <c r="B52">
        <v>7.2474999999999998E-2</v>
      </c>
      <c r="C52">
        <v>6.2044444444444444E-2</v>
      </c>
      <c r="D52">
        <v>18.565566666666665</v>
      </c>
      <c r="E52" s="2">
        <v>1.5668714285714285</v>
      </c>
      <c r="F52" s="2">
        <v>10.797360000000001</v>
      </c>
      <c r="G52" s="2">
        <v>20.385420000000003</v>
      </c>
      <c r="H52" s="2"/>
      <c r="I52" s="2"/>
    </row>
    <row r="53" spans="1:9">
      <c r="A53">
        <f t="shared" si="0"/>
        <v>635</v>
      </c>
      <c r="B53">
        <v>6.8366666666666673E-2</v>
      </c>
      <c r="C53">
        <v>5.8429999999999996E-2</v>
      </c>
      <c r="D53">
        <v>18.266726666666671</v>
      </c>
      <c r="E53" s="2">
        <v>1.5658333333333332</v>
      </c>
      <c r="F53" s="2">
        <v>10.519506249999999</v>
      </c>
      <c r="G53" s="2">
        <v>20.547024</v>
      </c>
      <c r="H53" s="2"/>
      <c r="I53" s="2"/>
    </row>
    <row r="54" spans="1:9">
      <c r="A54">
        <f t="shared" si="0"/>
        <v>640</v>
      </c>
      <c r="B54">
        <v>6.3914285714285729E-2</v>
      </c>
      <c r="C54">
        <v>5.425E-2</v>
      </c>
      <c r="D54">
        <v>17.794975000000001</v>
      </c>
      <c r="E54" s="2">
        <v>1.6195571428571429</v>
      </c>
      <c r="F54" s="2">
        <v>10.183766666666665</v>
      </c>
      <c r="G54" s="2">
        <v>20.695764</v>
      </c>
      <c r="H54" s="2"/>
      <c r="I54" s="2"/>
    </row>
    <row r="55" spans="1:9">
      <c r="A55">
        <f t="shared" si="0"/>
        <v>645</v>
      </c>
      <c r="B55">
        <v>5.9458333333333335E-2</v>
      </c>
      <c r="C55">
        <v>5.006999999999999E-2</v>
      </c>
      <c r="D55">
        <v>17.280233333333335</v>
      </c>
      <c r="E55" s="2">
        <v>1.6184142857142858</v>
      </c>
      <c r="F55" s="2">
        <v>9.7904933333333322</v>
      </c>
      <c r="G55" s="2">
        <v>19.556496000000003</v>
      </c>
      <c r="H55" s="2"/>
      <c r="I55" s="2"/>
    </row>
    <row r="56" spans="1:9">
      <c r="A56">
        <f t="shared" si="0"/>
        <v>650</v>
      </c>
      <c r="B56">
        <v>5.5341666666666671E-2</v>
      </c>
      <c r="C56">
        <v>4.5891666666666664E-2</v>
      </c>
      <c r="D56">
        <v>16.655846666666669</v>
      </c>
      <c r="E56" s="2">
        <v>1.1799285714285712</v>
      </c>
      <c r="F56" s="2">
        <v>9.4150312500000002</v>
      </c>
      <c r="G56" s="2">
        <v>20.812344000000003</v>
      </c>
      <c r="H56" s="2"/>
      <c r="I56" s="2"/>
    </row>
    <row r="57" spans="1:9">
      <c r="A57">
        <f t="shared" si="0"/>
        <v>655</v>
      </c>
      <c r="B57">
        <v>5.0885714285714291E-2</v>
      </c>
      <c r="C57">
        <v>4.170999999999999E-2</v>
      </c>
      <c r="D57">
        <v>15.962574999999999</v>
      </c>
      <c r="E57" s="2">
        <v>1.4522285714285714</v>
      </c>
      <c r="F57" s="2">
        <v>8.9771466666666679</v>
      </c>
      <c r="G57" s="2">
        <v>19.625639999999997</v>
      </c>
      <c r="H57" s="2"/>
      <c r="I57" s="2"/>
    </row>
    <row r="58" spans="1:9">
      <c r="A58">
        <f t="shared" si="0"/>
        <v>660</v>
      </c>
      <c r="B58">
        <v>4.644166666666668E-2</v>
      </c>
      <c r="C58">
        <v>3.7909999999999999E-2</v>
      </c>
      <c r="D58">
        <v>15.280559999999998</v>
      </c>
      <c r="E58" s="2">
        <v>1.1777714285714287</v>
      </c>
      <c r="F58" s="2">
        <v>8.5657199999999989</v>
      </c>
      <c r="G58" s="2">
        <v>19.976184</v>
      </c>
      <c r="H58" s="2"/>
      <c r="I58" s="2"/>
    </row>
    <row r="59" spans="1:9">
      <c r="A59">
        <f t="shared" si="0"/>
        <v>665</v>
      </c>
      <c r="B59">
        <v>4.1985714285714293E-2</v>
      </c>
      <c r="C59">
        <v>3.4299999999999997E-2</v>
      </c>
      <c r="D59">
        <v>14.486637500000001</v>
      </c>
      <c r="E59" s="2">
        <v>0.95795714285714284</v>
      </c>
      <c r="F59" s="2">
        <v>8.1318125000000023</v>
      </c>
      <c r="G59" s="2">
        <v>19.853172000000001</v>
      </c>
      <c r="H59" s="2"/>
      <c r="I59" s="2"/>
    </row>
    <row r="60" spans="1:9">
      <c r="A60">
        <f t="shared" si="0"/>
        <v>670</v>
      </c>
      <c r="B60">
        <v>3.7524999999999996E-2</v>
      </c>
      <c r="C60">
        <v>3.0877777777777775E-2</v>
      </c>
      <c r="D60">
        <v>13.697253333333338</v>
      </c>
      <c r="E60" s="2">
        <v>0.79282857142857144</v>
      </c>
      <c r="F60" s="2">
        <v>7.670653333333334</v>
      </c>
      <c r="G60" s="2">
        <v>19.365947999999999</v>
      </c>
      <c r="H60" s="2"/>
      <c r="I60" s="2"/>
    </row>
    <row r="61" spans="1:9">
      <c r="A61">
        <f t="shared" si="0"/>
        <v>675</v>
      </c>
      <c r="B61">
        <v>3.3750000000000002E-2</v>
      </c>
      <c r="C61">
        <v>2.7842857142857145E-2</v>
      </c>
      <c r="D61">
        <v>12.873960000000002</v>
      </c>
      <c r="E61" s="2">
        <v>1.2292142857142856</v>
      </c>
      <c r="F61" s="2">
        <v>7.2319933333333344</v>
      </c>
      <c r="G61" s="2">
        <v>19.704432000000004</v>
      </c>
      <c r="H61" s="2"/>
      <c r="I61" s="2"/>
    </row>
    <row r="62" spans="1:9">
      <c r="A62">
        <f t="shared" si="0"/>
        <v>680</v>
      </c>
      <c r="B62">
        <v>2.9991666666666666E-2</v>
      </c>
      <c r="C62">
        <v>2.5185714285714287E-2</v>
      </c>
      <c r="D62">
        <v>12.00995</v>
      </c>
      <c r="E62" s="2">
        <v>1.5563</v>
      </c>
      <c r="F62" s="2">
        <v>6.8060187500000016</v>
      </c>
      <c r="G62" s="2">
        <v>18.742044</v>
      </c>
      <c r="H62" s="2"/>
      <c r="I62" s="2"/>
    </row>
    <row r="63" spans="1:9">
      <c r="A63">
        <f t="shared" si="0"/>
        <v>685</v>
      </c>
      <c r="B63">
        <v>2.6575000000000001E-2</v>
      </c>
      <c r="C63">
        <v>2.2450000000000001E-2</v>
      </c>
      <c r="D63">
        <v>11.164060000000001</v>
      </c>
      <c r="E63" s="2">
        <v>1.0084571428571429</v>
      </c>
      <c r="F63" s="2">
        <v>6.3823200000000027</v>
      </c>
      <c r="G63" s="2">
        <v>16.2408</v>
      </c>
      <c r="H63" s="2"/>
      <c r="I63" s="2"/>
    </row>
    <row r="64" spans="1:9">
      <c r="A64">
        <f t="shared" si="0"/>
        <v>690</v>
      </c>
      <c r="B64">
        <v>2.3655555555555558E-2</v>
      </c>
      <c r="C64">
        <v>2.0599999999999997E-2</v>
      </c>
      <c r="D64">
        <v>10.431186666666665</v>
      </c>
      <c r="E64" s="2">
        <v>0.40590000000000004</v>
      </c>
      <c r="F64" s="2">
        <v>6.0889333333333333</v>
      </c>
      <c r="G64" s="2">
        <v>17.581872000000001</v>
      </c>
      <c r="H64" s="2"/>
      <c r="I64" s="2"/>
    </row>
    <row r="65" spans="1:9">
      <c r="A65">
        <f t="shared" si="0"/>
        <v>695</v>
      </c>
      <c r="B65">
        <v>2.0737499999999999E-2</v>
      </c>
      <c r="C65">
        <v>1.8414285714285713E-2</v>
      </c>
      <c r="D65">
        <v>9.5587</v>
      </c>
      <c r="E65" s="2">
        <v>1.6966500000000002</v>
      </c>
      <c r="F65" s="2">
        <v>5.5993999999999993</v>
      </c>
      <c r="G65" s="2">
        <v>17.343084000000001</v>
      </c>
      <c r="H65" s="2"/>
      <c r="I65" s="2"/>
    </row>
    <row r="66" spans="1:9">
      <c r="A66">
        <f t="shared" si="0"/>
        <v>700</v>
      </c>
      <c r="B66">
        <v>1.8171428571428571E-2</v>
      </c>
      <c r="C66">
        <v>1.6400000000000001E-2</v>
      </c>
      <c r="D66">
        <v>8.7574400000000008</v>
      </c>
      <c r="E66" s="2">
        <v>3.9338555555555561</v>
      </c>
      <c r="F66" s="2">
        <v>5.221099999999999</v>
      </c>
      <c r="G66" s="2">
        <v>17.22972</v>
      </c>
      <c r="H66" s="2"/>
      <c r="I66" s="2"/>
    </row>
    <row r="67" spans="1:9">
      <c r="A67">
        <f t="shared" si="0"/>
        <v>705</v>
      </c>
      <c r="B67">
        <v>1.602857142857143E-2</v>
      </c>
      <c r="C67">
        <v>1.4557142857142861E-2</v>
      </c>
      <c r="D67">
        <v>8.006453333333333</v>
      </c>
      <c r="E67" s="2">
        <v>2.125175</v>
      </c>
      <c r="F67" s="2">
        <v>4.8632187499999988</v>
      </c>
      <c r="G67" s="2">
        <v>17.463684000000001</v>
      </c>
      <c r="H67" s="2"/>
      <c r="I67" s="2"/>
    </row>
    <row r="68" spans="1:9">
      <c r="A68">
        <f t="shared" ref="A68:A72" si="1">A67+5</f>
        <v>710</v>
      </c>
      <c r="B68">
        <v>1.4642857142857143E-2</v>
      </c>
      <c r="C68">
        <v>1.2916666666666668E-2</v>
      </c>
      <c r="D68">
        <v>7.293956249999999</v>
      </c>
      <c r="E68" s="2">
        <v>0.40157142857142858</v>
      </c>
      <c r="F68" s="2">
        <v>4.5348733333333335</v>
      </c>
      <c r="G68" s="2">
        <v>16.482803999999998</v>
      </c>
      <c r="H68" s="2"/>
      <c r="I68" s="2"/>
    </row>
    <row r="69" spans="1:9">
      <c r="A69">
        <f t="shared" si="1"/>
        <v>715</v>
      </c>
      <c r="B69">
        <v>1.2685714285714286E-2</v>
      </c>
      <c r="C69">
        <v>1.1466666666666667E-2</v>
      </c>
      <c r="D69">
        <v>6.5588066666666647</v>
      </c>
      <c r="E69" s="2">
        <v>0.40050000000000002</v>
      </c>
      <c r="F69" s="2">
        <v>4.2051533333333335</v>
      </c>
      <c r="G69" s="2">
        <v>15.532475999999999</v>
      </c>
      <c r="H69" s="2"/>
      <c r="I69" s="2"/>
    </row>
    <row r="70" spans="1:9">
      <c r="A70">
        <f t="shared" si="1"/>
        <v>720</v>
      </c>
      <c r="B70">
        <v>1.0983333333333333E-2</v>
      </c>
      <c r="C70">
        <v>1.01247E-2</v>
      </c>
      <c r="D70">
        <v>5.9451937500000014</v>
      </c>
      <c r="E70" s="2">
        <v>0.23537142857142856</v>
      </c>
      <c r="F70" s="2">
        <v>3.8779250000000003</v>
      </c>
      <c r="G70" s="2">
        <v>15.033192</v>
      </c>
      <c r="H70" s="2"/>
      <c r="I70" s="2"/>
    </row>
    <row r="71" spans="1:9">
      <c r="A71">
        <f t="shared" si="1"/>
        <v>725</v>
      </c>
      <c r="B71">
        <v>9.4557000000000009E-3</v>
      </c>
      <c r="C71">
        <v>8.9423833333333331E-3</v>
      </c>
      <c r="D71">
        <v>5.3462466666666675</v>
      </c>
      <c r="E71" s="2">
        <v>1.5571428571428569E-2</v>
      </c>
      <c r="F71" s="2">
        <v>3.6006266666666678</v>
      </c>
      <c r="G71" s="2">
        <v>15.50916</v>
      </c>
      <c r="H71" s="2"/>
      <c r="I71" s="2"/>
    </row>
    <row r="72" spans="1:9">
      <c r="A72">
        <f t="shared" si="1"/>
        <v>730</v>
      </c>
      <c r="B72">
        <v>7.9865857142857131E-3</v>
      </c>
      <c r="C72">
        <v>7.9063142857142849E-3</v>
      </c>
      <c r="D72">
        <v>4.8032800000000009</v>
      </c>
      <c r="E72" s="2">
        <v>1.4566666666666667E-2</v>
      </c>
      <c r="F72" s="2">
        <v>3.325413333333334</v>
      </c>
      <c r="G72" s="2">
        <v>15.564635999999998</v>
      </c>
      <c r="H72" s="2"/>
      <c r="I72" s="2"/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Circadian</vt:lpstr>
      <vt:lpstr>Data</vt:lpstr>
      <vt:lpstr>mlux_factor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Stodola</dc:creator>
  <cp:lastModifiedBy>Nathan Stodola</cp:lastModifiedBy>
  <dcterms:created xsi:type="dcterms:W3CDTF">2014-09-16T14:13:58Z</dcterms:created>
  <dcterms:modified xsi:type="dcterms:W3CDTF">2017-07-13T20:08:49Z</dcterms:modified>
</cp:coreProperties>
</file>