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1BA3D62-63F3-4C5A-89AB-582E7F944B4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movie_xlookup" sheetId="7" r:id="rId1"/>
    <sheet name="movies" sheetId="1" r:id="rId2"/>
    <sheet name="Sheet1" sheetId="8" r:id="rId3"/>
    <sheet name="Sheet2" sheetId="9" r:id="rId4"/>
    <sheet name="financials" sheetId="2" r:id="rId5"/>
    <sheet name="actors" sheetId="3" r:id="rId6"/>
    <sheet name="movie_actor" sheetId="4" r:id="rId7"/>
    <sheet name="languages" sheetId="5" r:id="rId8"/>
    <sheet name="movies_index_match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9" l="1"/>
  <c r="D2" i="9"/>
  <c r="C2" i="9"/>
  <c r="B2" i="9"/>
  <c r="A2" i="9"/>
  <c r="D3" i="8"/>
  <c r="D4" i="8"/>
  <c r="D5" i="8"/>
  <c r="D6" i="8"/>
  <c r="E6" i="8" s="1"/>
  <c r="E3" i="8"/>
  <c r="E4" i="8"/>
  <c r="E5" i="8"/>
  <c r="E2" i="8"/>
  <c r="D2" i="8"/>
  <c r="B3" i="8"/>
  <c r="B2" i="8"/>
  <c r="B6" i="8" s="1"/>
  <c r="K3" i="7" a="1"/>
  <c r="K3" i="7" s="1"/>
  <c r="K4" i="7" a="1"/>
  <c r="K4" i="7"/>
  <c r="K5" i="7" a="1"/>
  <c r="K5" i="7" s="1"/>
  <c r="K6" i="7" a="1"/>
  <c r="K6" i="7"/>
  <c r="K7" i="7" a="1"/>
  <c r="K7" i="7" s="1"/>
  <c r="K8" i="7" a="1"/>
  <c r="K8" i="7"/>
  <c r="K9" i="7" a="1"/>
  <c r="K9" i="7" s="1"/>
  <c r="K10" i="7" a="1"/>
  <c r="K10" i="7"/>
  <c r="K11" i="7" a="1"/>
  <c r="K11" i="7" s="1"/>
  <c r="K12" i="7" a="1"/>
  <c r="K12" i="7"/>
  <c r="K13" i="7" a="1"/>
  <c r="K13" i="7" s="1"/>
  <c r="K14" i="7" a="1"/>
  <c r="K14" i="7"/>
  <c r="K15" i="7" a="1"/>
  <c r="K15" i="7" s="1"/>
  <c r="K16" i="7" a="1"/>
  <c r="K16" i="7"/>
  <c r="K17" i="7" a="1"/>
  <c r="K17" i="7" s="1"/>
  <c r="K18" i="7" a="1"/>
  <c r="K18" i="7"/>
  <c r="K19" i="7" a="1"/>
  <c r="K19" i="7" s="1"/>
  <c r="K20" i="7" a="1"/>
  <c r="K20" i="7"/>
  <c r="K21" i="7" a="1"/>
  <c r="K21" i="7" s="1"/>
  <c r="K22" i="7" a="1"/>
  <c r="K22" i="7"/>
  <c r="K23" i="7" a="1"/>
  <c r="K23" i="7" s="1"/>
  <c r="K24" i="7" a="1"/>
  <c r="K24" i="7"/>
  <c r="K25" i="7" a="1"/>
  <c r="K25" i="7" s="1"/>
  <c r="K26" i="7" a="1"/>
  <c r="K26" i="7"/>
  <c r="K27" i="7" a="1"/>
  <c r="K27" i="7" s="1"/>
  <c r="K28" i="7" a="1"/>
  <c r="K28" i="7"/>
  <c r="K29" i="7" a="1"/>
  <c r="K29" i="7" s="1"/>
  <c r="K30" i="7" a="1"/>
  <c r="K30" i="7"/>
  <c r="K31" i="7" a="1"/>
  <c r="K31" i="7" s="1"/>
  <c r="K32" i="7" a="1"/>
  <c r="K32" i="7"/>
  <c r="K33" i="7" a="1"/>
  <c r="K33" i="7" s="1"/>
  <c r="K34" i="7" a="1"/>
  <c r="K34" i="7"/>
  <c r="K35" i="7" a="1"/>
  <c r="K35" i="7" s="1"/>
  <c r="K36" i="7" a="1"/>
  <c r="K36" i="7"/>
  <c r="K37" i="7" a="1"/>
  <c r="K37" i="7" s="1"/>
  <c r="K38" i="7" a="1"/>
  <c r="K38" i="7"/>
  <c r="K39" i="7" a="1"/>
  <c r="K39" i="7" s="1"/>
  <c r="K40" i="7" a="1"/>
  <c r="K40" i="7"/>
  <c r="K2" i="7" a="1"/>
  <c r="K2" i="7" s="1"/>
  <c r="J3" i="7" a="1"/>
  <c r="J3" i="7" s="1"/>
  <c r="J4" i="7" a="1"/>
  <c r="J4" i="7" s="1"/>
  <c r="J5" i="7" a="1"/>
  <c r="J5" i="7" s="1"/>
  <c r="J6" i="7" a="1"/>
  <c r="J6" i="7" s="1"/>
  <c r="J7" i="7" a="1"/>
  <c r="J7" i="7" s="1"/>
  <c r="J8" i="7" a="1"/>
  <c r="J8" i="7" s="1"/>
  <c r="J9" i="7" a="1"/>
  <c r="J9" i="7" s="1"/>
  <c r="J10" i="7" a="1"/>
  <c r="J10" i="7" s="1"/>
  <c r="J11" i="7" a="1"/>
  <c r="J11" i="7" s="1"/>
  <c r="J12" i="7" a="1"/>
  <c r="J12" i="7" s="1"/>
  <c r="J13" i="7" a="1"/>
  <c r="J13" i="7" s="1"/>
  <c r="J14" i="7" a="1"/>
  <c r="J14" i="7"/>
  <c r="J15" i="7" a="1"/>
  <c r="J15" i="7" s="1"/>
  <c r="J16" i="7" a="1"/>
  <c r="J16" i="7"/>
  <c r="J17" i="7" a="1"/>
  <c r="J17" i="7" s="1"/>
  <c r="J18" i="7" a="1"/>
  <c r="J18" i="7" s="1"/>
  <c r="J19" i="7" a="1"/>
  <c r="J19" i="7" s="1"/>
  <c r="J20" i="7" a="1"/>
  <c r="J20" i="7" s="1"/>
  <c r="J21" i="7" a="1"/>
  <c r="J21" i="7" s="1"/>
  <c r="J22" i="7" a="1"/>
  <c r="J22" i="7" s="1"/>
  <c r="J23" i="7" a="1"/>
  <c r="J23" i="7" s="1"/>
  <c r="J24" i="7" a="1"/>
  <c r="J24" i="7" s="1"/>
  <c r="J25" i="7" a="1"/>
  <c r="J25" i="7" s="1"/>
  <c r="J26" i="7" a="1"/>
  <c r="J26" i="7" s="1"/>
  <c r="J27" i="7" a="1"/>
  <c r="J27" i="7" s="1"/>
  <c r="J28" i="7" a="1"/>
  <c r="J28" i="7" s="1"/>
  <c r="J29" i="7" a="1"/>
  <c r="J29" i="7" s="1"/>
  <c r="J30" i="7" a="1"/>
  <c r="J30" i="7"/>
  <c r="J31" i="7" a="1"/>
  <c r="J31" i="7" s="1"/>
  <c r="J32" i="7" a="1"/>
  <c r="J32" i="7"/>
  <c r="J33" i="7" a="1"/>
  <c r="J33" i="7" s="1"/>
  <c r="J34" i="7" a="1"/>
  <c r="J34" i="7" s="1"/>
  <c r="J35" i="7" a="1"/>
  <c r="J35" i="7" s="1"/>
  <c r="J36" i="7" a="1"/>
  <c r="J36" i="7" s="1"/>
  <c r="J37" i="7" a="1"/>
  <c r="J37" i="7" s="1"/>
  <c r="J38" i="7" a="1"/>
  <c r="J38" i="7" s="1"/>
  <c r="J39" i="7" a="1"/>
  <c r="J39" i="7" s="1"/>
  <c r="J40" i="7" a="1"/>
  <c r="J40" i="7" s="1"/>
  <c r="J2" i="7" a="1"/>
  <c r="J2" i="7" s="1"/>
  <c r="I3" i="7" a="1"/>
  <c r="I3" i="7" s="1"/>
  <c r="I4" i="7" a="1"/>
  <c r="I4" i="7" s="1"/>
  <c r="I5" i="7" a="1"/>
  <c r="I5" i="7" s="1"/>
  <c r="I6" i="7" a="1"/>
  <c r="I6" i="7" s="1"/>
  <c r="I7" i="7" a="1"/>
  <c r="I7" i="7" s="1"/>
  <c r="I8" i="7" a="1"/>
  <c r="I8" i="7" s="1"/>
  <c r="I9" i="7" a="1"/>
  <c r="I9" i="7" s="1"/>
  <c r="I10" i="7" a="1"/>
  <c r="I10" i="7" s="1"/>
  <c r="I11" i="7" a="1"/>
  <c r="I11" i="7" s="1"/>
  <c r="I12" i="7" a="1"/>
  <c r="I12" i="7" s="1"/>
  <c r="I13" i="7" a="1"/>
  <c r="I13" i="7" s="1"/>
  <c r="I14" i="7" a="1"/>
  <c r="I14" i="7" s="1"/>
  <c r="I15" i="7" a="1"/>
  <c r="I15" i="7" s="1"/>
  <c r="I16" i="7" a="1"/>
  <c r="I16" i="7" s="1"/>
  <c r="I17" i="7" a="1"/>
  <c r="I17" i="7" s="1"/>
  <c r="I18" i="7" a="1"/>
  <c r="I18" i="7" s="1"/>
  <c r="I19" i="7" a="1"/>
  <c r="I19" i="7" s="1"/>
  <c r="I20" i="7" a="1"/>
  <c r="I20" i="7" s="1"/>
  <c r="I21" i="7" a="1"/>
  <c r="I21" i="7" s="1"/>
  <c r="I22" i="7" a="1"/>
  <c r="I22" i="7" s="1"/>
  <c r="I23" i="7" a="1"/>
  <c r="I23" i="7" s="1"/>
  <c r="I24" i="7" a="1"/>
  <c r="I24" i="7" s="1"/>
  <c r="I25" i="7" a="1"/>
  <c r="I25" i="7" s="1"/>
  <c r="I26" i="7" a="1"/>
  <c r="I26" i="7" s="1"/>
  <c r="I27" i="7" a="1"/>
  <c r="I27" i="7" s="1"/>
  <c r="I28" i="7" a="1"/>
  <c r="I28" i="7" s="1"/>
  <c r="I29" i="7" a="1"/>
  <c r="I29" i="7" s="1"/>
  <c r="I30" i="7" a="1"/>
  <c r="I30" i="7"/>
  <c r="I31" i="7" a="1"/>
  <c r="I31" i="7" s="1"/>
  <c r="I32" i="7" a="1"/>
  <c r="I32" i="7"/>
  <c r="I33" i="7" a="1"/>
  <c r="I33" i="7" s="1"/>
  <c r="I34" i="7" a="1"/>
  <c r="I34" i="7" s="1"/>
  <c r="I35" i="7" a="1"/>
  <c r="I35" i="7" s="1"/>
  <c r="I36" i="7" a="1"/>
  <c r="I36" i="7" s="1"/>
  <c r="I37" i="7" a="1"/>
  <c r="I37" i="7" s="1"/>
  <c r="I38" i="7" a="1"/>
  <c r="I38" i="7" s="1"/>
  <c r="I39" i="7" a="1"/>
  <c r="I39" i="7" s="1"/>
  <c r="I40" i="7" a="1"/>
  <c r="I40" i="7" s="1"/>
  <c r="I2" i="7" a="1"/>
  <c r="I2" i="7" s="1"/>
  <c r="H3" i="7" a="1"/>
  <c r="H3" i="7" s="1"/>
  <c r="H4" i="7" a="1"/>
  <c r="H4" i="7" s="1"/>
  <c r="H5" i="7" a="1"/>
  <c r="H5" i="7" s="1"/>
  <c r="H6" i="7" a="1"/>
  <c r="H6" i="7" s="1"/>
  <c r="H7" i="7" a="1"/>
  <c r="H7" i="7" s="1"/>
  <c r="H8" i="7" a="1"/>
  <c r="H8" i="7" s="1"/>
  <c r="H9" i="7" a="1"/>
  <c r="H9" i="7" s="1"/>
  <c r="H10" i="7" a="1"/>
  <c r="H10" i="7" s="1"/>
  <c r="H11" i="7" a="1"/>
  <c r="H11" i="7" s="1"/>
  <c r="H12" i="7" a="1"/>
  <c r="H12" i="7" s="1"/>
  <c r="H13" i="7" a="1"/>
  <c r="H13" i="7" s="1"/>
  <c r="H14" i="7" a="1"/>
  <c r="H14" i="7" s="1"/>
  <c r="H15" i="7" a="1"/>
  <c r="H15" i="7" s="1"/>
  <c r="H16" i="7" a="1"/>
  <c r="H16" i="7" s="1"/>
  <c r="H17" i="7" a="1"/>
  <c r="H17" i="7" s="1"/>
  <c r="H18" i="7" a="1"/>
  <c r="H18" i="7" s="1"/>
  <c r="H19" i="7" a="1"/>
  <c r="H19" i="7" s="1"/>
  <c r="H20" i="7" a="1"/>
  <c r="H20" i="7" s="1"/>
  <c r="H21" i="7" a="1"/>
  <c r="H21" i="7" s="1"/>
  <c r="H22" i="7" a="1"/>
  <c r="H22" i="7" s="1"/>
  <c r="H23" i="7" a="1"/>
  <c r="H23" i="7" s="1"/>
  <c r="H24" i="7" a="1"/>
  <c r="H24" i="7" s="1"/>
  <c r="H25" i="7" a="1"/>
  <c r="H25" i="7" s="1"/>
  <c r="H26" i="7" a="1"/>
  <c r="H26" i="7" s="1"/>
  <c r="H27" i="7" a="1"/>
  <c r="H27" i="7" s="1"/>
  <c r="H28" i="7" a="1"/>
  <c r="H28" i="7" s="1"/>
  <c r="H29" i="7" a="1"/>
  <c r="H29" i="7" s="1"/>
  <c r="H30" i="7" a="1"/>
  <c r="H30" i="7" s="1"/>
  <c r="H31" i="7" a="1"/>
  <c r="H31" i="7" s="1"/>
  <c r="H32" i="7" a="1"/>
  <c r="H32" i="7" s="1"/>
  <c r="H33" i="7" a="1"/>
  <c r="H33" i="7" s="1"/>
  <c r="H34" i="7" a="1"/>
  <c r="H34" i="7" s="1"/>
  <c r="H35" i="7" a="1"/>
  <c r="H35" i="7" s="1"/>
  <c r="H36" i="7" a="1"/>
  <c r="H36" i="7" s="1"/>
  <c r="H37" i="7" a="1"/>
  <c r="H37" i="7" s="1"/>
  <c r="H38" i="7" a="1"/>
  <c r="H38" i="7" s="1"/>
  <c r="H39" i="7" a="1"/>
  <c r="H39" i="7" s="1"/>
  <c r="H40" i="7" a="1"/>
  <c r="H40" i="7" s="1"/>
  <c r="H2" i="7" a="1"/>
  <c r="H2" i="7" s="1"/>
  <c r="C45" i="7"/>
  <c r="C44" i="7"/>
  <c r="H2" i="6" a="1"/>
  <c r="H2" i="6" s="1"/>
  <c r="H3" i="6" a="1"/>
  <c r="H3" i="6" s="1"/>
  <c r="I3" i="6" a="1"/>
  <c r="I3" i="6" s="1"/>
  <c r="J3" i="6" a="1"/>
  <c r="J3" i="6" s="1"/>
  <c r="K3" i="6" a="1"/>
  <c r="K3" i="6" s="1"/>
  <c r="H4" i="6" a="1"/>
  <c r="H4" i="6" s="1"/>
  <c r="I4" i="6" a="1"/>
  <c r="I4" i="6"/>
  <c r="J4" i="6" a="1"/>
  <c r="J4" i="6" s="1"/>
  <c r="K4" i="6" a="1"/>
  <c r="K4" i="6" s="1"/>
  <c r="H5" i="6" a="1"/>
  <c r="H5" i="6" s="1"/>
  <c r="I5" i="6" a="1"/>
  <c r="I5" i="6"/>
  <c r="J5" i="6" a="1"/>
  <c r="J5" i="6" s="1"/>
  <c r="K5" i="6" a="1"/>
  <c r="K5" i="6" s="1"/>
  <c r="H6" i="6" a="1"/>
  <c r="H6" i="6" s="1"/>
  <c r="I6" i="6" a="1"/>
  <c r="I6" i="6" s="1"/>
  <c r="J6" i="6" a="1"/>
  <c r="J6" i="6" s="1"/>
  <c r="K6" i="6" a="1"/>
  <c r="K6" i="6"/>
  <c r="H7" i="6" a="1"/>
  <c r="H7" i="6" s="1"/>
  <c r="I7" i="6" a="1"/>
  <c r="I7" i="6" s="1"/>
  <c r="J7" i="6" a="1"/>
  <c r="J7" i="6" s="1"/>
  <c r="K7" i="6" a="1"/>
  <c r="K7" i="6" s="1"/>
  <c r="H8" i="6" a="1"/>
  <c r="H8" i="6" s="1"/>
  <c r="I8" i="6" a="1"/>
  <c r="I8" i="6" s="1"/>
  <c r="J8" i="6" a="1"/>
  <c r="J8" i="6" s="1"/>
  <c r="K8" i="6" a="1"/>
  <c r="K8" i="6"/>
  <c r="H9" i="6" a="1"/>
  <c r="H9" i="6" s="1"/>
  <c r="I9" i="6" a="1"/>
  <c r="I9" i="6" s="1"/>
  <c r="J9" i="6" a="1"/>
  <c r="J9" i="6" s="1"/>
  <c r="K9" i="6" a="1"/>
  <c r="K9" i="6" s="1"/>
  <c r="H10" i="6" a="1"/>
  <c r="H10" i="6" s="1"/>
  <c r="I10" i="6" a="1"/>
  <c r="I10" i="6" s="1"/>
  <c r="J10" i="6" a="1"/>
  <c r="J10" i="6" s="1"/>
  <c r="K10" i="6" a="1"/>
  <c r="K10" i="6" s="1"/>
  <c r="H11" i="6" a="1"/>
  <c r="H11" i="6" s="1"/>
  <c r="I11" i="6" a="1"/>
  <c r="I11" i="6" s="1"/>
  <c r="J11" i="6" a="1"/>
  <c r="J11" i="6" s="1"/>
  <c r="K11" i="6" a="1"/>
  <c r="K11" i="6" s="1"/>
  <c r="H12" i="6" a="1"/>
  <c r="H12" i="6" s="1"/>
  <c r="I12" i="6" a="1"/>
  <c r="I12" i="6" s="1"/>
  <c r="J12" i="6" a="1"/>
  <c r="J12" i="6" s="1"/>
  <c r="K12" i="6" a="1"/>
  <c r="K12" i="6"/>
  <c r="H13" i="6" a="1"/>
  <c r="H13" i="6" s="1"/>
  <c r="I13" i="6" a="1"/>
  <c r="I13" i="6" s="1"/>
  <c r="J13" i="6" a="1"/>
  <c r="J13" i="6" s="1"/>
  <c r="K13" i="6" a="1"/>
  <c r="K13" i="6"/>
  <c r="H14" i="6" a="1"/>
  <c r="H14" i="6" s="1"/>
  <c r="I14" i="6" a="1"/>
  <c r="I14" i="6" s="1"/>
  <c r="J14" i="6" a="1"/>
  <c r="J14" i="6" s="1"/>
  <c r="K14" i="6" a="1"/>
  <c r="K14" i="6"/>
  <c r="H15" i="6" a="1"/>
  <c r="H15" i="6" s="1"/>
  <c r="I15" i="6" a="1"/>
  <c r="I15" i="6" s="1"/>
  <c r="J15" i="6" a="1"/>
  <c r="J15" i="6" s="1"/>
  <c r="K15" i="6" a="1"/>
  <c r="K15" i="6" s="1"/>
  <c r="H16" i="6" a="1"/>
  <c r="H16" i="6" s="1"/>
  <c r="I16" i="6" a="1"/>
  <c r="I16" i="6" s="1"/>
  <c r="J16" i="6" a="1"/>
  <c r="J16" i="6" s="1"/>
  <c r="K16" i="6" a="1"/>
  <c r="K16" i="6" s="1"/>
  <c r="H17" i="6" a="1"/>
  <c r="H17" i="6" s="1"/>
  <c r="I17" i="6" a="1"/>
  <c r="I17" i="6" s="1"/>
  <c r="J17" i="6" a="1"/>
  <c r="J17" i="6" s="1"/>
  <c r="K17" i="6" a="1"/>
  <c r="K17" i="6"/>
  <c r="H18" i="6" a="1"/>
  <c r="H18" i="6" s="1"/>
  <c r="I18" i="6" a="1"/>
  <c r="I18" i="6" s="1"/>
  <c r="J18" i="6" a="1"/>
  <c r="J18" i="6" s="1"/>
  <c r="K18" i="6" a="1"/>
  <c r="K18" i="6"/>
  <c r="H19" i="6" a="1"/>
  <c r="H19" i="6" s="1"/>
  <c r="I19" i="6" a="1"/>
  <c r="I19" i="6" s="1"/>
  <c r="J19" i="6" a="1"/>
  <c r="J19" i="6" s="1"/>
  <c r="K19" i="6" a="1"/>
  <c r="K19" i="6" s="1"/>
  <c r="H20" i="6" a="1"/>
  <c r="H20" i="6" s="1"/>
  <c r="I20" i="6" a="1"/>
  <c r="I20" i="6" s="1"/>
  <c r="J20" i="6" a="1"/>
  <c r="J20" i="6" s="1"/>
  <c r="K20" i="6" a="1"/>
  <c r="K20" i="6"/>
  <c r="H21" i="6" a="1"/>
  <c r="H21" i="6" s="1"/>
  <c r="I21" i="6" a="1"/>
  <c r="I21" i="6" s="1"/>
  <c r="J21" i="6" a="1"/>
  <c r="J21" i="6" s="1"/>
  <c r="K21" i="6" a="1"/>
  <c r="K21" i="6" s="1"/>
  <c r="H22" i="6" a="1"/>
  <c r="H22" i="6" s="1"/>
  <c r="I22" i="6" a="1"/>
  <c r="I22" i="6" s="1"/>
  <c r="J22" i="6" a="1"/>
  <c r="J22" i="6" s="1"/>
  <c r="K22" i="6" a="1"/>
  <c r="K22" i="6"/>
  <c r="H23" i="6" a="1"/>
  <c r="H23" i="6" s="1"/>
  <c r="I23" i="6" a="1"/>
  <c r="I23" i="6" s="1"/>
  <c r="J23" i="6" a="1"/>
  <c r="J23" i="6" s="1"/>
  <c r="K23" i="6" a="1"/>
  <c r="K23" i="6" s="1"/>
  <c r="H24" i="6" a="1"/>
  <c r="H24" i="6" s="1"/>
  <c r="I24" i="6" a="1"/>
  <c r="I24" i="6" s="1"/>
  <c r="J24" i="6" a="1"/>
  <c r="J24" i="6" s="1"/>
  <c r="K24" i="6" a="1"/>
  <c r="K24" i="6"/>
  <c r="H25" i="6" a="1"/>
  <c r="H25" i="6" s="1"/>
  <c r="I25" i="6" a="1"/>
  <c r="I25" i="6" s="1"/>
  <c r="J25" i="6" a="1"/>
  <c r="J25" i="6" s="1"/>
  <c r="K25" i="6" a="1"/>
  <c r="K25" i="6"/>
  <c r="H26" i="6" a="1"/>
  <c r="H26" i="6" s="1"/>
  <c r="I26" i="6" a="1"/>
  <c r="I26" i="6" s="1"/>
  <c r="J26" i="6" a="1"/>
  <c r="J26" i="6" s="1"/>
  <c r="K26" i="6" a="1"/>
  <c r="K26" i="6" s="1"/>
  <c r="H27" i="6" a="1"/>
  <c r="H27" i="6" s="1"/>
  <c r="I27" i="6" a="1"/>
  <c r="I27" i="6" s="1"/>
  <c r="J27" i="6" a="1"/>
  <c r="J27" i="6" s="1"/>
  <c r="K27" i="6" a="1"/>
  <c r="K27" i="6" s="1"/>
  <c r="H28" i="6" a="1"/>
  <c r="H28" i="6" s="1"/>
  <c r="I28" i="6" a="1"/>
  <c r="I28" i="6" s="1"/>
  <c r="J28" i="6" a="1"/>
  <c r="J28" i="6" s="1"/>
  <c r="K28" i="6" a="1"/>
  <c r="K28" i="6"/>
  <c r="H29" i="6" a="1"/>
  <c r="H29" i="6" s="1"/>
  <c r="I29" i="6" a="1"/>
  <c r="I29" i="6" s="1"/>
  <c r="J29" i="6" a="1"/>
  <c r="J29" i="6" s="1"/>
  <c r="K29" i="6" a="1"/>
  <c r="K29" i="6"/>
  <c r="H30" i="6" a="1"/>
  <c r="H30" i="6" s="1"/>
  <c r="I30" i="6" a="1"/>
  <c r="I30" i="6" s="1"/>
  <c r="J30" i="6" a="1"/>
  <c r="J30" i="6" s="1"/>
  <c r="K30" i="6" a="1"/>
  <c r="K30" i="6"/>
  <c r="H31" i="6" a="1"/>
  <c r="H31" i="6" s="1"/>
  <c r="I31" i="6" a="1"/>
  <c r="I31" i="6" s="1"/>
  <c r="J31" i="6" a="1"/>
  <c r="J31" i="6" s="1"/>
  <c r="K31" i="6" a="1"/>
  <c r="K31" i="6" s="1"/>
  <c r="H32" i="6" a="1"/>
  <c r="H32" i="6" s="1"/>
  <c r="I32" i="6" a="1"/>
  <c r="I32" i="6" s="1"/>
  <c r="J32" i="6" a="1"/>
  <c r="J32" i="6" s="1"/>
  <c r="K32" i="6" a="1"/>
  <c r="K32" i="6" s="1"/>
  <c r="H33" i="6" a="1"/>
  <c r="H33" i="6" s="1"/>
  <c r="I33" i="6" a="1"/>
  <c r="I33" i="6" s="1"/>
  <c r="J33" i="6" a="1"/>
  <c r="J33" i="6" s="1"/>
  <c r="K33" i="6" a="1"/>
  <c r="K33" i="6"/>
  <c r="H34" i="6" a="1"/>
  <c r="H34" i="6" s="1"/>
  <c r="I34" i="6" a="1"/>
  <c r="I34" i="6" s="1"/>
  <c r="J34" i="6" a="1"/>
  <c r="J34" i="6" s="1"/>
  <c r="K34" i="6" a="1"/>
  <c r="K34" i="6"/>
  <c r="H35" i="6" a="1"/>
  <c r="H35" i="6" s="1"/>
  <c r="I35" i="6" a="1"/>
  <c r="I35" i="6" s="1"/>
  <c r="J35" i="6" a="1"/>
  <c r="J35" i="6" s="1"/>
  <c r="K35" i="6" a="1"/>
  <c r="K35" i="6" s="1"/>
  <c r="H36" i="6" a="1"/>
  <c r="H36" i="6" s="1"/>
  <c r="I36" i="6" a="1"/>
  <c r="I36" i="6" s="1"/>
  <c r="J36" i="6" a="1"/>
  <c r="J36" i="6" s="1"/>
  <c r="K36" i="6" a="1"/>
  <c r="K36" i="6"/>
  <c r="H37" i="6" a="1"/>
  <c r="H37" i="6" s="1"/>
  <c r="I37" i="6" a="1"/>
  <c r="I37" i="6" s="1"/>
  <c r="J37" i="6" a="1"/>
  <c r="J37" i="6" s="1"/>
  <c r="K37" i="6" a="1"/>
  <c r="K37" i="6" s="1"/>
  <c r="H38" i="6" a="1"/>
  <c r="H38" i="6" s="1"/>
  <c r="I38" i="6" a="1"/>
  <c r="I38" i="6" s="1"/>
  <c r="J38" i="6" a="1"/>
  <c r="J38" i="6" s="1"/>
  <c r="K38" i="6" a="1"/>
  <c r="K38" i="6"/>
  <c r="H39" i="6" a="1"/>
  <c r="H39" i="6" s="1"/>
  <c r="I39" i="6" a="1"/>
  <c r="I39" i="6" s="1"/>
  <c r="J39" i="6" a="1"/>
  <c r="J39" i="6" s="1"/>
  <c r="K39" i="6" a="1"/>
  <c r="K39" i="6" s="1"/>
  <c r="H40" i="6" a="1"/>
  <c r="H40" i="6" s="1"/>
  <c r="I40" i="6" a="1"/>
  <c r="I40" i="6" s="1"/>
  <c r="J40" i="6" a="1"/>
  <c r="J40" i="6" s="1"/>
  <c r="K40" i="6" a="1"/>
  <c r="K40" i="6"/>
  <c r="I2" i="6" a="1"/>
  <c r="I2" i="6" s="1"/>
  <c r="J2" i="6" a="1"/>
  <c r="J2" i="6" s="1"/>
  <c r="K2" i="6" a="1"/>
  <c r="K2" i="6" s="1"/>
  <c r="M7" i="6"/>
  <c r="N7" i="6"/>
  <c r="O7" i="6"/>
  <c r="P7" i="6"/>
  <c r="Q7" i="6"/>
  <c r="I2" i="1" a="1"/>
  <c r="I2" i="1" s="1"/>
  <c r="H3" i="1" a="1"/>
  <c r="H3" i="1"/>
  <c r="H10" i="2"/>
  <c r="H9" i="2"/>
  <c r="H8" i="2"/>
  <c r="H2" i="1" a="1"/>
  <c r="H2" i="1" s="1"/>
  <c r="K2" i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B4" i="8" l="1"/>
  <c r="M40" i="7"/>
  <c r="O40" i="7" s="1"/>
  <c r="M39" i="7"/>
  <c r="O39" i="7" s="1"/>
  <c r="M38" i="7"/>
  <c r="M37" i="7"/>
  <c r="O37" i="7" s="1"/>
  <c r="M36" i="7"/>
  <c r="O36" i="7" s="1"/>
  <c r="M35" i="7"/>
  <c r="O35" i="7" s="1"/>
  <c r="M34" i="7"/>
  <c r="M33" i="7"/>
  <c r="O33" i="7" s="1"/>
  <c r="M32" i="7"/>
  <c r="O32" i="7" s="1"/>
  <c r="M31" i="7"/>
  <c r="O31" i="7" s="1"/>
  <c r="M30" i="7"/>
  <c r="M29" i="7"/>
  <c r="O29" i="7" s="1"/>
  <c r="M28" i="7"/>
  <c r="O28" i="7" s="1"/>
  <c r="M27" i="7"/>
  <c r="O27" i="7" s="1"/>
  <c r="M26" i="7"/>
  <c r="M25" i="7"/>
  <c r="O25" i="7" s="1"/>
  <c r="M24" i="7"/>
  <c r="O24" i="7" s="1"/>
  <c r="M23" i="7"/>
  <c r="O23" i="7" s="1"/>
  <c r="M22" i="7"/>
  <c r="M21" i="7"/>
  <c r="O21" i="7" s="1"/>
  <c r="M18" i="7"/>
  <c r="M14" i="7"/>
  <c r="M20" i="7"/>
  <c r="O20" i="7" s="1"/>
  <c r="M19" i="7"/>
  <c r="O19" i="7" s="1"/>
  <c r="M17" i="7"/>
  <c r="O17" i="7" s="1"/>
  <c r="M16" i="7"/>
  <c r="O16" i="7" s="1"/>
  <c r="M15" i="7"/>
  <c r="O15" i="7" s="1"/>
  <c r="M10" i="7"/>
  <c r="M6" i="7"/>
  <c r="M13" i="7"/>
  <c r="O13" i="7" s="1"/>
  <c r="M12" i="7"/>
  <c r="O12" i="7" s="1"/>
  <c r="M11" i="7"/>
  <c r="O11" i="7" s="1"/>
  <c r="M9" i="7"/>
  <c r="O9" i="7" s="1"/>
  <c r="M8" i="7"/>
  <c r="O8" i="7" s="1"/>
  <c r="M7" i="7"/>
  <c r="O7" i="7" s="1"/>
  <c r="M5" i="7"/>
  <c r="O5" i="7" s="1"/>
  <c r="M4" i="7"/>
  <c r="O4" i="7" s="1"/>
  <c r="M3" i="7"/>
  <c r="O3" i="7" s="1"/>
  <c r="L2" i="7"/>
  <c r="N2" i="7" s="1"/>
  <c r="M2" i="7"/>
  <c r="O2" i="7" s="1"/>
  <c r="L30" i="7"/>
  <c r="P30" i="7" s="1"/>
  <c r="L26" i="7"/>
  <c r="P26" i="7" s="1"/>
  <c r="L13" i="7"/>
  <c r="N13" i="7" s="1"/>
  <c r="L12" i="7"/>
  <c r="N12" i="7" s="1"/>
  <c r="L11" i="7"/>
  <c r="N11" i="7" s="1"/>
  <c r="L10" i="7"/>
  <c r="P10" i="7" s="1"/>
  <c r="L9" i="7"/>
  <c r="N9" i="7" s="1"/>
  <c r="L8" i="7"/>
  <c r="N8" i="7" s="1"/>
  <c r="L7" i="7"/>
  <c r="N7" i="7" s="1"/>
  <c r="L6" i="7"/>
  <c r="P6" i="7" s="1"/>
  <c r="L5" i="7"/>
  <c r="N5" i="7" s="1"/>
  <c r="L4" i="7"/>
  <c r="N4" i="7" s="1"/>
  <c r="L22" i="7"/>
  <c r="P22" i="7" s="1"/>
  <c r="L18" i="7"/>
  <c r="P18" i="7" s="1"/>
  <c r="L14" i="7"/>
  <c r="P14" i="7" s="1"/>
  <c r="L40" i="7"/>
  <c r="N40" i="7" s="1"/>
  <c r="L39" i="7"/>
  <c r="N39" i="7" s="1"/>
  <c r="L38" i="7"/>
  <c r="P38" i="7" s="1"/>
  <c r="L37" i="7"/>
  <c r="N37" i="7" s="1"/>
  <c r="L36" i="7"/>
  <c r="N36" i="7" s="1"/>
  <c r="L35" i="7"/>
  <c r="N35" i="7" s="1"/>
  <c r="L34" i="7"/>
  <c r="P34" i="7" s="1"/>
  <c r="L33" i="7"/>
  <c r="N33" i="7" s="1"/>
  <c r="L32" i="7"/>
  <c r="N32" i="7" s="1"/>
  <c r="L31" i="7"/>
  <c r="N31" i="7" s="1"/>
  <c r="L29" i="7"/>
  <c r="N29" i="7" s="1"/>
  <c r="L28" i="7"/>
  <c r="N28" i="7" s="1"/>
  <c r="L27" i="7"/>
  <c r="N27" i="7" s="1"/>
  <c r="L25" i="7"/>
  <c r="N25" i="7" s="1"/>
  <c r="L24" i="7"/>
  <c r="N24" i="7" s="1"/>
  <c r="L23" i="7"/>
  <c r="N23" i="7" s="1"/>
  <c r="L3" i="7"/>
  <c r="N3" i="7" s="1"/>
  <c r="L21" i="7"/>
  <c r="N21" i="7" s="1"/>
  <c r="L20" i="7"/>
  <c r="N20" i="7" s="1"/>
  <c r="L19" i="7"/>
  <c r="N19" i="7" s="1"/>
  <c r="L17" i="7"/>
  <c r="N17" i="7" s="1"/>
  <c r="L16" i="7"/>
  <c r="N16" i="7" s="1"/>
  <c r="L15" i="7"/>
  <c r="N15" i="7" s="1"/>
  <c r="B5" i="8" l="1"/>
  <c r="Q9" i="7"/>
  <c r="Q5" i="7"/>
  <c r="Q21" i="7"/>
  <c r="Q11" i="7"/>
  <c r="Q25" i="7"/>
  <c r="Q20" i="7"/>
  <c r="Q4" i="7"/>
  <c r="Q15" i="7"/>
  <c r="Q36" i="7"/>
  <c r="O6" i="7"/>
  <c r="Q6" i="7"/>
  <c r="O18" i="7"/>
  <c r="Q18" i="7"/>
  <c r="Q16" i="7"/>
  <c r="Q27" i="7"/>
  <c r="Q32" i="7"/>
  <c r="Q39" i="7"/>
  <c r="O10" i="7"/>
  <c r="Q10" i="7"/>
  <c r="P21" i="7"/>
  <c r="Q7" i="7"/>
  <c r="Q12" i="7"/>
  <c r="Q17" i="7"/>
  <c r="Q23" i="7"/>
  <c r="Q28" i="7"/>
  <c r="Q33" i="7"/>
  <c r="Q40" i="7"/>
  <c r="O14" i="7"/>
  <c r="Q14" i="7"/>
  <c r="Q31" i="7"/>
  <c r="O22" i="7"/>
  <c r="Q22" i="7"/>
  <c r="O26" i="7"/>
  <c r="Q26" i="7"/>
  <c r="O30" i="7"/>
  <c r="Q30" i="7"/>
  <c r="O34" i="7"/>
  <c r="Q34" i="7"/>
  <c r="O38" i="7"/>
  <c r="Q38" i="7"/>
  <c r="Q3" i="7"/>
  <c r="Q8" i="7"/>
  <c r="Q13" i="7"/>
  <c r="Q19" i="7"/>
  <c r="Q24" i="7"/>
  <c r="Q29" i="7"/>
  <c r="Q35" i="7"/>
  <c r="Q37" i="7"/>
  <c r="P31" i="7"/>
  <c r="P4" i="7"/>
  <c r="P23" i="7"/>
  <c r="P9" i="7"/>
  <c r="Q2" i="7"/>
  <c r="P15" i="7"/>
  <c r="P29" i="7"/>
  <c r="P5" i="7"/>
  <c r="P11" i="7"/>
  <c r="P16" i="7"/>
  <c r="P24" i="7"/>
  <c r="P35" i="7"/>
  <c r="P33" i="7"/>
  <c r="P28" i="7"/>
  <c r="P2" i="7"/>
  <c r="P7" i="7"/>
  <c r="P12" i="7"/>
  <c r="P17" i="7"/>
  <c r="P25" i="7"/>
  <c r="P39" i="7"/>
  <c r="P37" i="7"/>
  <c r="P32" i="7"/>
  <c r="P3" i="7"/>
  <c r="P8" i="7"/>
  <c r="P13" i="7"/>
  <c r="P20" i="7"/>
  <c r="P27" i="7"/>
  <c r="P19" i="7"/>
  <c r="P40" i="7"/>
  <c r="P36" i="7"/>
  <c r="N22" i="7"/>
  <c r="N14" i="7"/>
  <c r="N30" i="7"/>
  <c r="N34" i="7"/>
  <c r="N38" i="7"/>
  <c r="N18" i="7"/>
  <c r="N6" i="7"/>
  <c r="N10" i="7"/>
  <c r="N26" i="7"/>
  <c r="C46" i="7" l="1"/>
  <c r="C47" i="7" s="1"/>
  <c r="O41" i="7"/>
  <c r="P41" i="7"/>
  <c r="N41" i="7"/>
  <c r="Q41" i="7"/>
  <c r="C48" i="7" l="1"/>
  <c r="F29" i="2"/>
  <c r="F29" i="2" a="1"/>
  <c r="F3" i="2"/>
  <c r="F3" i="2" a="1"/>
  <c r="F21" i="2"/>
  <c r="F21" i="2" a="1"/>
  <c r="F6" i="2"/>
  <c r="F6" i="2" a="1"/>
  <c r="F28" i="2"/>
  <c r="F28" i="2" a="1"/>
  <c r="F22" i="2"/>
  <c r="F22" i="2" a="1"/>
  <c r="F16" i="2"/>
  <c r="F16" i="2" a="1"/>
  <c r="F24" i="2"/>
  <c r="F24" i="2" a="1"/>
  <c r="F13" i="2"/>
  <c r="F13" i="2" a="1"/>
  <c r="F38" i="2"/>
  <c r="F38" i="2" a="1"/>
  <c r="F23" i="2"/>
  <c r="F23" i="2" a="1"/>
  <c r="F4" i="2"/>
  <c r="F4" i="2" a="1"/>
  <c r="F30" i="2"/>
  <c r="F30" i="2" a="1"/>
  <c r="F32" i="2"/>
  <c r="F32" i="2" a="1"/>
  <c r="F11" i="2"/>
  <c r="F11" i="2" a="1"/>
  <c r="F41" i="2"/>
  <c r="F41" i="2" a="1"/>
  <c r="F7" i="2"/>
  <c r="F7" i="2" a="1"/>
  <c r="F2" i="2"/>
  <c r="F39" i="2"/>
  <c r="F39" i="2" a="1"/>
  <c r="F33" i="2"/>
  <c r="F33" i="2" a="1"/>
  <c r="F18" i="2"/>
  <c r="F18" i="2" a="1"/>
  <c r="F5" i="2"/>
  <c r="F5" i="2" a="1"/>
  <c r="F20" i="2"/>
  <c r="F20" i="2" a="1"/>
  <c r="F25" i="2"/>
  <c r="F25" i="2" a="1"/>
  <c r="F8" i="2"/>
  <c r="F8" i="2" a="1"/>
  <c r="F10" i="2"/>
  <c r="F10" i="2" a="1"/>
  <c r="F27" i="2"/>
  <c r="F27" i="2" a="1"/>
  <c r="F19" i="2"/>
  <c r="F19" i="2" a="1"/>
  <c r="F12" i="2"/>
  <c r="F12" i="2" a="1"/>
  <c r="F14" i="2"/>
  <c r="F14" i="2" a="1"/>
  <c r="I3" i="2"/>
  <c r="I3" i="2" a="1"/>
  <c r="F37" i="2"/>
  <c r="F37" i="2" a="1"/>
  <c r="F35" i="2"/>
  <c r="F35" i="2" a="1"/>
  <c r="F9" i="2"/>
  <c r="F9" i="2" a="1"/>
  <c r="F36" i="2"/>
  <c r="F36" i="2" a="1"/>
  <c r="F26" i="2"/>
  <c r="F26" i="2" a="1"/>
  <c r="F15" i="2"/>
  <c r="F15" i="2" a="1"/>
  <c r="F34" i="2"/>
  <c r="F34" i="2" a="1"/>
  <c r="F17" i="2"/>
  <c r="F17" i="2" a="1"/>
  <c r="F40" i="2"/>
  <c r="F40" i="2" a="1"/>
  <c r="F31" i="2"/>
  <c r="F2" i="2" a="1"/>
  <c r="F31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<sst xmlns="http://schemas.openxmlformats.org/spreadsheetml/2006/main" count="581" uniqueCount="188">
  <si>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</si>
  <si>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</si>
  <si>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</si>
  <si>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</si>
  <si>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</si>
  <si>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</si>
  <si>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</si>
  <si>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</si>
  <si>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</si>
  <si>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</si>
  <si>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</si>
  <si>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</si>
  <si>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</si>
  <si>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</si>
  <si>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</si>
  <si>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</si>
  <si>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</si>
  <si>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</si>
  <si>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</si>
  <si>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</si>
  <si>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</si>
  <si>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</si>
  <si>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</si>
  <si>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</si>
  <si>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</si>
  <si>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</si>
  <si>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</si>
  <si>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</si>
  <si>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</si>
  <si>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</si>
  <si>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</si>
  <si>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</si>
  <si>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</si>
  <si>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</si>
  <si>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</si>
  <si>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</si>
  <si>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</si>
  <si>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</si>
  <si>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</si>
  <si>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</si>
  <si>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</si>
  <si>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</si>
  <si>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</si>
  <si>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</si>
  <si>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</si>
  <si>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</si>
  <si>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</si>
  <si>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</si>
  <si>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</si>
  <si>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</si>
  <si>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</si>
  <si>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</si>
  <si>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</si>
  <si>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</si>
  <si>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</si>
  <si>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</si>
  <si>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</si>
  <si>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</si>
  <si>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</si>
  <si>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</si>
  <si>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</si>
  <si>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</si>
  <si>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</si>
  <si>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</si>
  <si>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</si>
  <si>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</si>
  <si>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</si>
  <si>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</si>
  <si>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</si>
  <si>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</si>
  <si>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</si>
  <si>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</si>
  <si>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</si>
  <si>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</si>
  <si>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</si>
  <si>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</si>
  <si>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</si>
  <si>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</si>
  <si>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</si>
  <si>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</si>
  <si>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</si>
  <si>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</si>
  <si>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</si>
  <si>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</si>
  <si>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</si>
  <si>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</si>
  <si>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</si>
  <si>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</si>
  <si>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</si>
  <si>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</si>
  <si>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</si>
  <si>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</si>
  <si>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</si>
  <si>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</si>
  <si>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</si>
  <si>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</si>
  <si>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</si>
  <si>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</si>
  <si>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</si>
  <si>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</si>
  <si>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</si>
  <si>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</si>
  <si>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</si>
  <si>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</si>
  <si>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</si>
  <si>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</si>
  <si>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</si>
  <si>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</si>
  <si>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</si>
  <si>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</si>
  <si>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</si>
  <si>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</si>
  <si>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</si>
  <si>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</si>
  <si>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</si>
  <si>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</si>
  <si>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</si>
  <si>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</si>
  <si>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</si>
  <si>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</si>
  <si>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</si>
  <si>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</si>
  <si>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</si>
  <si>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</si>
  <si>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</si>
  <si>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</si>
  <si>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</si>
  <si>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</si>
  <si>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</si>
  <si>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</si>
  <si>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</si>
  <si>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</si>
  <si>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</si>
  <si>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</si>
  <si>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</si>
  <si>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</si>
  <si>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</si>
  <si>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</si>
  <si>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</si>
  <si>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</si>
  <si>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</si>
  <si>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</si>
  <si>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</si>
  <si>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</si>
  <si>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</si>
  <si>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</si>
  <si>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</si>
  <si>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</si>
  <si>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</si>
  <si>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</si>
  <si>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</si>
  <si>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</si>
  <si>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</si>
  <si>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</si>
  <si>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</si>
  <si>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</si>
  <si>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</si>
  <si>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</t>
  </si>
  <si>
    <t>Revenue</t>
  </si>
  <si>
    <t>Unit</t>
  </si>
  <si>
    <t>Currency</t>
  </si>
  <si>
    <t>abc</t>
  </si>
  <si>
    <t>Budget_M</t>
  </si>
  <si>
    <t>Revenue_M</t>
  </si>
  <si>
    <t>Budget_USD</t>
  </si>
  <si>
    <t>Revenue_USD</t>
  </si>
  <si>
    <t>Budget_INR</t>
  </si>
  <si>
    <t>Revenue_INR</t>
  </si>
  <si>
    <t>TOTAL_MOVIES</t>
  </si>
  <si>
    <t>TOTAL_BOLLYWOOD_MOVIES</t>
  </si>
  <si>
    <t>TOTAL_BOLLYWOOD_REVENUE</t>
  </si>
  <si>
    <t>AVERAGE_BOLLYWOOD_REVENUE</t>
  </si>
  <si>
    <t>PERCENTAGE_REVENUE_BOLLYWOOD</t>
  </si>
  <si>
    <t>KEY_METRIX</t>
  </si>
  <si>
    <t>MARVEL_CONSOLIDATE_P&amp;L</t>
  </si>
  <si>
    <t>REVENUE</t>
  </si>
  <si>
    <t>BUDGET</t>
  </si>
  <si>
    <t>PROFIT/LOSS</t>
  </si>
  <si>
    <t>PROFIT/LOSS %</t>
  </si>
  <si>
    <t>MARKET SHARE %</t>
  </si>
  <si>
    <t>Target</t>
  </si>
  <si>
    <t>Actual_Target</t>
  </si>
  <si>
    <t>Actual_Target %</t>
  </si>
  <si>
    <t>IMD_RATING</t>
  </si>
  <si>
    <t>MEADIAN OF IMD</t>
  </si>
  <si>
    <t>VARIANCE</t>
  </si>
  <si>
    <t>STANDARD DEVIATION</t>
  </si>
  <si>
    <t>MODE OF IMD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</si>
</sst>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7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NumberFormat="1"/>
    <xf numFmtId="9" fontId="0" fillId="0" borderId="0" xfId="1" applyFont="1"/>
    <xf numFmtId="9" fontId="0" fillId="0" borderId="0" xfId="1" applyFont="1"/>
    <xf numFmtId="0" fontId="0" fillId="3" borderId="0" xfId="0" applyFill="1"/>
    <xf numFmtId="167" fontId="0" fillId="0" borderId="0" xfId="2" applyFont="1"/>
    <xf numFmtId="43" fontId="0" fillId="0" borderId="0" xfId="0" applyNumberFormat="1"/>
    <xf numFmtId="9" fontId="0" fillId="4" borderId="0" xfId="1" applyFont="1" applyFill="1"/>
  </cellXfs>
  <cellStyles count="3">
    <cellStyle name="Currency 2" xfId="2" xr:uid="{2B48D19F-9FF6-44BF-8085-0A5B8E25A140}"/>
    <cellStyle name="Normal" xfId="0" builtinId="0"/>
    <cellStyle name="Percent" xfId="1" builtinId="5"/>
  </cellStyles>
  <dxfs count="4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35153A-D361-4EA1-B0E4-C0164BC4B0D1}" name="Movies8" displayName="Movies8" ref="A1:Q41" totalsRowCount="1" headerRowDxfId="43">
  <autoFilter ref="A1:Q40" xr:uid="{6A7FE39D-5614-4A7F-89B7-C167ABC0A251}"/>
  <sortState xmlns:xlrd2="http://schemas.microsoft.com/office/spreadsheetml/2017/richdata2" ref="A2:G40">
    <sortCondition ref="A1:A40"/>
  </sortState>
  <tableColumns count="17">
    <tableColumn id="1" xr3:uid="{E7D96112-EDAE-49D7-A976-9719144E6566}" name="movie_id" dataDxfId="42" totalsRowDxfId="41"/>
    <tableColumn id="8" xr3:uid="{8806EC4A-6068-4CF6-BCC8-C670CAC6B2CC}" name="title"/>
    <tableColumn id="3" xr3:uid="{C1CD9CE3-0659-455C-B317-1CB48ED78BAD}" name="industry"/>
    <tableColumn id="4" xr3:uid="{67FD42CE-AB96-4DEA-921A-84DC7218B22A}" name="release_year"/>
    <tableColumn id="5" xr3:uid="{30C5DBCB-B904-4508-AD0D-9766A109AB0C}" name="imdb_rating"/>
    <tableColumn id="6" xr3:uid="{C3394592-62A9-4D81-929C-A9594F888A5F}" name="studio"/>
    <tableColumn id="7" xr3:uid="{EF546CA5-CC0C-434D-92CD-9429CA076AE3}" name="language_id"/>
    <tableColumn id="10" xr3:uid="{E157488A-B18D-4CE9-A326-97DB34EEA6DB}" name="Budget" dataDxfId="40" totalsRowDxfId="39">
      <calculatedColumnFormula array="1">_xlfn.XLOOKUP(Movies8[[#This Row],[movie_id]:[movie_id]],Financials[[movie_id]:[movie_id]],Financials[budget],"NOT AVAILABLE",0)</calculatedColumnFormula>
    </tableColumn>
    <tableColumn id="11" xr3:uid="{4E47CAD2-648D-4361-8C57-59753362C6F4}" name="Revenue" dataDxfId="38" totalsRowDxfId="37">
      <calculatedColumnFormula array="1">_xlfn.XLOOKUP(Movies8[[#This Row],[movie_id]:[movie_id]],Financials[[movie_id]:[movie_id]],Financials[revenue],"NOT AVAILABLE",0)</calculatedColumnFormula>
    </tableColumn>
    <tableColumn id="12" xr3:uid="{6C3598E2-FF21-4954-B03B-2AD3D562B3FF}" name="Unit" dataDxfId="36" totalsRowDxfId="35">
      <calculatedColumnFormula array="1">_xlfn.XLOOKUP(Movies8[[#This Row],[movie_id]:[movie_id]],Financials[[movie_id]:[movie_id]],Financials[unit],"NOT AVAILABLE",0)</calculatedColumnFormula>
    </tableColumn>
    <tableColumn id="13" xr3:uid="{CD020EFE-1FF1-49EC-B6AB-53C81D1DFFB9}" name="Currency" dataDxfId="34" totalsRowDxfId="33">
      <calculatedColumnFormula array="1">_xlfn.XLOOKUP(Movies8[[#This Row],[movie_id]:[movie_id]],Financials[[movie_id]:[movie_id]],Financials[currency],"NOT AVAILABLE",0)</calculatedColumnFormula>
    </tableColumn>
    <tableColumn id="2" xr3:uid="{92C86CC8-A397-4984-809A-34D3243452C4}" name="Budget_M" dataDxfId="32" totalsRowDxfId="31">
      <calculatedColumnFormula>IF(Movies8[[#This Row],[Unit]]="Billions",Movies8[[#This Row],[Budget]]*1000,Movies8[[#This Row],[Budget]])</calculatedColumnFormula>
    </tableColumn>
    <tableColumn id="9" xr3:uid="{97637C94-6453-4CEA-B5CC-26D2E39FE1F6}" name="Revenue_M" dataDxfId="30" totalsRowDxfId="29">
      <calculatedColumnFormula>IF(Movies8[[#This Row],[Unit]]="Billions",Movies8[[#This Row],[Revenue]]*1000,Movies8[[#This Row],[Revenue]])</calculatedColumnFormula>
    </tableColumn>
    <tableColumn id="14" xr3:uid="{AFAABA77-F07D-4814-B42A-1676B006172D}" name="Budget_USD" totalsRowFunction="custom" dataDxfId="28" totalsRowDxfId="27">
      <calculatedColumnFormula>IF(Movies8[[#This Row],[Currency]]="INR",Movies8[[#This Row],[Budget_M]]/80,Movies8[[#This Row],[Budget_M]])</calculatedColumnFormula>
      <totalsRowFormula>SUM(Movies8[Budget_USD])</totalsRowFormula>
    </tableColumn>
    <tableColumn id="15" xr3:uid="{6046B6C7-08F5-4768-8F85-29ACC02BA314}" name="Revenue_USD" totalsRowFunction="custom" dataDxfId="26" totalsRowDxfId="25">
      <calculatedColumnFormula>IF(Movies8[[#This Row],[Currency]]="INR",Movies8[[#This Row],[Revenue_M]]/80,Movies8[[#This Row],[Revenue_M]])</calculatedColumnFormula>
      <totalsRowFormula>SUM(Movies8[Revenue_USD])</totalsRowFormula>
    </tableColumn>
    <tableColumn id="16" xr3:uid="{857DFAD8-22BC-42B5-8232-E178239C19BF}" name="Budget_INR" totalsRowFunction="custom" dataDxfId="24" totalsRowDxfId="23">
      <calculatedColumnFormula>IF(Movies8[[#This Row],[Currency]]="USD",Movies8[[#This Row],[Budget_M]]*80,Movies8[[#This Row],[Budget_M]])</calculatedColumnFormula>
      <totalsRowFormula>SUM(Movies8[Budget_INR])</totalsRowFormula>
    </tableColumn>
    <tableColumn id="17" xr3:uid="{7FC82033-11A6-4E74-84BD-4F0B3559392E}" name="Revenue_INR" totalsRowFunction="custom" dataDxfId="22" totalsRowDxfId="21">
      <calculatedColumnFormula>IF(Movies8[[#This Row],[Currency]]="USD",Movies8[[#This Row],[Revenue_M]]*80,Movies8[[#This Row],[Revenue_M]])</calculatedColumnFormula>
      <totalsRowFormula>SUM(Movies8[Revenue_INR])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20">
  <autoFilter ref="A1:K40" xr:uid="{6A7FE39D-5614-4A7F-89B7-C167ABC0A251}"/>
  <sortState xmlns:xlrd2="http://schemas.microsoft.com/office/spreadsheetml/2017/richdata2" ref="A2:G40">
    <sortCondition ref="A1:A40"/>
  </sortState>
  <tableColumns count="11">
    <tableColumn id="1" xr3:uid="{5E453F0D-B27C-433C-BF11-BA3FE1A6822E}" name="movie_id" dataDxfId="19"/>
    <tableColumn id="8" xr3:uid="{61F2BABD-6DBB-481A-AC68-0239CA13E505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0" xr3:uid="{FB1857DD-ECA7-463B-9FE2-B573CFEDD68B}" name="Budget" dataDxfId="18">
      <calculatedColumnFormula array="1">VLOOKUP(Movies[[#This Row],[movie_id]:[movie_id]],Financials[],2,0)</calculatedColumnFormula>
    </tableColumn>
    <tableColumn id="11" xr3:uid="{1F7F79D0-DC94-47A7-884D-5A36B78988D2}" name="Revenue" dataDxfId="17">
      <calculatedColumnFormula array="1">VLOOKUP(Movies[[#This Row],[movie_id]:[movie_id]],Financials[],3,0)</calculatedColumnFormula>
    </tableColumn>
    <tableColumn id="12" xr3:uid="{B3989A01-9D52-46BD-8222-E6FC0F27639E}" name="Unit" dataDxfId="16">
      <calculatedColumnFormula array="1">VLOOKUP(Movies[[#This Row],[movie_id]:[movie_id]],Financials[],4,0)</calculatedColumnFormula>
    </tableColumn>
    <tableColumn id="13" xr3:uid="{066936BC-5291-4BD2-B7A5-E56DD7497A80}" name="Currency" dataDxfId="15">
      <calculatedColumnFormula array="1">VLOOKUP(Movies[[#This Row],[movie_id]:[movie_id]],Financials[],5,0)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BBCB17-8A55-4E06-9077-B087CB208660}" name="Table8" displayName="Table8" ref="A1:E6" totalsRowShown="0">
  <autoFilter ref="A1:E6" xr:uid="{F0BBCB17-8A55-4E06-9077-B087CB208660}"/>
  <tableColumns count="5">
    <tableColumn id="1" xr3:uid="{D91AB241-F77C-482A-8E1D-37F361DDF51F}" name="KEY_METRIX"/>
    <tableColumn id="2" xr3:uid="{16C28263-062E-4CC8-8A73-30348A823330}" name="MARVEL_CONSOLIDATE_P&amp;L"/>
    <tableColumn id="3" xr3:uid="{7007DD94-F8F6-4A61-9577-E3AC0515FDEB}" name="Target" dataDxfId="3" dataCellStyle="Percent"/>
    <tableColumn id="4" xr3:uid="{0D7D9FEE-5D54-4076-A090-E2580A222EAE}" name="Actual_Target">
      <calculatedColumnFormula>B2-C2</calculatedColumnFormula>
    </tableColumn>
    <tableColumn id="5" xr3:uid="{B05961F4-FA0B-497F-B2F6-FBBC19973ECC}" name="Actual_Target %" dataCellStyle="Percent">
      <calculatedColumnFormula>D2/C2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F41" totalsRowShown="0" headerRowDxfId="14">
  <autoFilter ref="A1:F41" xr:uid="{DCEC907F-917F-4689-8EAB-F7CEF660B9E4}"/>
  <tableColumns count="6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  <tableColumn id="6" xr3:uid="{78BFC2C4-0BFE-4F15-9F54-730368F15460}" name="abc" dataDxfId="13">
      <calculatedColumnFormula array="1">Financials[#Data]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1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1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49A564-7E8F-4D65-B642-CBFDA38FAE7B}" name="Movies7" displayName="Movies7" ref="A1:K40" totalsRowShown="0" headerRowDxfId="9">
  <autoFilter ref="A1:K40" xr:uid="{6A7FE39D-5614-4A7F-89B7-C167ABC0A251}"/>
  <sortState xmlns:xlrd2="http://schemas.microsoft.com/office/spreadsheetml/2017/richdata2" ref="A2:G40">
    <sortCondition ref="A1:A40"/>
  </sortState>
  <tableColumns count="11">
    <tableColumn id="1" xr3:uid="{B1C57760-2516-485B-9F83-4D0A393D336E}" name="movie_id" dataDxfId="8"/>
    <tableColumn id="8" xr3:uid="{45991C48-A159-4F81-98E5-AD8B7F19E445}" name="title"/>
    <tableColumn id="3" xr3:uid="{10B3FCEF-0DFF-4519-8D6D-F405AC44A45D}" name="industry"/>
    <tableColumn id="4" xr3:uid="{27F697F8-40F0-4D1A-9A02-626AAFD96129}" name="release_year"/>
    <tableColumn id="5" xr3:uid="{D482CB0D-A5E6-4B7B-992A-D48BD4C1CA30}" name="imdb_rating"/>
    <tableColumn id="6" xr3:uid="{D18AFA07-BF6C-470E-927B-361AF027AEF1}" name="studio"/>
    <tableColumn id="7" xr3:uid="{3FA5A617-CF6A-41AF-98B9-902501B928F3}" name="language_id"/>
    <tableColumn id="10" xr3:uid="{29A07B58-CBDE-46FA-A5C0-82EF0C653881}" name="Budget" dataDxfId="7">
      <calculatedColumnFormula array="1">IFERROR(INDEX(Financials[],MATCH(Movies7[[#This Row],[movie_id]:[movie_id]],Financials[[movie_id]:[movie_id]],0),MATCH(Financials[[#Headers],[budget]],Financials[#Headers],0)),"Not available")</calculatedColumnFormula>
    </tableColumn>
    <tableColumn id="11" xr3:uid="{837E1532-6D11-4A4A-BFC8-A8DF5283788F}" name="Revenue" dataDxfId="6">
      <calculatedColumnFormula array="1">IFERROR(INDEX(Financials[],MATCH(Movies7[[#This Row],[movie_id]:[movie_id]],Financials[[movie_id]:[movie_id]],0),MATCH(Financials[[#Headers],[revenue]],Financials[#Headers],0)),"Not available")</calculatedColumnFormula>
    </tableColumn>
    <tableColumn id="12" xr3:uid="{95C4F0F0-FBDE-4E35-9C3B-077384B49B23}" name="Unit" dataDxfId="5">
      <calculatedColumnFormula array="1">IFERROR(INDEX(Financials[],MATCH(Movies7[[#This Row],[movie_id]:[movie_id]],Financials[[movie_id]:[movie_id]],0),MATCH(Financials[[#Headers],[unit]],Financials[#Headers],0)),"Not available")</calculatedColumnFormula>
    </tableColumn>
    <tableColumn id="13" xr3:uid="{4669A6DE-763E-4675-86EE-E03E4A611D06}" name="Currency" dataDxfId="4">
      <calculatedColumnFormula array="1">IFERROR(INDEX(Financials[],MATCH(Movies7[[#This Row],[movie_id]:[movie_id]],Financials[[movie_id]:[movie_id]],0),MATCH(Financials[[#Headers],[currency]],Financials[#Headers],0)),"Not available")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821D-9DDA-47F2-8ACB-324068550E63}">
  <dimension ref="A1:Q48"/>
  <sheetViews>
    <sheetView zoomScale="70" zoomScaleNormal="70" workbookViewId="0">
      <selection activeCell="C46" sqref="C46"/>
    </sheetView>
  </sheetViews>
  <sheetFormatPr defaultRowHeight="15" x14ac:dyDescent="0.25"/>
  <cols>
    <col min="1" max="1" width="15" bestFit="1" customWidth="1"/>
    <col min="2" max="2" width="43.42578125" bestFit="1" customWidth="1"/>
    <col min="3" max="3" width="10.5703125" bestFit="1" customWidth="1"/>
    <col min="4" max="4" width="14.7109375" customWidth="1"/>
    <col min="5" max="5" width="12.42578125" customWidth="1"/>
    <col min="6" max="6" width="26.42578125" bestFit="1" customWidth="1"/>
    <col min="7" max="7" width="19.140625" bestFit="1" customWidth="1"/>
    <col min="8" max="12" width="17.42578125" bestFit="1" customWidth="1"/>
    <col min="13" max="13" width="18.28515625" bestFit="1" customWidth="1"/>
    <col min="14" max="14" width="19.7109375" bestFit="1" customWidth="1"/>
    <col min="15" max="15" width="21.5703125" bestFit="1" customWidth="1"/>
    <col min="16" max="16" width="18.5703125" bestFit="1" customWidth="1"/>
    <col min="17" max="17" width="20.5703125" bestFit="1" customWidth="1"/>
  </cols>
  <sheetData>
    <row r="1" spans="1:17" x14ac:dyDescent="0.25">
      <c r="A1" s="3" t="s">
        <v>0</v>
      </c>
      <c r="B1" s="3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</row>
    <row r="2" spans="1:17" x14ac:dyDescent="0.25">
      <c r="A2" s="4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_xlfn.XLOOKUP(Movies8[[#This Row],[movie_id]:[movie_id]],Financials[[movie_id]:[movie_id]],Financials[budget],"NOT AVAILABLE",0)</f>
        <v>1</v>
      </c>
      <c r="I2" cm="1">
        <f t="array" ref="I2">_xlfn.XLOOKUP(Movies8[[#This Row],[movie_id]:[movie_id]],Financials[[movie_id]:[movie_id]],Financials[revenue],"NOT AVAILABLE",0)</f>
        <v>12.5</v>
      </c>
      <c r="J2" t="str" cm="1">
        <f t="array" ref="J2">_xlfn.XLOOKUP(Movies8[[#This Row],[movie_id]:[movie_id]],Financials[[movie_id]:[movie_id]],Financials[unit],"NOT AVAILABLE",0)</f>
        <v>Billions</v>
      </c>
      <c r="K2" t="str" cm="1">
        <f t="array" ref="K2">_xlfn.XLOOKUP(Movies8[[#This Row],[movie_id]:[movie_id]],Financials[[movie_id]:[movie_id]],Financials[currency],"NOT AVAILABLE",0)</f>
        <v>INR</v>
      </c>
      <c r="L2" s="5">
        <f>IF(Movies8[[#This Row],[Unit]]="Billions",Movies8[[#This Row],[Budget]]*1000,Movies8[[#This Row],[Budget]])</f>
        <v>1000</v>
      </c>
      <c r="M2" s="5">
        <f>IF(Movies8[[#This Row],[Unit]]="Billions",Movies8[[#This Row],[Revenue]]*1000,Movies8[[#This Row],[Revenue]])</f>
        <v>12500</v>
      </c>
      <c r="N2" s="5">
        <f>IF(Movies8[[#This Row],[Currency]]="INR",Movies8[[#This Row],[Budget_M]]/80,Movies8[[#This Row],[Budget_M]])</f>
        <v>12.5</v>
      </c>
      <c r="O2" s="5">
        <f>IF(Movies8[[#This Row],[Currency]]="INR",Movies8[[#This Row],[Revenue_M]]/80,Movies8[[#This Row],[Revenue_M]])</f>
        <v>156.25</v>
      </c>
      <c r="P2" s="5">
        <f>IF(Movies8[[#This Row],[Currency]]="USD",Movies8[[#This Row],[Budget_M]]*80,Movies8[[#This Row],[Budget_M]])</f>
        <v>1000</v>
      </c>
      <c r="Q2" s="5">
        <f>IF(Movies8[[#This Row],[Currency]]="USD",Movies8[[#This Row],[Revenue_M]]*80,Movies8[[#This Row],[Revenue_M]])</f>
        <v>12500</v>
      </c>
    </row>
    <row r="3" spans="1:17" x14ac:dyDescent="0.25">
      <c r="A3" s="4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_xlfn.XLOOKUP(Movies8[[#This Row],[movie_id]:[movie_id]],Financials[[movie_id]:[movie_id]],Financials[budget],"NOT AVAILABLE",0)</f>
        <v>200</v>
      </c>
      <c r="I3" cm="1">
        <f t="array" ref="I3">_xlfn.XLOOKUP(Movies8[[#This Row],[movie_id]:[movie_id]],Financials[[movie_id]:[movie_id]],Financials[revenue],"NOT AVAILABLE",0)</f>
        <v>954.8</v>
      </c>
      <c r="J3" t="str" cm="1">
        <f t="array" ref="J3">_xlfn.XLOOKUP(Movies8[[#This Row],[movie_id]:[movie_id]],Financials[[movie_id]:[movie_id]],Financials[unit],"NOT AVAILABLE",0)</f>
        <v>Millions</v>
      </c>
      <c r="K3" t="str" cm="1">
        <f t="array" ref="K3">_xlfn.XLOOKUP(Movies8[[#This Row],[movie_id]:[movie_id]],Financials[[movie_id]:[movie_id]],Financials[currency],"NOT AVAILABLE",0)</f>
        <v>USD</v>
      </c>
      <c r="L3" s="5">
        <f>IF(Movies8[[#This Row],[Unit]]="Billions",Movies8[[#This Row],[Budget]]*1000,Movies8[[#This Row],[Budget]])</f>
        <v>200</v>
      </c>
      <c r="M3" s="5">
        <f>IF(Movies8[[#This Row],[Unit]]="Billions",Movies8[[#This Row],[Revenue]]*1000,Movies8[[#This Row],[Revenue]])</f>
        <v>954.8</v>
      </c>
      <c r="N3" s="5">
        <f>IF(Movies8[[#This Row],[Currency]]="INR",Movies8[[#This Row],[Budget_M]]/80,Movies8[[#This Row],[Budget_M]])</f>
        <v>200</v>
      </c>
      <c r="O3" s="5">
        <f>IF(Movies8[[#This Row],[Currency]]="INR",Movies8[[#This Row],[Revenue_M]]/80,Movies8[[#This Row],[Revenue_M]])</f>
        <v>954.8</v>
      </c>
      <c r="P3" s="5">
        <f>IF(Movies8[[#This Row],[Currency]]="USD",Movies8[[#This Row],[Budget_M]]*80,Movies8[[#This Row],[Budget_M]])</f>
        <v>16000</v>
      </c>
      <c r="Q3" s="5">
        <f>IF(Movies8[[#This Row],[Currency]]="USD",Movies8[[#This Row],[Revenue_M]]*80,Movies8[[#This Row],[Revenue_M]])</f>
        <v>76384</v>
      </c>
    </row>
    <row r="4" spans="1:17" x14ac:dyDescent="0.25">
      <c r="A4" s="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_xlfn.XLOOKUP(Movies8[[#This Row],[movie_id]:[movie_id]],Financials[[movie_id]:[movie_id]],Financials[budget],"NOT AVAILABLE",0)</f>
        <v>165</v>
      </c>
      <c r="I4" cm="1">
        <f t="array" ref="I4">_xlfn.XLOOKUP(Movies8[[#This Row],[movie_id]:[movie_id]],Financials[[movie_id]:[movie_id]],Financials[revenue],"NOT AVAILABLE",0)</f>
        <v>644.79999999999995</v>
      </c>
      <c r="J4" t="str" cm="1">
        <f t="array" ref="J4">_xlfn.XLOOKUP(Movies8[[#This Row],[movie_id]:[movie_id]],Financials[[movie_id]:[movie_id]],Financials[unit],"NOT AVAILABLE",0)</f>
        <v>Millions</v>
      </c>
      <c r="K4" t="str" cm="1">
        <f t="array" ref="K4">_xlfn.XLOOKUP(Movies8[[#This Row],[movie_id]:[movie_id]],Financials[[movie_id]:[movie_id]],Financials[currency],"NOT AVAILABLE",0)</f>
        <v>USD</v>
      </c>
      <c r="L4" s="5">
        <f>IF(Movies8[[#This Row],[Unit]]="Billions",Movies8[[#This Row],[Budget]]*1000,Movies8[[#This Row],[Budget]])</f>
        <v>165</v>
      </c>
      <c r="M4" s="5">
        <f>IF(Movies8[[#This Row],[Unit]]="Billions",Movies8[[#This Row],[Revenue]]*1000,Movies8[[#This Row],[Revenue]])</f>
        <v>644.79999999999995</v>
      </c>
      <c r="N4" s="5">
        <f>IF(Movies8[[#This Row],[Currency]]="INR",Movies8[[#This Row],[Budget_M]]/80,Movies8[[#This Row],[Budget_M]])</f>
        <v>165</v>
      </c>
      <c r="O4" s="5">
        <f>IF(Movies8[[#This Row],[Currency]]="INR",Movies8[[#This Row],[Revenue_M]]/80,Movies8[[#This Row],[Revenue_M]])</f>
        <v>644.79999999999995</v>
      </c>
      <c r="P4" s="5">
        <f>IF(Movies8[[#This Row],[Currency]]="USD",Movies8[[#This Row],[Budget_M]]*80,Movies8[[#This Row],[Budget_M]])</f>
        <v>13200</v>
      </c>
      <c r="Q4" s="5">
        <f>IF(Movies8[[#This Row],[Currency]]="USD",Movies8[[#This Row],[Revenue_M]]*80,Movies8[[#This Row],[Revenue_M]])</f>
        <v>51584</v>
      </c>
    </row>
    <row r="5" spans="1:17" x14ac:dyDescent="0.25">
      <c r="A5" s="4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_xlfn.XLOOKUP(Movies8[[#This Row],[movie_id]:[movie_id]],Financials[[movie_id]:[movie_id]],Financials[budget],"NOT AVAILABLE",0)</f>
        <v>180</v>
      </c>
      <c r="I5" cm="1">
        <f t="array" ref="I5">_xlfn.XLOOKUP(Movies8[[#This Row],[movie_id]:[movie_id]],Financials[[movie_id]:[movie_id]],Financials[revenue],"NOT AVAILABLE",0)</f>
        <v>854</v>
      </c>
      <c r="J5" t="str" cm="1">
        <f t="array" ref="J5">_xlfn.XLOOKUP(Movies8[[#This Row],[movie_id]:[movie_id]],Financials[[movie_id]:[movie_id]],Financials[unit],"NOT AVAILABLE",0)</f>
        <v>Millions</v>
      </c>
      <c r="K5" t="str" cm="1">
        <f t="array" ref="K5">_xlfn.XLOOKUP(Movies8[[#This Row],[movie_id]:[movie_id]],Financials[[movie_id]:[movie_id]],Financials[currency],"NOT AVAILABLE",0)</f>
        <v>USD</v>
      </c>
      <c r="L5" s="5">
        <f>IF(Movies8[[#This Row],[Unit]]="Billions",Movies8[[#This Row],[Budget]]*1000,Movies8[[#This Row],[Budget]])</f>
        <v>180</v>
      </c>
      <c r="M5" s="5">
        <f>IF(Movies8[[#This Row],[Unit]]="Billions",Movies8[[#This Row],[Revenue]]*1000,Movies8[[#This Row],[Revenue]])</f>
        <v>854</v>
      </c>
      <c r="N5" s="5">
        <f>IF(Movies8[[#This Row],[Currency]]="INR",Movies8[[#This Row],[Budget_M]]/80,Movies8[[#This Row],[Budget_M]])</f>
        <v>180</v>
      </c>
      <c r="O5" s="5">
        <f>IF(Movies8[[#This Row],[Currency]]="INR",Movies8[[#This Row],[Revenue_M]]/80,Movies8[[#This Row],[Revenue_M]])</f>
        <v>854</v>
      </c>
      <c r="P5" s="5">
        <f>IF(Movies8[[#This Row],[Currency]]="USD",Movies8[[#This Row],[Budget_M]]*80,Movies8[[#This Row],[Budget_M]])</f>
        <v>14400</v>
      </c>
      <c r="Q5" s="5">
        <f>IF(Movies8[[#This Row],[Currency]]="USD",Movies8[[#This Row],[Revenue_M]]*80,Movies8[[#This Row],[Revenue_M]])</f>
        <v>68320</v>
      </c>
    </row>
    <row r="6" spans="1:17" x14ac:dyDescent="0.25">
      <c r="A6" s="4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_xlfn.XLOOKUP(Movies8[[#This Row],[movie_id]:[movie_id]],Financials[[movie_id]:[movie_id]],Financials[budget],"NOT AVAILABLE",0)</f>
        <v>250</v>
      </c>
      <c r="I6" cm="1">
        <f t="array" ref="I6">_xlfn.XLOOKUP(Movies8[[#This Row],[movie_id]:[movie_id]],Financials[[movie_id]:[movie_id]],Financials[revenue],"NOT AVAILABLE",0)</f>
        <v>670</v>
      </c>
      <c r="J6" t="str" cm="1">
        <f t="array" ref="J6">_xlfn.XLOOKUP(Movies8[[#This Row],[movie_id]:[movie_id]],Financials[[movie_id]:[movie_id]],Financials[unit],"NOT AVAILABLE",0)</f>
        <v>Millions</v>
      </c>
      <c r="K6" t="str" cm="1">
        <f t="array" ref="K6">_xlfn.XLOOKUP(Movies8[[#This Row],[movie_id]:[movie_id]],Financials[[movie_id]:[movie_id]],Financials[currency],"NOT AVAILABLE",0)</f>
        <v>USD</v>
      </c>
      <c r="L6" s="5">
        <f>IF(Movies8[[#This Row],[Unit]]="Billions",Movies8[[#This Row],[Budget]]*1000,Movies8[[#This Row],[Budget]])</f>
        <v>250</v>
      </c>
      <c r="M6" s="5">
        <f>IF(Movies8[[#This Row],[Unit]]="Billions",Movies8[[#This Row],[Revenue]]*1000,Movies8[[#This Row],[Revenue]])</f>
        <v>670</v>
      </c>
      <c r="N6" s="5">
        <f>IF(Movies8[[#This Row],[Currency]]="INR",Movies8[[#This Row],[Budget_M]]/80,Movies8[[#This Row],[Budget_M]])</f>
        <v>250</v>
      </c>
      <c r="O6" s="5">
        <f>IF(Movies8[[#This Row],[Currency]]="INR",Movies8[[#This Row],[Revenue_M]]/80,Movies8[[#This Row],[Revenue_M]])</f>
        <v>670</v>
      </c>
      <c r="P6" s="5">
        <f>IF(Movies8[[#This Row],[Currency]]="USD",Movies8[[#This Row],[Budget_M]]*80,Movies8[[#This Row],[Budget_M]])</f>
        <v>20000</v>
      </c>
      <c r="Q6" s="5">
        <f>IF(Movies8[[#This Row],[Currency]]="USD",Movies8[[#This Row],[Revenue_M]]*80,Movies8[[#This Row],[Revenue_M]])</f>
        <v>53600</v>
      </c>
    </row>
    <row r="7" spans="1:17" x14ac:dyDescent="0.25">
      <c r="A7" s="4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_xlfn.XLOOKUP(Movies8[[#This Row],[movie_id]:[movie_id]],Financials[[movie_id]:[movie_id]],Financials[budget],"NOT AVAILABLE",0)</f>
        <v>NOT AVAILABLE</v>
      </c>
      <c r="I7" t="str" cm="1">
        <f t="array" ref="I7">_xlfn.XLOOKUP(Movies8[[#This Row],[movie_id]:[movie_id]],Financials[[movie_id]:[movie_id]],Financials[revenue],"NOT AVAILABLE",0)</f>
        <v>NOT AVAILABLE</v>
      </c>
      <c r="J7" t="str" cm="1">
        <f t="array" ref="J7">_xlfn.XLOOKUP(Movies8[[#This Row],[movie_id]:[movie_id]],Financials[[movie_id]:[movie_id]],Financials[unit],"NOT AVAILABLE",0)</f>
        <v>NOT AVAILABLE</v>
      </c>
      <c r="K7" t="str" cm="1">
        <f t="array" ref="K7">_xlfn.XLOOKUP(Movies8[[#This Row],[movie_id]:[movie_id]],Financials[[movie_id]:[movie_id]],Financials[currency],"NOT AVAILABLE",0)</f>
        <v>NOT AVAILABLE</v>
      </c>
      <c r="L7" s="5" t="str">
        <f>IF(Movies8[[#This Row],[Unit]]="Billions",Movies8[[#This Row],[Budget]]*1000,Movies8[[#This Row],[Budget]])</f>
        <v>NOT AVAILABLE</v>
      </c>
      <c r="M7" s="5" t="str">
        <f>IF(Movies8[[#This Row],[Unit]]="Billions",Movies8[[#This Row],[Revenue]]*1000,Movies8[[#This Row],[Revenue]])</f>
        <v>NOT AVAILABLE</v>
      </c>
      <c r="N7" s="5" t="str">
        <f>IF(Movies8[[#This Row],[Currency]]="INR",Movies8[[#This Row],[Budget_M]]/80,Movies8[[#This Row],[Budget_M]])</f>
        <v>NOT AVAILABLE</v>
      </c>
      <c r="O7" s="5" t="str">
        <f>IF(Movies8[[#This Row],[Currency]]="INR",Movies8[[#This Row],[Revenue_M]]/80,Movies8[[#This Row],[Revenue_M]])</f>
        <v>NOT AVAILABLE</v>
      </c>
      <c r="P7" s="5" t="str">
        <f>IF(Movies8[[#This Row],[Currency]]="USD",Movies8[[#This Row],[Budget_M]]*80,Movies8[[#This Row],[Budget_M]])</f>
        <v>NOT AVAILABLE</v>
      </c>
      <c r="Q7" s="5" t="str">
        <f>IF(Movies8[[#This Row],[Currency]]="USD",Movies8[[#This Row],[Revenue_M]]*80,Movies8[[#This Row],[Revenue_M]])</f>
        <v>NOT AVAILABLE</v>
      </c>
    </row>
    <row r="8" spans="1:17" x14ac:dyDescent="0.25">
      <c r="A8" s="4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_xlfn.XLOOKUP(Movies8[[#This Row],[movie_id]:[movie_id]],Financials[[movie_id]:[movie_id]],Financials[budget],"NOT AVAILABLE",0)</f>
        <v>400</v>
      </c>
      <c r="I8" cm="1">
        <f t="array" ref="I8">_xlfn.XLOOKUP(Movies8[[#This Row],[movie_id]:[movie_id]],Financials[[movie_id]:[movie_id]],Financials[revenue],"NOT AVAILABLE",0)</f>
        <v>2000</v>
      </c>
      <c r="J8" t="str" cm="1">
        <f t="array" ref="J8">_xlfn.XLOOKUP(Movies8[[#This Row],[movie_id]:[movie_id]],Financials[[movie_id]:[movie_id]],Financials[unit],"NOT AVAILABLE",0)</f>
        <v>Millions</v>
      </c>
      <c r="K8" t="str" cm="1">
        <f t="array" ref="K8">_xlfn.XLOOKUP(Movies8[[#This Row],[movie_id]:[movie_id]],Financials[[movie_id]:[movie_id]],Financials[currency],"NOT AVAILABLE",0)</f>
        <v>INR</v>
      </c>
      <c r="L8" s="5">
        <f>IF(Movies8[[#This Row],[Unit]]="Billions",Movies8[[#This Row],[Budget]]*1000,Movies8[[#This Row],[Budget]])</f>
        <v>400</v>
      </c>
      <c r="M8" s="5">
        <f>IF(Movies8[[#This Row],[Unit]]="Billions",Movies8[[#This Row],[Revenue]]*1000,Movies8[[#This Row],[Revenue]])</f>
        <v>2000</v>
      </c>
      <c r="N8" s="5">
        <f>IF(Movies8[[#This Row],[Currency]]="INR",Movies8[[#This Row],[Budget_M]]/80,Movies8[[#This Row],[Budget_M]])</f>
        <v>5</v>
      </c>
      <c r="O8" s="5">
        <f>IF(Movies8[[#This Row],[Currency]]="INR",Movies8[[#This Row],[Revenue_M]]/80,Movies8[[#This Row],[Revenue_M]])</f>
        <v>25</v>
      </c>
      <c r="P8" s="5">
        <f>IF(Movies8[[#This Row],[Currency]]="USD",Movies8[[#This Row],[Budget_M]]*80,Movies8[[#This Row],[Budget_M]])</f>
        <v>400</v>
      </c>
      <c r="Q8" s="5">
        <f>IF(Movies8[[#This Row],[Currency]]="USD",Movies8[[#This Row],[Revenue_M]]*80,Movies8[[#This Row],[Revenue_M]])</f>
        <v>2000</v>
      </c>
    </row>
    <row r="9" spans="1:17" x14ac:dyDescent="0.25">
      <c r="A9" s="4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_xlfn.XLOOKUP(Movies8[[#This Row],[movie_id]:[movie_id]],Financials[[movie_id]:[movie_id]],Financials[budget],"NOT AVAILABLE",0)</f>
        <v>550</v>
      </c>
      <c r="I9" cm="1">
        <f t="array" ref="I9">_xlfn.XLOOKUP(Movies8[[#This Row],[movie_id]:[movie_id]],Financials[[movie_id]:[movie_id]],Financials[revenue],"NOT AVAILABLE",0)</f>
        <v>4000</v>
      </c>
      <c r="J9" t="str" cm="1">
        <f t="array" ref="J9">_xlfn.XLOOKUP(Movies8[[#This Row],[movie_id]:[movie_id]],Financials[[movie_id]:[movie_id]],Financials[unit],"NOT AVAILABLE",0)</f>
        <v>Millions</v>
      </c>
      <c r="K9" t="str" cm="1">
        <f t="array" ref="K9">_xlfn.XLOOKUP(Movies8[[#This Row],[movie_id]:[movie_id]],Financials[[movie_id]:[movie_id]],Financials[currency],"NOT AVAILABLE",0)</f>
        <v>INR</v>
      </c>
      <c r="L9" s="5">
        <f>IF(Movies8[[#This Row],[Unit]]="Billions",Movies8[[#This Row],[Budget]]*1000,Movies8[[#This Row],[Budget]])</f>
        <v>550</v>
      </c>
      <c r="M9" s="5">
        <f>IF(Movies8[[#This Row],[Unit]]="Billions",Movies8[[#This Row],[Revenue]]*1000,Movies8[[#This Row],[Revenue]])</f>
        <v>4000</v>
      </c>
      <c r="N9" s="5">
        <f>IF(Movies8[[#This Row],[Currency]]="INR",Movies8[[#This Row],[Budget_M]]/80,Movies8[[#This Row],[Budget_M]])</f>
        <v>6.875</v>
      </c>
      <c r="O9" s="5">
        <f>IF(Movies8[[#This Row],[Currency]]="INR",Movies8[[#This Row],[Revenue_M]]/80,Movies8[[#This Row],[Revenue_M]])</f>
        <v>50</v>
      </c>
      <c r="P9" s="5">
        <f>IF(Movies8[[#This Row],[Currency]]="USD",Movies8[[#This Row],[Budget_M]]*80,Movies8[[#This Row],[Budget_M]])</f>
        <v>550</v>
      </c>
      <c r="Q9" s="5">
        <f>IF(Movies8[[#This Row],[Currency]]="USD",Movies8[[#This Row],[Revenue_M]]*80,Movies8[[#This Row],[Revenue_M]])</f>
        <v>4000</v>
      </c>
    </row>
    <row r="10" spans="1:17" x14ac:dyDescent="0.25">
      <c r="A10" s="4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_xlfn.XLOOKUP(Movies8[[#This Row],[movie_id]:[movie_id]],Financials[[movie_id]:[movie_id]],Financials[budget],"NOT AVAILABLE",0)</f>
        <v>390</v>
      </c>
      <c r="I10" cm="1">
        <f t="array" ref="I10">_xlfn.XLOOKUP(Movies8[[#This Row],[movie_id]:[movie_id]],Financials[[movie_id]:[movie_id]],Financials[revenue],"NOT AVAILABLE",0)</f>
        <v>1360</v>
      </c>
      <c r="J10" t="str" cm="1">
        <f t="array" ref="J10">_xlfn.XLOOKUP(Movies8[[#This Row],[movie_id]:[movie_id]],Financials[[movie_id]:[movie_id]],Financials[unit],"NOT AVAILABLE",0)</f>
        <v>Millions</v>
      </c>
      <c r="K10" t="str" cm="1">
        <f t="array" ref="K10">_xlfn.XLOOKUP(Movies8[[#This Row],[movie_id]:[movie_id]],Financials[[movie_id]:[movie_id]],Financials[currency],"NOT AVAILABLE",0)</f>
        <v>INR</v>
      </c>
      <c r="L10" s="5">
        <f>IF(Movies8[[#This Row],[Unit]]="Billions",Movies8[[#This Row],[Budget]]*1000,Movies8[[#This Row],[Budget]])</f>
        <v>390</v>
      </c>
      <c r="M10" s="5">
        <f>IF(Movies8[[#This Row],[Unit]]="Billions",Movies8[[#This Row],[Revenue]]*1000,Movies8[[#This Row],[Revenue]])</f>
        <v>1360</v>
      </c>
      <c r="N10" s="5">
        <f>IF(Movies8[[#This Row],[Currency]]="INR",Movies8[[#This Row],[Budget_M]]/80,Movies8[[#This Row],[Budget_M]])</f>
        <v>4.875</v>
      </c>
      <c r="O10" s="5">
        <f>IF(Movies8[[#This Row],[Currency]]="INR",Movies8[[#This Row],[Revenue_M]]/80,Movies8[[#This Row],[Revenue_M]])</f>
        <v>17</v>
      </c>
      <c r="P10" s="5">
        <f>IF(Movies8[[#This Row],[Currency]]="USD",Movies8[[#This Row],[Budget_M]]*80,Movies8[[#This Row],[Budget_M]])</f>
        <v>390</v>
      </c>
      <c r="Q10" s="5">
        <f>IF(Movies8[[#This Row],[Currency]]="USD",Movies8[[#This Row],[Revenue_M]]*80,Movies8[[#This Row],[Revenue_M]])</f>
        <v>1360</v>
      </c>
    </row>
    <row r="11" spans="1:17" x14ac:dyDescent="0.25">
      <c r="A11" s="4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_xlfn.XLOOKUP(Movies8[[#This Row],[movie_id]:[movie_id]],Financials[[movie_id]:[movie_id]],Financials[budget],"NOT AVAILABLE",0)</f>
        <v>1.4</v>
      </c>
      <c r="I11" cm="1">
        <f t="array" ref="I11">_xlfn.XLOOKUP(Movies8[[#This Row],[movie_id]:[movie_id]],Financials[[movie_id]:[movie_id]],Financials[revenue],"NOT AVAILABLE",0)</f>
        <v>3.5</v>
      </c>
      <c r="J11" t="str" cm="1">
        <f t="array" ref="J11">_xlfn.XLOOKUP(Movies8[[#This Row],[movie_id]:[movie_id]],Financials[[movie_id]:[movie_id]],Financials[unit],"NOT AVAILABLE",0)</f>
        <v>Billions</v>
      </c>
      <c r="K11" t="str" cm="1">
        <f t="array" ref="K11">_xlfn.XLOOKUP(Movies8[[#This Row],[movie_id]:[movie_id]],Financials[[movie_id]:[movie_id]],Financials[currency],"NOT AVAILABLE",0)</f>
        <v>INR</v>
      </c>
      <c r="L11" s="5">
        <f>IF(Movies8[[#This Row],[Unit]]="Billions",Movies8[[#This Row],[Budget]]*1000,Movies8[[#This Row],[Budget]])</f>
        <v>1400</v>
      </c>
      <c r="M11" s="5">
        <f>IF(Movies8[[#This Row],[Unit]]="Billions",Movies8[[#This Row],[Revenue]]*1000,Movies8[[#This Row],[Revenue]])</f>
        <v>3500</v>
      </c>
      <c r="N11" s="5">
        <f>IF(Movies8[[#This Row],[Currency]]="INR",Movies8[[#This Row],[Budget_M]]/80,Movies8[[#This Row],[Budget_M]])</f>
        <v>17.5</v>
      </c>
      <c r="O11" s="5">
        <f>IF(Movies8[[#This Row],[Currency]]="INR",Movies8[[#This Row],[Revenue_M]]/80,Movies8[[#This Row],[Revenue_M]])</f>
        <v>43.75</v>
      </c>
      <c r="P11" s="5">
        <f>IF(Movies8[[#This Row],[Currency]]="USD",Movies8[[#This Row],[Budget_M]]*80,Movies8[[#This Row],[Budget_M]])</f>
        <v>1400</v>
      </c>
      <c r="Q11" s="5">
        <f>IF(Movies8[[#This Row],[Currency]]="USD",Movies8[[#This Row],[Revenue_M]]*80,Movies8[[#This Row],[Revenue_M]])</f>
        <v>3500</v>
      </c>
    </row>
    <row r="12" spans="1:17" x14ac:dyDescent="0.25">
      <c r="A12" s="4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_xlfn.XLOOKUP(Movies8[[#This Row],[movie_id]:[movie_id]],Financials[[movie_id]:[movie_id]],Financials[budget],"NOT AVAILABLE",0)</f>
        <v>25</v>
      </c>
      <c r="I12" cm="1">
        <f t="array" ref="I12">_xlfn.XLOOKUP(Movies8[[#This Row],[movie_id]:[movie_id]],Financials[[movie_id]:[movie_id]],Financials[revenue],"NOT AVAILABLE",0)</f>
        <v>73.3</v>
      </c>
      <c r="J12" t="str" cm="1">
        <f t="array" ref="J12">_xlfn.XLOOKUP(Movies8[[#This Row],[movie_id]:[movie_id]],Financials[[movie_id]:[movie_id]],Financials[unit],"NOT AVAILABLE",0)</f>
        <v>Millions</v>
      </c>
      <c r="K12" t="str" cm="1">
        <f t="array" ref="K12">_xlfn.XLOOKUP(Movies8[[#This Row],[movie_id]:[movie_id]],Financials[[movie_id]:[movie_id]],Financials[currency],"NOT AVAILABLE",0)</f>
        <v>USD</v>
      </c>
      <c r="L12" s="5">
        <f>IF(Movies8[[#This Row],[Unit]]="Billions",Movies8[[#This Row],[Budget]]*1000,Movies8[[#This Row],[Budget]])</f>
        <v>25</v>
      </c>
      <c r="M12" s="5">
        <f>IF(Movies8[[#This Row],[Unit]]="Billions",Movies8[[#This Row],[Revenue]]*1000,Movies8[[#This Row],[Revenue]])</f>
        <v>73.3</v>
      </c>
      <c r="N12" s="5">
        <f>IF(Movies8[[#This Row],[Currency]]="INR",Movies8[[#This Row],[Budget_M]]/80,Movies8[[#This Row],[Budget_M]])</f>
        <v>25</v>
      </c>
      <c r="O12" s="5">
        <f>IF(Movies8[[#This Row],[Currency]]="INR",Movies8[[#This Row],[Revenue_M]]/80,Movies8[[#This Row],[Revenue_M]])</f>
        <v>73.3</v>
      </c>
      <c r="P12" s="5">
        <f>IF(Movies8[[#This Row],[Currency]]="USD",Movies8[[#This Row],[Budget_M]]*80,Movies8[[#This Row],[Budget_M]])</f>
        <v>2000</v>
      </c>
      <c r="Q12" s="5">
        <f>IF(Movies8[[#This Row],[Currency]]="USD",Movies8[[#This Row],[Revenue_M]]*80,Movies8[[#This Row],[Revenue_M]])</f>
        <v>5864</v>
      </c>
    </row>
    <row r="13" spans="1:17" x14ac:dyDescent="0.25">
      <c r="A13" s="4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_xlfn.XLOOKUP(Movies8[[#This Row],[movie_id]:[movie_id]],Financials[[movie_id]:[movie_id]],Financials[budget],"NOT AVAILABLE",0)</f>
        <v>NOT AVAILABLE</v>
      </c>
      <c r="I13" t="str" cm="1">
        <f t="array" ref="I13">_xlfn.XLOOKUP(Movies8[[#This Row],[movie_id]:[movie_id]],Financials[[movie_id]:[movie_id]],Financials[revenue],"NOT AVAILABLE",0)</f>
        <v>NOT AVAILABLE</v>
      </c>
      <c r="J13" t="str" cm="1">
        <f t="array" ref="J13">_xlfn.XLOOKUP(Movies8[[#This Row],[movie_id]:[movie_id]],Financials[[movie_id]:[movie_id]],Financials[unit],"NOT AVAILABLE",0)</f>
        <v>NOT AVAILABLE</v>
      </c>
      <c r="K13" t="str" cm="1">
        <f t="array" ref="K13">_xlfn.XLOOKUP(Movies8[[#This Row],[movie_id]:[movie_id]],Financials[[movie_id]:[movie_id]],Financials[currency],"NOT AVAILABLE",0)</f>
        <v>NOT AVAILABLE</v>
      </c>
      <c r="L13" s="5" t="str">
        <f>IF(Movies8[[#This Row],[Unit]]="Billions",Movies8[[#This Row],[Budget]]*1000,Movies8[[#This Row],[Budget]])</f>
        <v>NOT AVAILABLE</v>
      </c>
      <c r="M13" s="5" t="str">
        <f>IF(Movies8[[#This Row],[Unit]]="Billions",Movies8[[#This Row],[Revenue]]*1000,Movies8[[#This Row],[Revenue]])</f>
        <v>NOT AVAILABLE</v>
      </c>
      <c r="N13" s="5" t="str">
        <f>IF(Movies8[[#This Row],[Currency]]="INR",Movies8[[#This Row],[Budget_M]]/80,Movies8[[#This Row],[Budget_M]])</f>
        <v>NOT AVAILABLE</v>
      </c>
      <c r="O13" s="5" t="str">
        <f>IF(Movies8[[#This Row],[Currency]]="INR",Movies8[[#This Row],[Revenue_M]]/80,Movies8[[#This Row],[Revenue_M]])</f>
        <v>NOT AVAILABLE</v>
      </c>
      <c r="P13" s="5" t="str">
        <f>IF(Movies8[[#This Row],[Currency]]="USD",Movies8[[#This Row],[Budget_M]]*80,Movies8[[#This Row],[Budget_M]])</f>
        <v>NOT AVAILABLE</v>
      </c>
      <c r="Q13" s="5" t="str">
        <f>IF(Movies8[[#This Row],[Currency]]="USD",Movies8[[#This Row],[Revenue_M]]*80,Movies8[[#This Row],[Revenue_M]])</f>
        <v>NOT AVAILABLE</v>
      </c>
    </row>
    <row r="14" spans="1:17" x14ac:dyDescent="0.25">
      <c r="A14" s="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_xlfn.XLOOKUP(Movies8[[#This Row],[movie_id]:[movie_id]],Financials[[movie_id]:[movie_id]],Financials[budget],"NOT AVAILABLE",0)</f>
        <v>165</v>
      </c>
      <c r="I14" cm="1">
        <f t="array" ref="I14">_xlfn.XLOOKUP(Movies8[[#This Row],[movie_id]:[movie_id]],Financials[[movie_id]:[movie_id]],Financials[revenue],"NOT AVAILABLE",0)</f>
        <v>701.8</v>
      </c>
      <c r="J14" t="str" cm="1">
        <f t="array" ref="J14">_xlfn.XLOOKUP(Movies8[[#This Row],[movie_id]:[movie_id]],Financials[[movie_id]:[movie_id]],Financials[unit],"NOT AVAILABLE",0)</f>
        <v>Millions</v>
      </c>
      <c r="K14" t="str" cm="1">
        <f t="array" ref="K14">_xlfn.XLOOKUP(Movies8[[#This Row],[movie_id]:[movie_id]],Financials[[movie_id]:[movie_id]],Financials[currency],"NOT AVAILABLE",0)</f>
        <v>USD</v>
      </c>
      <c r="L14" s="5">
        <f>IF(Movies8[[#This Row],[Unit]]="Billions",Movies8[[#This Row],[Budget]]*1000,Movies8[[#This Row],[Budget]])</f>
        <v>165</v>
      </c>
      <c r="M14" s="5">
        <f>IF(Movies8[[#This Row],[Unit]]="Billions",Movies8[[#This Row],[Revenue]]*1000,Movies8[[#This Row],[Revenue]])</f>
        <v>701.8</v>
      </c>
      <c r="N14" s="5">
        <f>IF(Movies8[[#This Row],[Currency]]="INR",Movies8[[#This Row],[Budget_M]]/80,Movies8[[#This Row],[Budget_M]])</f>
        <v>165</v>
      </c>
      <c r="O14" s="5">
        <f>IF(Movies8[[#This Row],[Currency]]="INR",Movies8[[#This Row],[Revenue_M]]/80,Movies8[[#This Row],[Revenue_M]])</f>
        <v>701.8</v>
      </c>
      <c r="P14" s="5">
        <f>IF(Movies8[[#This Row],[Currency]]="USD",Movies8[[#This Row],[Budget_M]]*80,Movies8[[#This Row],[Budget_M]])</f>
        <v>13200</v>
      </c>
      <c r="Q14" s="5">
        <f>IF(Movies8[[#This Row],[Currency]]="USD",Movies8[[#This Row],[Revenue_M]]*80,Movies8[[#This Row],[Revenue_M]])</f>
        <v>56144</v>
      </c>
    </row>
    <row r="15" spans="1:17" x14ac:dyDescent="0.25">
      <c r="A15" s="4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_xlfn.XLOOKUP(Movies8[[#This Row],[movie_id]:[movie_id]],Financials[[movie_id]:[movie_id]],Financials[budget],"NOT AVAILABLE",0)</f>
        <v>55</v>
      </c>
      <c r="I15" cm="1">
        <f t="array" ref="I15">_xlfn.XLOOKUP(Movies8[[#This Row],[movie_id]:[movie_id]],Financials[[movie_id]:[movie_id]],Financials[revenue],"NOT AVAILABLE",0)</f>
        <v>307.10000000000002</v>
      </c>
      <c r="J15" t="str" cm="1">
        <f t="array" ref="J15">_xlfn.XLOOKUP(Movies8[[#This Row],[movie_id]:[movie_id]],Financials[[movie_id]:[movie_id]],Financials[unit],"NOT AVAILABLE",0)</f>
        <v>Millions</v>
      </c>
      <c r="K15" t="str" cm="1">
        <f t="array" ref="K15">_xlfn.XLOOKUP(Movies8[[#This Row],[movie_id]:[movie_id]],Financials[[movie_id]:[movie_id]],Financials[currency],"NOT AVAILABLE",0)</f>
        <v>USD</v>
      </c>
      <c r="L15" s="5">
        <f>IF(Movies8[[#This Row],[Unit]]="Billions",Movies8[[#This Row],[Budget]]*1000,Movies8[[#This Row],[Budget]])</f>
        <v>55</v>
      </c>
      <c r="M15" s="5">
        <f>IF(Movies8[[#This Row],[Unit]]="Billions",Movies8[[#This Row],[Revenue]]*1000,Movies8[[#This Row],[Revenue]])</f>
        <v>307.10000000000002</v>
      </c>
      <c r="N15" s="5">
        <f>IF(Movies8[[#This Row],[Currency]]="INR",Movies8[[#This Row],[Budget_M]]/80,Movies8[[#This Row],[Budget_M]])</f>
        <v>55</v>
      </c>
      <c r="O15" s="5">
        <f>IF(Movies8[[#This Row],[Currency]]="INR",Movies8[[#This Row],[Revenue_M]]/80,Movies8[[#This Row],[Revenue_M]])</f>
        <v>307.10000000000002</v>
      </c>
      <c r="P15" s="5">
        <f>IF(Movies8[[#This Row],[Currency]]="USD",Movies8[[#This Row],[Budget_M]]*80,Movies8[[#This Row],[Budget_M]])</f>
        <v>4400</v>
      </c>
      <c r="Q15" s="5">
        <f>IF(Movies8[[#This Row],[Currency]]="USD",Movies8[[#This Row],[Revenue_M]]*80,Movies8[[#This Row],[Revenue_M]])</f>
        <v>24568</v>
      </c>
    </row>
    <row r="16" spans="1:17" x14ac:dyDescent="0.25">
      <c r="A16" s="4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_xlfn.XLOOKUP(Movies8[[#This Row],[movie_id]:[movie_id]],Financials[[movie_id]:[movie_id]],Financials[budget],"NOT AVAILABLE",0)</f>
        <v>103</v>
      </c>
      <c r="I16" cm="1">
        <f t="array" ref="I16">_xlfn.XLOOKUP(Movies8[[#This Row],[movie_id]:[movie_id]],Financials[[movie_id]:[movie_id]],Financials[revenue],"NOT AVAILABLE",0)</f>
        <v>460.5</v>
      </c>
      <c r="J16" t="str" cm="1">
        <f t="array" ref="J16">_xlfn.XLOOKUP(Movies8[[#This Row],[movie_id]:[movie_id]],Financials[[movie_id]:[movie_id]],Financials[unit],"NOT AVAILABLE",0)</f>
        <v>Millions</v>
      </c>
      <c r="K16" t="str" cm="1">
        <f t="array" ref="K16">_xlfn.XLOOKUP(Movies8[[#This Row],[movie_id]:[movie_id]],Financials[[movie_id]:[movie_id]],Financials[currency],"NOT AVAILABLE",0)</f>
        <v>USD</v>
      </c>
      <c r="L16" s="5">
        <f>IF(Movies8[[#This Row],[Unit]]="Billions",Movies8[[#This Row],[Budget]]*1000,Movies8[[#This Row],[Budget]])</f>
        <v>103</v>
      </c>
      <c r="M16" s="5">
        <f>IF(Movies8[[#This Row],[Unit]]="Billions",Movies8[[#This Row],[Revenue]]*1000,Movies8[[#This Row],[Revenue]])</f>
        <v>460.5</v>
      </c>
      <c r="N16" s="5">
        <f>IF(Movies8[[#This Row],[Currency]]="INR",Movies8[[#This Row],[Budget_M]]/80,Movies8[[#This Row],[Budget_M]])</f>
        <v>103</v>
      </c>
      <c r="O16" s="5">
        <f>IF(Movies8[[#This Row],[Currency]]="INR",Movies8[[#This Row],[Revenue_M]]/80,Movies8[[#This Row],[Revenue_M]])</f>
        <v>460.5</v>
      </c>
      <c r="P16" s="5">
        <f>IF(Movies8[[#This Row],[Currency]]="USD",Movies8[[#This Row],[Budget_M]]*80,Movies8[[#This Row],[Budget_M]])</f>
        <v>8240</v>
      </c>
      <c r="Q16" s="5">
        <f>IF(Movies8[[#This Row],[Currency]]="USD",Movies8[[#This Row],[Revenue_M]]*80,Movies8[[#This Row],[Revenue_M]])</f>
        <v>36840</v>
      </c>
    </row>
    <row r="17" spans="1:17" x14ac:dyDescent="0.25">
      <c r="A17" s="4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_xlfn.XLOOKUP(Movies8[[#This Row],[movie_id]:[movie_id]],Financials[[movie_id]:[movie_id]],Financials[budget],"NOT AVAILABLE",0)</f>
        <v>200</v>
      </c>
      <c r="I17" cm="1">
        <f t="array" ref="I17">_xlfn.XLOOKUP(Movies8[[#This Row],[movie_id]:[movie_id]],Financials[[movie_id]:[movie_id]],Financials[revenue],"NOT AVAILABLE",0)</f>
        <v>2202</v>
      </c>
      <c r="J17" t="str" cm="1">
        <f t="array" ref="J17">_xlfn.XLOOKUP(Movies8[[#This Row],[movie_id]:[movie_id]],Financials[[movie_id]:[movie_id]],Financials[unit],"NOT AVAILABLE",0)</f>
        <v>Millions</v>
      </c>
      <c r="K17" t="str" cm="1">
        <f t="array" ref="K17">_xlfn.XLOOKUP(Movies8[[#This Row],[movie_id]:[movie_id]],Financials[[movie_id]:[movie_id]],Financials[currency],"NOT AVAILABLE",0)</f>
        <v>USD</v>
      </c>
      <c r="L17" s="5">
        <f>IF(Movies8[[#This Row],[Unit]]="Billions",Movies8[[#This Row],[Budget]]*1000,Movies8[[#This Row],[Budget]])</f>
        <v>200</v>
      </c>
      <c r="M17" s="5">
        <f>IF(Movies8[[#This Row],[Unit]]="Billions",Movies8[[#This Row],[Revenue]]*1000,Movies8[[#This Row],[Revenue]])</f>
        <v>2202</v>
      </c>
      <c r="N17" s="5">
        <f>IF(Movies8[[#This Row],[Currency]]="INR",Movies8[[#This Row],[Budget_M]]/80,Movies8[[#This Row],[Budget_M]])</f>
        <v>200</v>
      </c>
      <c r="O17" s="5">
        <f>IF(Movies8[[#This Row],[Currency]]="INR",Movies8[[#This Row],[Revenue_M]]/80,Movies8[[#This Row],[Revenue_M]])</f>
        <v>2202</v>
      </c>
      <c r="P17" s="5">
        <f>IF(Movies8[[#This Row],[Currency]]="USD",Movies8[[#This Row],[Budget_M]]*80,Movies8[[#This Row],[Budget_M]])</f>
        <v>16000</v>
      </c>
      <c r="Q17" s="5">
        <f>IF(Movies8[[#This Row],[Currency]]="USD",Movies8[[#This Row],[Revenue_M]]*80,Movies8[[#This Row],[Revenue_M]])</f>
        <v>176160</v>
      </c>
    </row>
    <row r="18" spans="1:17" x14ac:dyDescent="0.25">
      <c r="A18" s="4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_xlfn.XLOOKUP(Movies8[[#This Row],[movie_id]:[movie_id]],Financials[[movie_id]:[movie_id]],Financials[budget],"NOT AVAILABLE",0)</f>
        <v>3.18</v>
      </c>
      <c r="I18" cm="1">
        <f t="array" ref="I18">_xlfn.XLOOKUP(Movies8[[#This Row],[movie_id]:[movie_id]],Financials[[movie_id]:[movie_id]],Financials[revenue],"NOT AVAILABLE",0)</f>
        <v>3.3</v>
      </c>
      <c r="J18" t="str" cm="1">
        <f t="array" ref="J18">_xlfn.XLOOKUP(Movies8[[#This Row],[movie_id]:[movie_id]],Financials[[movie_id]:[movie_id]],Financials[unit],"NOT AVAILABLE",0)</f>
        <v>Millions</v>
      </c>
      <c r="K18" t="str" cm="1">
        <f t="array" ref="K18">_xlfn.XLOOKUP(Movies8[[#This Row],[movie_id]:[movie_id]],Financials[[movie_id]:[movie_id]],Financials[currency],"NOT AVAILABLE",0)</f>
        <v>USD</v>
      </c>
      <c r="L18" s="5">
        <f>IF(Movies8[[#This Row],[Unit]]="Billions",Movies8[[#This Row],[Budget]]*1000,Movies8[[#This Row],[Budget]])</f>
        <v>3.18</v>
      </c>
      <c r="M18" s="5">
        <f>IF(Movies8[[#This Row],[Unit]]="Billions",Movies8[[#This Row],[Revenue]]*1000,Movies8[[#This Row],[Revenue]])</f>
        <v>3.3</v>
      </c>
      <c r="N18" s="5">
        <f>IF(Movies8[[#This Row],[Currency]]="INR",Movies8[[#This Row],[Budget_M]]/80,Movies8[[#This Row],[Budget_M]])</f>
        <v>3.18</v>
      </c>
      <c r="O18" s="5">
        <f>IF(Movies8[[#This Row],[Currency]]="INR",Movies8[[#This Row],[Revenue_M]]/80,Movies8[[#This Row],[Revenue_M]])</f>
        <v>3.3</v>
      </c>
      <c r="P18" s="5">
        <f>IF(Movies8[[#This Row],[Currency]]="USD",Movies8[[#This Row],[Budget_M]]*80,Movies8[[#This Row],[Budget_M]])</f>
        <v>254.4</v>
      </c>
      <c r="Q18" s="5">
        <f>IF(Movies8[[#This Row],[Currency]]="USD",Movies8[[#This Row],[Revenue_M]]*80,Movies8[[#This Row],[Revenue_M]])</f>
        <v>264</v>
      </c>
    </row>
    <row r="19" spans="1:17" x14ac:dyDescent="0.25">
      <c r="A19" s="4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_xlfn.XLOOKUP(Movies8[[#This Row],[movie_id]:[movie_id]],Financials[[movie_id]:[movie_id]],Financials[budget],"NOT AVAILABLE",0)</f>
        <v>237</v>
      </c>
      <c r="I19" cm="1">
        <f t="array" ref="I19">_xlfn.XLOOKUP(Movies8[[#This Row],[movie_id]:[movie_id]],Financials[[movie_id]:[movie_id]],Financials[revenue],"NOT AVAILABLE",0)</f>
        <v>2847</v>
      </c>
      <c r="J19" t="str" cm="1">
        <f t="array" ref="J19">_xlfn.XLOOKUP(Movies8[[#This Row],[movie_id]:[movie_id]],Financials[[movie_id]:[movie_id]],Financials[unit],"NOT AVAILABLE",0)</f>
        <v>Millions</v>
      </c>
      <c r="K19" t="str" cm="1">
        <f t="array" ref="K19">_xlfn.XLOOKUP(Movies8[[#This Row],[movie_id]:[movie_id]],Financials[[movie_id]:[movie_id]],Financials[currency],"NOT AVAILABLE",0)</f>
        <v>USD</v>
      </c>
      <c r="L19" s="5">
        <f>IF(Movies8[[#This Row],[Unit]]="Billions",Movies8[[#This Row],[Budget]]*1000,Movies8[[#This Row],[Budget]])</f>
        <v>237</v>
      </c>
      <c r="M19" s="5">
        <f>IF(Movies8[[#This Row],[Unit]]="Billions",Movies8[[#This Row],[Revenue]]*1000,Movies8[[#This Row],[Revenue]])</f>
        <v>2847</v>
      </c>
      <c r="N19" s="5">
        <f>IF(Movies8[[#This Row],[Currency]]="INR",Movies8[[#This Row],[Budget_M]]/80,Movies8[[#This Row],[Budget_M]])</f>
        <v>237</v>
      </c>
      <c r="O19" s="5">
        <f>IF(Movies8[[#This Row],[Currency]]="INR",Movies8[[#This Row],[Revenue_M]]/80,Movies8[[#This Row],[Revenue_M]])</f>
        <v>2847</v>
      </c>
      <c r="P19" s="5">
        <f>IF(Movies8[[#This Row],[Currency]]="USD",Movies8[[#This Row],[Budget_M]]*80,Movies8[[#This Row],[Budget_M]])</f>
        <v>18960</v>
      </c>
      <c r="Q19" s="5">
        <f>IF(Movies8[[#This Row],[Currency]]="USD",Movies8[[#This Row],[Revenue_M]]*80,Movies8[[#This Row],[Revenue_M]])</f>
        <v>227760</v>
      </c>
    </row>
    <row r="20" spans="1:17" x14ac:dyDescent="0.25">
      <c r="A20" s="4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_xlfn.XLOOKUP(Movies8[[#This Row],[movie_id]:[movie_id]],Financials[[movie_id]:[movie_id]],Financials[budget],"NOT AVAILABLE",0)</f>
        <v>7.2</v>
      </c>
      <c r="I20" cm="1">
        <f t="array" ref="I20">_xlfn.XLOOKUP(Movies8[[#This Row],[movie_id]:[movie_id]],Financials[[movie_id]:[movie_id]],Financials[revenue],"NOT AVAILABLE",0)</f>
        <v>291</v>
      </c>
      <c r="J20" t="str" cm="1">
        <f t="array" ref="J20">_xlfn.XLOOKUP(Movies8[[#This Row],[movie_id]:[movie_id]],Financials[[movie_id]:[movie_id]],Financials[unit],"NOT AVAILABLE",0)</f>
        <v>Millions</v>
      </c>
      <c r="K20" t="str" cm="1">
        <f t="array" ref="K20">_xlfn.XLOOKUP(Movies8[[#This Row],[movie_id]:[movie_id]],Financials[[movie_id]:[movie_id]],Financials[currency],"NOT AVAILABLE",0)</f>
        <v>USD</v>
      </c>
      <c r="L20" s="5">
        <f>IF(Movies8[[#This Row],[Unit]]="Billions",Movies8[[#This Row],[Budget]]*1000,Movies8[[#This Row],[Budget]])</f>
        <v>7.2</v>
      </c>
      <c r="M20" s="5">
        <f>IF(Movies8[[#This Row],[Unit]]="Billions",Movies8[[#This Row],[Revenue]]*1000,Movies8[[#This Row],[Revenue]])</f>
        <v>291</v>
      </c>
      <c r="N20" s="5">
        <f>IF(Movies8[[#This Row],[Currency]]="INR",Movies8[[#This Row],[Budget_M]]/80,Movies8[[#This Row],[Budget_M]])</f>
        <v>7.2</v>
      </c>
      <c r="O20" s="5">
        <f>IF(Movies8[[#This Row],[Currency]]="INR",Movies8[[#This Row],[Revenue_M]]/80,Movies8[[#This Row],[Revenue_M]])</f>
        <v>291</v>
      </c>
      <c r="P20" s="5">
        <f>IF(Movies8[[#This Row],[Currency]]="USD",Movies8[[#This Row],[Budget_M]]*80,Movies8[[#This Row],[Budget_M]])</f>
        <v>576</v>
      </c>
      <c r="Q20" s="5">
        <f>IF(Movies8[[#This Row],[Currency]]="USD",Movies8[[#This Row],[Revenue_M]]*80,Movies8[[#This Row],[Revenue_M]])</f>
        <v>23280</v>
      </c>
    </row>
    <row r="21" spans="1:17" x14ac:dyDescent="0.25">
      <c r="A21" s="4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_xlfn.XLOOKUP(Movies8[[#This Row],[movie_id]:[movie_id]],Financials[[movie_id]:[movie_id]],Financials[budget],"NOT AVAILABLE",0)</f>
        <v>185</v>
      </c>
      <c r="I21" cm="1">
        <f t="array" ref="I21">_xlfn.XLOOKUP(Movies8[[#This Row],[movie_id]:[movie_id]],Financials[[movie_id]:[movie_id]],Financials[revenue],"NOT AVAILABLE",0)</f>
        <v>1006</v>
      </c>
      <c r="J21" t="str" cm="1">
        <f t="array" ref="J21">_xlfn.XLOOKUP(Movies8[[#This Row],[movie_id]:[movie_id]],Financials[[movie_id]:[movie_id]],Financials[unit],"NOT AVAILABLE",0)</f>
        <v>Millions</v>
      </c>
      <c r="K21" t="str" cm="1">
        <f t="array" ref="K21">_xlfn.XLOOKUP(Movies8[[#This Row],[movie_id]:[movie_id]],Financials[[movie_id]:[movie_id]],Financials[currency],"NOT AVAILABLE",0)</f>
        <v>USD</v>
      </c>
      <c r="L21" s="5">
        <f>IF(Movies8[[#This Row],[Unit]]="Billions",Movies8[[#This Row],[Budget]]*1000,Movies8[[#This Row],[Budget]])</f>
        <v>185</v>
      </c>
      <c r="M21" s="5">
        <f>IF(Movies8[[#This Row],[Unit]]="Billions",Movies8[[#This Row],[Revenue]]*1000,Movies8[[#This Row],[Revenue]])</f>
        <v>1006</v>
      </c>
      <c r="N21" s="5">
        <f>IF(Movies8[[#This Row],[Currency]]="INR",Movies8[[#This Row],[Budget_M]]/80,Movies8[[#This Row],[Budget_M]])</f>
        <v>185</v>
      </c>
      <c r="O21" s="5">
        <f>IF(Movies8[[#This Row],[Currency]]="INR",Movies8[[#This Row],[Revenue_M]]/80,Movies8[[#This Row],[Revenue_M]])</f>
        <v>1006</v>
      </c>
      <c r="P21" s="5">
        <f>IF(Movies8[[#This Row],[Currency]]="USD",Movies8[[#This Row],[Budget_M]]*80,Movies8[[#This Row],[Budget_M]])</f>
        <v>14800</v>
      </c>
      <c r="Q21" s="5">
        <f>IF(Movies8[[#This Row],[Currency]]="USD",Movies8[[#This Row],[Revenue_M]]*80,Movies8[[#This Row],[Revenue_M]])</f>
        <v>80480</v>
      </c>
    </row>
    <row r="22" spans="1:17" x14ac:dyDescent="0.25">
      <c r="A22" s="4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_xlfn.XLOOKUP(Movies8[[#This Row],[movie_id]:[movie_id]],Financials[[movie_id]:[movie_id]],Financials[budget],"NOT AVAILABLE",0)</f>
        <v>22</v>
      </c>
      <c r="I22" cm="1">
        <f t="array" ref="I22">_xlfn.XLOOKUP(Movies8[[#This Row],[movie_id]:[movie_id]],Financials[[movie_id]:[movie_id]],Financials[revenue],"NOT AVAILABLE",0)</f>
        <v>322.2</v>
      </c>
      <c r="J22" t="str" cm="1">
        <f t="array" ref="J22">_xlfn.XLOOKUP(Movies8[[#This Row],[movie_id]:[movie_id]],Financials[[movie_id]:[movie_id]],Financials[unit],"NOT AVAILABLE",0)</f>
        <v>Millions</v>
      </c>
      <c r="K22" t="str" cm="1">
        <f t="array" ref="K22">_xlfn.XLOOKUP(Movies8[[#This Row],[movie_id]:[movie_id]],Financials[[movie_id]:[movie_id]],Financials[currency],"NOT AVAILABLE",0)</f>
        <v>USD</v>
      </c>
      <c r="L22" s="5">
        <f>IF(Movies8[[#This Row],[Unit]]="Billions",Movies8[[#This Row],[Budget]]*1000,Movies8[[#This Row],[Budget]])</f>
        <v>22</v>
      </c>
      <c r="M22" s="5">
        <f>IF(Movies8[[#This Row],[Unit]]="Billions",Movies8[[#This Row],[Revenue]]*1000,Movies8[[#This Row],[Revenue]])</f>
        <v>322.2</v>
      </c>
      <c r="N22" s="5">
        <f>IF(Movies8[[#This Row],[Currency]]="INR",Movies8[[#This Row],[Budget_M]]/80,Movies8[[#This Row],[Budget_M]])</f>
        <v>22</v>
      </c>
      <c r="O22" s="5">
        <f>IF(Movies8[[#This Row],[Currency]]="INR",Movies8[[#This Row],[Revenue_M]]/80,Movies8[[#This Row],[Revenue_M]])</f>
        <v>322.2</v>
      </c>
      <c r="P22" s="5">
        <f>IF(Movies8[[#This Row],[Currency]]="USD",Movies8[[#This Row],[Budget_M]]*80,Movies8[[#This Row],[Budget_M]])</f>
        <v>1760</v>
      </c>
      <c r="Q22" s="5">
        <f>IF(Movies8[[#This Row],[Currency]]="USD",Movies8[[#This Row],[Revenue_M]]*80,Movies8[[#This Row],[Revenue_M]])</f>
        <v>25776</v>
      </c>
    </row>
    <row r="23" spans="1:17" x14ac:dyDescent="0.25">
      <c r="A23" s="4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_xlfn.XLOOKUP(Movies8[[#This Row],[movie_id]:[movie_id]],Financials[[movie_id]:[movie_id]],Financials[budget],"NOT AVAILABLE",0)</f>
        <v>63</v>
      </c>
      <c r="I23" cm="1">
        <f t="array" ref="I23">_xlfn.XLOOKUP(Movies8[[#This Row],[movie_id]:[movie_id]],Financials[[movie_id]:[movie_id]],Financials[revenue],"NOT AVAILABLE",0)</f>
        <v>1046</v>
      </c>
      <c r="J23" t="str" cm="1">
        <f t="array" ref="J23">_xlfn.XLOOKUP(Movies8[[#This Row],[movie_id]:[movie_id]],Financials[[movie_id]:[movie_id]],Financials[unit],"NOT AVAILABLE",0)</f>
        <v>Millions</v>
      </c>
      <c r="K23" t="str" cm="1">
        <f t="array" ref="K23">_xlfn.XLOOKUP(Movies8[[#This Row],[movie_id]:[movie_id]],Financials[[movie_id]:[movie_id]],Financials[currency],"NOT AVAILABLE",0)</f>
        <v>USD</v>
      </c>
      <c r="L23" s="5">
        <f>IF(Movies8[[#This Row],[Unit]]="Billions",Movies8[[#This Row],[Budget]]*1000,Movies8[[#This Row],[Budget]])</f>
        <v>63</v>
      </c>
      <c r="M23" s="5">
        <f>IF(Movies8[[#This Row],[Unit]]="Billions",Movies8[[#This Row],[Revenue]]*1000,Movies8[[#This Row],[Revenue]])</f>
        <v>1046</v>
      </c>
      <c r="N23" s="5">
        <f>IF(Movies8[[#This Row],[Currency]]="INR",Movies8[[#This Row],[Budget_M]]/80,Movies8[[#This Row],[Budget_M]])</f>
        <v>63</v>
      </c>
      <c r="O23" s="5">
        <f>IF(Movies8[[#This Row],[Currency]]="INR",Movies8[[#This Row],[Revenue_M]]/80,Movies8[[#This Row],[Revenue_M]])</f>
        <v>1046</v>
      </c>
      <c r="P23" s="5">
        <f>IF(Movies8[[#This Row],[Currency]]="USD",Movies8[[#This Row],[Budget_M]]*80,Movies8[[#This Row],[Budget_M]])</f>
        <v>5040</v>
      </c>
      <c r="Q23" s="5">
        <f>IF(Movies8[[#This Row],[Currency]]="USD",Movies8[[#This Row],[Revenue_M]]*80,Movies8[[#This Row],[Revenue_M]])</f>
        <v>83680</v>
      </c>
    </row>
    <row r="24" spans="1:17" x14ac:dyDescent="0.25">
      <c r="A24" s="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_xlfn.XLOOKUP(Movies8[[#This Row],[movie_id]:[movie_id]],Financials[[movie_id]:[movie_id]],Financials[budget],"NOT AVAILABLE",0)</f>
        <v>15.5</v>
      </c>
      <c r="I24" cm="1">
        <f t="array" ref="I24">_xlfn.XLOOKUP(Movies8[[#This Row],[movie_id]:[movie_id]],Financials[[movie_id]:[movie_id]],Financials[revenue],"NOT AVAILABLE",0)</f>
        <v>263.10000000000002</v>
      </c>
      <c r="J24" t="str" cm="1">
        <f t="array" ref="J24">_xlfn.XLOOKUP(Movies8[[#This Row],[movie_id]:[movie_id]],Financials[[movie_id]:[movie_id]],Financials[unit],"NOT AVAILABLE",0)</f>
        <v>Millions</v>
      </c>
      <c r="K24" t="str" cm="1">
        <f t="array" ref="K24">_xlfn.XLOOKUP(Movies8[[#This Row],[movie_id]:[movie_id]],Financials[[movie_id]:[movie_id]],Financials[currency],"NOT AVAILABLE",0)</f>
        <v>USD</v>
      </c>
      <c r="L24" s="5">
        <f>IF(Movies8[[#This Row],[Unit]]="Billions",Movies8[[#This Row],[Budget]]*1000,Movies8[[#This Row],[Budget]])</f>
        <v>15.5</v>
      </c>
      <c r="M24" s="5">
        <f>IF(Movies8[[#This Row],[Unit]]="Billions",Movies8[[#This Row],[Revenue]]*1000,Movies8[[#This Row],[Revenue]])</f>
        <v>263.10000000000002</v>
      </c>
      <c r="N24" s="5">
        <f>IF(Movies8[[#This Row],[Currency]]="INR",Movies8[[#This Row],[Budget_M]]/80,Movies8[[#This Row],[Budget_M]])</f>
        <v>15.5</v>
      </c>
      <c r="O24" s="5">
        <f>IF(Movies8[[#This Row],[Currency]]="INR",Movies8[[#This Row],[Revenue_M]]/80,Movies8[[#This Row],[Revenue_M]])</f>
        <v>263.10000000000002</v>
      </c>
      <c r="P24" s="5">
        <f>IF(Movies8[[#This Row],[Currency]]="USD",Movies8[[#This Row],[Budget_M]]*80,Movies8[[#This Row],[Budget_M]])</f>
        <v>1240</v>
      </c>
      <c r="Q24" s="5">
        <f>IF(Movies8[[#This Row],[Currency]]="USD",Movies8[[#This Row],[Revenue_M]]*80,Movies8[[#This Row],[Revenue_M]])</f>
        <v>21048</v>
      </c>
    </row>
    <row r="25" spans="1:17" x14ac:dyDescent="0.25">
      <c r="A25" s="4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_xlfn.XLOOKUP(Movies8[[#This Row],[movie_id]:[movie_id]],Financials[[movie_id]:[movie_id]],Financials[budget],"NOT AVAILABLE",0)</f>
        <v>400</v>
      </c>
      <c r="I25" cm="1">
        <f t="array" ref="I25">_xlfn.XLOOKUP(Movies8[[#This Row],[movie_id]:[movie_id]],Financials[[movie_id]:[movie_id]],Financials[revenue],"NOT AVAILABLE",0)</f>
        <v>2798</v>
      </c>
      <c r="J25" t="str" cm="1">
        <f t="array" ref="J25">_xlfn.XLOOKUP(Movies8[[#This Row],[movie_id]:[movie_id]],Financials[[movie_id]:[movie_id]],Financials[unit],"NOT AVAILABLE",0)</f>
        <v>Millions</v>
      </c>
      <c r="K25" t="str" cm="1">
        <f t="array" ref="K25">_xlfn.XLOOKUP(Movies8[[#This Row],[movie_id]:[movie_id]],Financials[[movie_id]:[movie_id]],Financials[currency],"NOT AVAILABLE",0)</f>
        <v>USD</v>
      </c>
      <c r="L25" s="5">
        <f>IF(Movies8[[#This Row],[Unit]]="Billions",Movies8[[#This Row],[Budget]]*1000,Movies8[[#This Row],[Budget]])</f>
        <v>400</v>
      </c>
      <c r="M25" s="5">
        <f>IF(Movies8[[#This Row],[Unit]]="Billions",Movies8[[#This Row],[Revenue]]*1000,Movies8[[#This Row],[Revenue]])</f>
        <v>2798</v>
      </c>
      <c r="N25" s="5">
        <f>IF(Movies8[[#This Row],[Currency]]="INR",Movies8[[#This Row],[Budget_M]]/80,Movies8[[#This Row],[Budget_M]])</f>
        <v>400</v>
      </c>
      <c r="O25" s="5">
        <f>IF(Movies8[[#This Row],[Currency]]="INR",Movies8[[#This Row],[Revenue_M]]/80,Movies8[[#This Row],[Revenue_M]])</f>
        <v>2798</v>
      </c>
      <c r="P25" s="5">
        <f>IF(Movies8[[#This Row],[Currency]]="USD",Movies8[[#This Row],[Budget_M]]*80,Movies8[[#This Row],[Budget_M]])</f>
        <v>32000</v>
      </c>
      <c r="Q25" s="5">
        <f>IF(Movies8[[#This Row],[Currency]]="USD",Movies8[[#This Row],[Revenue_M]]*80,Movies8[[#This Row],[Revenue_M]])</f>
        <v>223840</v>
      </c>
    </row>
    <row r="26" spans="1:17" x14ac:dyDescent="0.25">
      <c r="A26" s="4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_xlfn.XLOOKUP(Movies8[[#This Row],[movie_id]:[movie_id]],Financials[[movie_id]:[movie_id]],Financials[budget],"NOT AVAILABLE",0)</f>
        <v>400</v>
      </c>
      <c r="I26" cm="1">
        <f t="array" ref="I26">_xlfn.XLOOKUP(Movies8[[#This Row],[movie_id]:[movie_id]],Financials[[movie_id]:[movie_id]],Financials[revenue],"NOT AVAILABLE",0)</f>
        <v>2048</v>
      </c>
      <c r="J26" t="str" cm="1">
        <f t="array" ref="J26">_xlfn.XLOOKUP(Movies8[[#This Row],[movie_id]:[movie_id]],Financials[[movie_id]:[movie_id]],Financials[unit],"NOT AVAILABLE",0)</f>
        <v>Millions</v>
      </c>
      <c r="K26" t="str" cm="1">
        <f t="array" ref="K26">_xlfn.XLOOKUP(Movies8[[#This Row],[movie_id]:[movie_id]],Financials[[movie_id]:[movie_id]],Financials[currency],"NOT AVAILABLE",0)</f>
        <v>USD</v>
      </c>
      <c r="L26" s="5">
        <f>IF(Movies8[[#This Row],[Unit]]="Billions",Movies8[[#This Row],[Budget]]*1000,Movies8[[#This Row],[Budget]])</f>
        <v>400</v>
      </c>
      <c r="M26" s="5">
        <f>IF(Movies8[[#This Row],[Unit]]="Billions",Movies8[[#This Row],[Revenue]]*1000,Movies8[[#This Row],[Revenue]])</f>
        <v>2048</v>
      </c>
      <c r="N26" s="5">
        <f>IF(Movies8[[#This Row],[Currency]]="INR",Movies8[[#This Row],[Budget_M]]/80,Movies8[[#This Row],[Budget_M]])</f>
        <v>400</v>
      </c>
      <c r="O26" s="5">
        <f>IF(Movies8[[#This Row],[Currency]]="INR",Movies8[[#This Row],[Revenue_M]]/80,Movies8[[#This Row],[Revenue_M]])</f>
        <v>2048</v>
      </c>
      <c r="P26" s="5">
        <f>IF(Movies8[[#This Row],[Currency]]="USD",Movies8[[#This Row],[Budget_M]]*80,Movies8[[#This Row],[Budget_M]])</f>
        <v>32000</v>
      </c>
      <c r="Q26" s="5">
        <f>IF(Movies8[[#This Row],[Currency]]="USD",Movies8[[#This Row],[Revenue_M]]*80,Movies8[[#This Row],[Revenue_M]])</f>
        <v>163840</v>
      </c>
    </row>
    <row r="27" spans="1:17" x14ac:dyDescent="0.25">
      <c r="A27" s="4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_xlfn.XLOOKUP(Movies8[[#This Row],[movie_id]:[movie_id]],Financials[[movie_id]:[movie_id]],Financials[budget],"NOT AVAILABLE",0)</f>
        <v>70</v>
      </c>
      <c r="I27" cm="1">
        <f t="array" ref="I27">_xlfn.XLOOKUP(Movies8[[#This Row],[movie_id]:[movie_id]],Financials[[movie_id]:[movie_id]],Financials[revenue],"NOT AVAILABLE",0)</f>
        <v>100</v>
      </c>
      <c r="J27" t="str" cm="1">
        <f t="array" ref="J27">_xlfn.XLOOKUP(Movies8[[#This Row],[movie_id]:[movie_id]],Financials[[movie_id]:[movie_id]],Financials[unit],"NOT AVAILABLE",0)</f>
        <v>Millions</v>
      </c>
      <c r="K27" t="str" cm="1">
        <f t="array" ref="K27">_xlfn.XLOOKUP(Movies8[[#This Row],[movie_id]:[movie_id]],Financials[[movie_id]:[movie_id]],Financials[currency],"NOT AVAILABLE",0)</f>
        <v>INR</v>
      </c>
      <c r="L27" s="5">
        <f>IF(Movies8[[#This Row],[Unit]]="Billions",Movies8[[#This Row],[Budget]]*1000,Movies8[[#This Row],[Budget]])</f>
        <v>70</v>
      </c>
      <c r="M27" s="5">
        <f>IF(Movies8[[#This Row],[Unit]]="Billions",Movies8[[#This Row],[Revenue]]*1000,Movies8[[#This Row],[Revenue]])</f>
        <v>100</v>
      </c>
      <c r="N27" s="5">
        <f>IF(Movies8[[#This Row],[Currency]]="INR",Movies8[[#This Row],[Budget_M]]/80,Movies8[[#This Row],[Budget_M]])</f>
        <v>0.875</v>
      </c>
      <c r="O27" s="5">
        <f>IF(Movies8[[#This Row],[Currency]]="INR",Movies8[[#This Row],[Revenue_M]]/80,Movies8[[#This Row],[Revenue_M]])</f>
        <v>1.25</v>
      </c>
      <c r="P27" s="5">
        <f>IF(Movies8[[#This Row],[Currency]]="USD",Movies8[[#This Row],[Budget_M]]*80,Movies8[[#This Row],[Budget_M]])</f>
        <v>70</v>
      </c>
      <c r="Q27" s="5">
        <f>IF(Movies8[[#This Row],[Currency]]="USD",Movies8[[#This Row],[Revenue_M]]*80,Movies8[[#This Row],[Revenue_M]])</f>
        <v>100</v>
      </c>
    </row>
    <row r="28" spans="1:17" x14ac:dyDescent="0.25">
      <c r="A28" s="4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_xlfn.XLOOKUP(Movies8[[#This Row],[movie_id]:[movie_id]],Financials[[movie_id]:[movie_id]],Financials[budget],"NOT AVAILABLE",0)</f>
        <v>120</v>
      </c>
      <c r="I28" cm="1">
        <f t="array" ref="I28">_xlfn.XLOOKUP(Movies8[[#This Row],[movie_id]:[movie_id]],Financials[[movie_id]:[movie_id]],Financials[revenue],"NOT AVAILABLE",0)</f>
        <v>1350</v>
      </c>
      <c r="J28" t="str" cm="1">
        <f t="array" ref="J28">_xlfn.XLOOKUP(Movies8[[#This Row],[movie_id]:[movie_id]],Financials[[movie_id]:[movie_id]],Financials[unit],"NOT AVAILABLE",0)</f>
        <v>Millions</v>
      </c>
      <c r="K28" t="str" cm="1">
        <f t="array" ref="K28">_xlfn.XLOOKUP(Movies8[[#This Row],[movie_id]:[movie_id]],Financials[[movie_id]:[movie_id]],Financials[currency],"NOT AVAILABLE",0)</f>
        <v>INR</v>
      </c>
      <c r="L28" s="5">
        <f>IF(Movies8[[#This Row],[Unit]]="Billions",Movies8[[#This Row],[Budget]]*1000,Movies8[[#This Row],[Budget]])</f>
        <v>120</v>
      </c>
      <c r="M28" s="5">
        <f>IF(Movies8[[#This Row],[Unit]]="Billions",Movies8[[#This Row],[Revenue]]*1000,Movies8[[#This Row],[Revenue]])</f>
        <v>1350</v>
      </c>
      <c r="N28" s="5">
        <f>IF(Movies8[[#This Row],[Currency]]="INR",Movies8[[#This Row],[Budget_M]]/80,Movies8[[#This Row],[Budget_M]])</f>
        <v>1.5</v>
      </c>
      <c r="O28" s="5">
        <f>IF(Movies8[[#This Row],[Currency]]="INR",Movies8[[#This Row],[Revenue_M]]/80,Movies8[[#This Row],[Revenue_M]])</f>
        <v>16.875</v>
      </c>
      <c r="P28" s="5">
        <f>IF(Movies8[[#This Row],[Currency]]="USD",Movies8[[#This Row],[Budget_M]]*80,Movies8[[#This Row],[Budget_M]])</f>
        <v>120</v>
      </c>
      <c r="Q28" s="5">
        <f>IF(Movies8[[#This Row],[Currency]]="USD",Movies8[[#This Row],[Revenue_M]]*80,Movies8[[#This Row],[Revenue_M]])</f>
        <v>1350</v>
      </c>
    </row>
    <row r="29" spans="1:17" x14ac:dyDescent="0.25">
      <c r="A29" s="4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_xlfn.XLOOKUP(Movies8[[#This Row],[movie_id]:[movie_id]],Financials[[movie_id]:[movie_id]],Financials[budget],"NOT AVAILABLE",0)</f>
        <v>100</v>
      </c>
      <c r="I29" cm="1">
        <f t="array" ref="I29">_xlfn.XLOOKUP(Movies8[[#This Row],[movie_id]:[movie_id]],Financials[[movie_id]:[movie_id]],Financials[revenue],"NOT AVAILABLE",0)</f>
        <v>410</v>
      </c>
      <c r="J29" t="str" cm="1">
        <f t="array" ref="J29">_xlfn.XLOOKUP(Movies8[[#This Row],[movie_id]:[movie_id]],Financials[[movie_id]:[movie_id]],Financials[unit],"NOT AVAILABLE",0)</f>
        <v>Millions</v>
      </c>
      <c r="K29" t="str" cm="1">
        <f t="array" ref="K29">_xlfn.XLOOKUP(Movies8[[#This Row],[movie_id]:[movie_id]],Financials[[movie_id]:[movie_id]],Financials[currency],"NOT AVAILABLE",0)</f>
        <v>INR</v>
      </c>
      <c r="L29" s="5">
        <f>IF(Movies8[[#This Row],[Unit]]="Billions",Movies8[[#This Row],[Budget]]*1000,Movies8[[#This Row],[Budget]])</f>
        <v>100</v>
      </c>
      <c r="M29" s="5">
        <f>IF(Movies8[[#This Row],[Unit]]="Billions",Movies8[[#This Row],[Revenue]]*1000,Movies8[[#This Row],[Revenue]])</f>
        <v>410</v>
      </c>
      <c r="N29" s="5">
        <f>IF(Movies8[[#This Row],[Currency]]="INR",Movies8[[#This Row],[Budget_M]]/80,Movies8[[#This Row],[Budget_M]])</f>
        <v>1.25</v>
      </c>
      <c r="O29" s="5">
        <f>IF(Movies8[[#This Row],[Currency]]="INR",Movies8[[#This Row],[Revenue_M]]/80,Movies8[[#This Row],[Revenue_M]])</f>
        <v>5.125</v>
      </c>
      <c r="P29" s="5">
        <f>IF(Movies8[[#This Row],[Currency]]="USD",Movies8[[#This Row],[Budget_M]]*80,Movies8[[#This Row],[Budget_M]])</f>
        <v>100</v>
      </c>
      <c r="Q29" s="5">
        <f>IF(Movies8[[#This Row],[Currency]]="USD",Movies8[[#This Row],[Revenue_M]]*80,Movies8[[#This Row],[Revenue_M]])</f>
        <v>410</v>
      </c>
    </row>
    <row r="30" spans="1:17" x14ac:dyDescent="0.25">
      <c r="A30" s="4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_xlfn.XLOOKUP(Movies8[[#This Row],[movie_id]:[movie_id]],Financials[[movie_id]:[movie_id]],Financials[budget],"NOT AVAILABLE",0)</f>
        <v>850</v>
      </c>
      <c r="I30" cm="1">
        <f t="array" ref="I30">_xlfn.XLOOKUP(Movies8[[#This Row],[movie_id]:[movie_id]],Financials[[movie_id]:[movie_id]],Financials[revenue],"NOT AVAILABLE",0)</f>
        <v>8540</v>
      </c>
      <c r="J30" t="str" cm="1">
        <f t="array" ref="J30">_xlfn.XLOOKUP(Movies8[[#This Row],[movie_id]:[movie_id]],Financials[[movie_id]:[movie_id]],Financials[unit],"NOT AVAILABLE",0)</f>
        <v>Millions</v>
      </c>
      <c r="K30" t="str" cm="1">
        <f t="array" ref="K30">_xlfn.XLOOKUP(Movies8[[#This Row],[movie_id]:[movie_id]],Financials[[movie_id]:[movie_id]],Financials[currency],"NOT AVAILABLE",0)</f>
        <v>INR</v>
      </c>
      <c r="L30" s="5">
        <f>IF(Movies8[[#This Row],[Unit]]="Billions",Movies8[[#This Row],[Budget]]*1000,Movies8[[#This Row],[Budget]])</f>
        <v>850</v>
      </c>
      <c r="M30" s="5">
        <f>IF(Movies8[[#This Row],[Unit]]="Billions",Movies8[[#This Row],[Revenue]]*1000,Movies8[[#This Row],[Revenue]])</f>
        <v>8540</v>
      </c>
      <c r="N30" s="5">
        <f>IF(Movies8[[#This Row],[Currency]]="INR",Movies8[[#This Row],[Budget_M]]/80,Movies8[[#This Row],[Budget_M]])</f>
        <v>10.625</v>
      </c>
      <c r="O30" s="5">
        <f>IF(Movies8[[#This Row],[Currency]]="INR",Movies8[[#This Row],[Revenue_M]]/80,Movies8[[#This Row],[Revenue_M]])</f>
        <v>106.75</v>
      </c>
      <c r="P30" s="5">
        <f>IF(Movies8[[#This Row],[Currency]]="USD",Movies8[[#This Row],[Budget_M]]*80,Movies8[[#This Row],[Budget_M]])</f>
        <v>850</v>
      </c>
      <c r="Q30" s="5">
        <f>IF(Movies8[[#This Row],[Currency]]="USD",Movies8[[#This Row],[Revenue_M]]*80,Movies8[[#This Row],[Revenue_M]])</f>
        <v>8540</v>
      </c>
    </row>
    <row r="31" spans="1:17" x14ac:dyDescent="0.25">
      <c r="A31" s="4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_xlfn.XLOOKUP(Movies8[[#This Row],[movie_id]:[movie_id]],Financials[[movie_id]:[movie_id]],Financials[budget],"NOT AVAILABLE",0)</f>
        <v>1</v>
      </c>
      <c r="I31" cm="1">
        <f t="array" ref="I31">_xlfn.XLOOKUP(Movies8[[#This Row],[movie_id]:[movie_id]],Financials[[movie_id]:[movie_id]],Financials[revenue],"NOT AVAILABLE",0)</f>
        <v>5.9</v>
      </c>
      <c r="J31" t="str" cm="1">
        <f t="array" ref="J31">_xlfn.XLOOKUP(Movies8[[#This Row],[movie_id]:[movie_id]],Financials[[movie_id]:[movie_id]],Financials[unit],"NOT AVAILABLE",0)</f>
        <v>Billions</v>
      </c>
      <c r="K31" t="str" cm="1">
        <f t="array" ref="K31">_xlfn.XLOOKUP(Movies8[[#This Row],[movie_id]:[movie_id]],Financials[[movie_id]:[movie_id]],Financials[currency],"NOT AVAILABLE",0)</f>
        <v>INR</v>
      </c>
      <c r="L31" s="5">
        <f>IF(Movies8[[#This Row],[Unit]]="Billions",Movies8[[#This Row],[Budget]]*1000,Movies8[[#This Row],[Budget]])</f>
        <v>1000</v>
      </c>
      <c r="M31" s="5">
        <f>IF(Movies8[[#This Row],[Unit]]="Billions",Movies8[[#This Row],[Revenue]]*1000,Movies8[[#This Row],[Revenue]])</f>
        <v>5900</v>
      </c>
      <c r="N31" s="5">
        <f>IF(Movies8[[#This Row],[Currency]]="INR",Movies8[[#This Row],[Budget_M]]/80,Movies8[[#This Row],[Budget_M]])</f>
        <v>12.5</v>
      </c>
      <c r="O31" s="5">
        <f>IF(Movies8[[#This Row],[Currency]]="INR",Movies8[[#This Row],[Revenue_M]]/80,Movies8[[#This Row],[Revenue_M]])</f>
        <v>73.75</v>
      </c>
      <c r="P31" s="5">
        <f>IF(Movies8[[#This Row],[Currency]]="USD",Movies8[[#This Row],[Budget_M]]*80,Movies8[[#This Row],[Budget_M]])</f>
        <v>1000</v>
      </c>
      <c r="Q31" s="5">
        <f>IF(Movies8[[#This Row],[Currency]]="USD",Movies8[[#This Row],[Revenue_M]]*80,Movies8[[#This Row],[Revenue_M]])</f>
        <v>5900</v>
      </c>
    </row>
    <row r="32" spans="1:17" x14ac:dyDescent="0.25">
      <c r="A32" s="4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_xlfn.XLOOKUP(Movies8[[#This Row],[movie_id]:[movie_id]],Financials[[movie_id]:[movie_id]],Financials[budget],"NOT AVAILABLE",0)</f>
        <v>2</v>
      </c>
      <c r="I32" cm="1">
        <f t="array" ref="I32">_xlfn.XLOOKUP(Movies8[[#This Row],[movie_id]:[movie_id]],Financials[[movie_id]:[movie_id]],Financials[revenue],"NOT AVAILABLE",0)</f>
        <v>3.6</v>
      </c>
      <c r="J32" t="str" cm="1">
        <f t="array" ref="J32">_xlfn.XLOOKUP(Movies8[[#This Row],[movie_id]:[movie_id]],Financials[[movie_id]:[movie_id]],Financials[unit],"NOT AVAILABLE",0)</f>
        <v>Billions</v>
      </c>
      <c r="K32" t="str" cm="1">
        <f t="array" ref="K32">_xlfn.XLOOKUP(Movies8[[#This Row],[movie_id]:[movie_id]],Financials[[movie_id]:[movie_id]],Financials[currency],"NOT AVAILABLE",0)</f>
        <v>INR</v>
      </c>
      <c r="L32" s="5">
        <f>IF(Movies8[[#This Row],[Unit]]="Billions",Movies8[[#This Row],[Budget]]*1000,Movies8[[#This Row],[Budget]])</f>
        <v>2000</v>
      </c>
      <c r="M32" s="5">
        <f>IF(Movies8[[#This Row],[Unit]]="Billions",Movies8[[#This Row],[Revenue]]*1000,Movies8[[#This Row],[Revenue]])</f>
        <v>3600</v>
      </c>
      <c r="N32" s="5">
        <f>IF(Movies8[[#This Row],[Currency]]="INR",Movies8[[#This Row],[Budget_M]]/80,Movies8[[#This Row],[Budget_M]])</f>
        <v>25</v>
      </c>
      <c r="O32" s="5">
        <f>IF(Movies8[[#This Row],[Currency]]="INR",Movies8[[#This Row],[Revenue_M]]/80,Movies8[[#This Row],[Revenue_M]])</f>
        <v>45</v>
      </c>
      <c r="P32" s="5">
        <f>IF(Movies8[[#This Row],[Currency]]="USD",Movies8[[#This Row],[Budget_M]]*80,Movies8[[#This Row],[Budget_M]])</f>
        <v>2000</v>
      </c>
      <c r="Q32" s="5">
        <f>IF(Movies8[[#This Row],[Currency]]="USD",Movies8[[#This Row],[Revenue_M]]*80,Movies8[[#This Row],[Revenue_M]])</f>
        <v>3600</v>
      </c>
    </row>
    <row r="33" spans="1:17" x14ac:dyDescent="0.25">
      <c r="A33" s="4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_xlfn.XLOOKUP(Movies8[[#This Row],[movie_id]:[movie_id]],Financials[[movie_id]:[movie_id]],Financials[budget],"NOT AVAILABLE",0)</f>
        <v>5.5</v>
      </c>
      <c r="I33" cm="1">
        <f t="array" ref="I33">_xlfn.XLOOKUP(Movies8[[#This Row],[movie_id]:[movie_id]],Financials[[movie_id]:[movie_id]],Financials[revenue],"NOT AVAILABLE",0)</f>
        <v>12</v>
      </c>
      <c r="J33" t="str" cm="1">
        <f t="array" ref="J33">_xlfn.XLOOKUP(Movies8[[#This Row],[movie_id]:[movie_id]],Financials[[movie_id]:[movie_id]],Financials[unit],"NOT AVAILABLE",0)</f>
        <v>Billions</v>
      </c>
      <c r="K33" t="str" cm="1">
        <f t="array" ref="K33">_xlfn.XLOOKUP(Movies8[[#This Row],[movie_id]:[movie_id]],Financials[[movie_id]:[movie_id]],Financials[currency],"NOT AVAILABLE",0)</f>
        <v>INR</v>
      </c>
      <c r="L33" s="5">
        <f>IF(Movies8[[#This Row],[Unit]]="Billions",Movies8[[#This Row],[Budget]]*1000,Movies8[[#This Row],[Budget]])</f>
        <v>5500</v>
      </c>
      <c r="M33" s="5">
        <f>IF(Movies8[[#This Row],[Unit]]="Billions",Movies8[[#This Row],[Revenue]]*1000,Movies8[[#This Row],[Revenue]])</f>
        <v>12000</v>
      </c>
      <c r="N33" s="5">
        <f>IF(Movies8[[#This Row],[Currency]]="INR",Movies8[[#This Row],[Budget_M]]/80,Movies8[[#This Row],[Budget_M]])</f>
        <v>68.75</v>
      </c>
      <c r="O33" s="5">
        <f>IF(Movies8[[#This Row],[Currency]]="INR",Movies8[[#This Row],[Revenue_M]]/80,Movies8[[#This Row],[Revenue_M]])</f>
        <v>150</v>
      </c>
      <c r="P33" s="5">
        <f>IF(Movies8[[#This Row],[Currency]]="USD",Movies8[[#This Row],[Budget_M]]*80,Movies8[[#This Row],[Budget_M]])</f>
        <v>5500</v>
      </c>
      <c r="Q33" s="5">
        <f>IF(Movies8[[#This Row],[Currency]]="USD",Movies8[[#This Row],[Revenue_M]]*80,Movies8[[#This Row],[Revenue_M]])</f>
        <v>12000</v>
      </c>
    </row>
    <row r="34" spans="1:17" x14ac:dyDescent="0.25">
      <c r="A34" s="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_xlfn.XLOOKUP(Movies8[[#This Row],[movie_id]:[movie_id]],Financials[[movie_id]:[movie_id]],Financials[budget],"NOT AVAILABLE",0)</f>
        <v>1.8</v>
      </c>
      <c r="I34" cm="1">
        <f t="array" ref="I34">_xlfn.XLOOKUP(Movies8[[#This Row],[movie_id]:[movie_id]],Financials[[movie_id]:[movie_id]],Financials[revenue],"NOT AVAILABLE",0)</f>
        <v>6.5</v>
      </c>
      <c r="J34" t="str" cm="1">
        <f t="array" ref="J34">_xlfn.XLOOKUP(Movies8[[#This Row],[movie_id]:[movie_id]],Financials[[movie_id]:[movie_id]],Financials[unit],"NOT AVAILABLE",0)</f>
        <v>Billions</v>
      </c>
      <c r="K34" t="str" cm="1">
        <f t="array" ref="K34">_xlfn.XLOOKUP(Movies8[[#This Row],[movie_id]:[movie_id]],Financials[[movie_id]:[movie_id]],Financials[currency],"NOT AVAILABLE",0)</f>
        <v>INR</v>
      </c>
      <c r="L34" s="5">
        <f>IF(Movies8[[#This Row],[Unit]]="Billions",Movies8[[#This Row],[Budget]]*1000,Movies8[[#This Row],[Budget]])</f>
        <v>1800</v>
      </c>
      <c r="M34" s="5">
        <f>IF(Movies8[[#This Row],[Unit]]="Billions",Movies8[[#This Row],[Revenue]]*1000,Movies8[[#This Row],[Revenue]])</f>
        <v>6500</v>
      </c>
      <c r="N34" s="5">
        <f>IF(Movies8[[#This Row],[Currency]]="INR",Movies8[[#This Row],[Budget_M]]/80,Movies8[[#This Row],[Budget_M]])</f>
        <v>22.5</v>
      </c>
      <c r="O34" s="5">
        <f>IF(Movies8[[#This Row],[Currency]]="INR",Movies8[[#This Row],[Revenue_M]]/80,Movies8[[#This Row],[Revenue_M]])</f>
        <v>81.25</v>
      </c>
      <c r="P34" s="5">
        <f>IF(Movies8[[#This Row],[Currency]]="USD",Movies8[[#This Row],[Budget_M]]*80,Movies8[[#This Row],[Budget_M]])</f>
        <v>1800</v>
      </c>
      <c r="Q34" s="5">
        <f>IF(Movies8[[#This Row],[Currency]]="USD",Movies8[[#This Row],[Revenue_M]]*80,Movies8[[#This Row],[Revenue_M]])</f>
        <v>6500</v>
      </c>
    </row>
    <row r="35" spans="1:17" x14ac:dyDescent="0.25">
      <c r="A35" s="4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_xlfn.XLOOKUP(Movies8[[#This Row],[movie_id]:[movie_id]],Financials[[movie_id]:[movie_id]],Financials[budget],"NOT AVAILABLE",0)</f>
        <v>250</v>
      </c>
      <c r="I35" cm="1">
        <f t="array" ref="I35">_xlfn.XLOOKUP(Movies8[[#This Row],[movie_id]:[movie_id]],Financials[[movie_id]:[movie_id]],Financials[revenue],"NOT AVAILABLE",0)</f>
        <v>3409</v>
      </c>
      <c r="J35" t="str" cm="1">
        <f t="array" ref="J35">_xlfn.XLOOKUP(Movies8[[#This Row],[movie_id]:[movie_id]],Financials[[movie_id]:[movie_id]],Financials[unit],"NOT AVAILABLE",0)</f>
        <v>Millions</v>
      </c>
      <c r="K35" t="str" cm="1">
        <f t="array" ref="K35">_xlfn.XLOOKUP(Movies8[[#This Row],[movie_id]:[movie_id]],Financials[[movie_id]:[movie_id]],Financials[currency],"NOT AVAILABLE",0)</f>
        <v>INR</v>
      </c>
      <c r="L35" s="5">
        <f>IF(Movies8[[#This Row],[Unit]]="Billions",Movies8[[#This Row],[Budget]]*1000,Movies8[[#This Row],[Budget]])</f>
        <v>250</v>
      </c>
      <c r="M35" s="5">
        <f>IF(Movies8[[#This Row],[Unit]]="Billions",Movies8[[#This Row],[Revenue]]*1000,Movies8[[#This Row],[Revenue]])</f>
        <v>3409</v>
      </c>
      <c r="N35" s="5">
        <f>IF(Movies8[[#This Row],[Currency]]="INR",Movies8[[#This Row],[Budget_M]]/80,Movies8[[#This Row],[Budget_M]])</f>
        <v>3.125</v>
      </c>
      <c r="O35" s="5">
        <f>IF(Movies8[[#This Row],[Currency]]="INR",Movies8[[#This Row],[Revenue_M]]/80,Movies8[[#This Row],[Revenue_M]])</f>
        <v>42.612499999999997</v>
      </c>
      <c r="P35" s="5">
        <f>IF(Movies8[[#This Row],[Currency]]="USD",Movies8[[#This Row],[Budget_M]]*80,Movies8[[#This Row],[Budget_M]])</f>
        <v>250</v>
      </c>
      <c r="Q35" s="5">
        <f>IF(Movies8[[#This Row],[Currency]]="USD",Movies8[[#This Row],[Revenue_M]]*80,Movies8[[#This Row],[Revenue_M]])</f>
        <v>3409</v>
      </c>
    </row>
    <row r="36" spans="1:17" x14ac:dyDescent="0.25">
      <c r="A36" s="4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_xlfn.XLOOKUP(Movies8[[#This Row],[movie_id]:[movie_id]],Financials[[movie_id]:[movie_id]],Financials[budget],"NOT AVAILABLE",0)</f>
        <v>900</v>
      </c>
      <c r="I36" cm="1">
        <f t="array" ref="I36">_xlfn.XLOOKUP(Movies8[[#This Row],[movie_id]:[movie_id]],Financials[[movie_id]:[movie_id]],Financials[revenue],"NOT AVAILABLE",0)</f>
        <v>11690</v>
      </c>
      <c r="J36" t="str" cm="1">
        <f t="array" ref="J36">_xlfn.XLOOKUP(Movies8[[#This Row],[movie_id]:[movie_id]],Financials[[movie_id]:[movie_id]],Financials[unit],"NOT AVAILABLE",0)</f>
        <v>Millions</v>
      </c>
      <c r="K36" t="str" cm="1">
        <f t="array" ref="K36">_xlfn.XLOOKUP(Movies8[[#This Row],[movie_id]:[movie_id]],Financials[[movie_id]:[movie_id]],Financials[currency],"NOT AVAILABLE",0)</f>
        <v>INR</v>
      </c>
      <c r="L36" s="5">
        <f>IF(Movies8[[#This Row],[Unit]]="Billions",Movies8[[#This Row],[Budget]]*1000,Movies8[[#This Row],[Budget]])</f>
        <v>900</v>
      </c>
      <c r="M36" s="5">
        <f>IF(Movies8[[#This Row],[Unit]]="Billions",Movies8[[#This Row],[Revenue]]*1000,Movies8[[#This Row],[Revenue]])</f>
        <v>11690</v>
      </c>
      <c r="N36" s="5">
        <f>IF(Movies8[[#This Row],[Currency]]="INR",Movies8[[#This Row],[Budget_M]]/80,Movies8[[#This Row],[Budget_M]])</f>
        <v>11.25</v>
      </c>
      <c r="O36" s="5">
        <f>IF(Movies8[[#This Row],[Currency]]="INR",Movies8[[#This Row],[Revenue_M]]/80,Movies8[[#This Row],[Revenue_M]])</f>
        <v>146.125</v>
      </c>
      <c r="P36" s="5">
        <f>IF(Movies8[[#This Row],[Currency]]="USD",Movies8[[#This Row],[Budget_M]]*80,Movies8[[#This Row],[Budget_M]])</f>
        <v>900</v>
      </c>
      <c r="Q36" s="5">
        <f>IF(Movies8[[#This Row],[Currency]]="USD",Movies8[[#This Row],[Revenue_M]]*80,Movies8[[#This Row],[Revenue_M]])</f>
        <v>11690</v>
      </c>
    </row>
    <row r="37" spans="1:17" x14ac:dyDescent="0.25">
      <c r="A37" s="4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_xlfn.XLOOKUP(Movies8[[#This Row],[movie_id]:[movie_id]],Financials[[movie_id]:[movie_id]],Financials[budget],"NOT AVAILABLE",0)</f>
        <v>216.7</v>
      </c>
      <c r="I37" cm="1">
        <f t="array" ref="I37">_xlfn.XLOOKUP(Movies8[[#This Row],[movie_id]:[movie_id]],Financials[[movie_id]:[movie_id]],Financials[revenue],"NOT AVAILABLE",0)</f>
        <v>370.6</v>
      </c>
      <c r="J37" t="str" cm="1">
        <f t="array" ref="J37">_xlfn.XLOOKUP(Movies8[[#This Row],[movie_id]:[movie_id]],Financials[[movie_id]:[movie_id]],Financials[unit],"NOT AVAILABLE",0)</f>
        <v>Millions</v>
      </c>
      <c r="K37" t="str" cm="1">
        <f t="array" ref="K37">_xlfn.XLOOKUP(Movies8[[#This Row],[movie_id]:[movie_id]],Financials[[movie_id]:[movie_id]],Financials[currency],"NOT AVAILABLE",0)</f>
        <v>USD</v>
      </c>
      <c r="L37" s="5">
        <f>IF(Movies8[[#This Row],[Unit]]="Billions",Movies8[[#This Row],[Budget]]*1000,Movies8[[#This Row],[Budget]])</f>
        <v>216.7</v>
      </c>
      <c r="M37" s="5">
        <f>IF(Movies8[[#This Row],[Unit]]="Billions",Movies8[[#This Row],[Revenue]]*1000,Movies8[[#This Row],[Revenue]])</f>
        <v>370.6</v>
      </c>
      <c r="N37" s="5">
        <f>IF(Movies8[[#This Row],[Currency]]="INR",Movies8[[#This Row],[Budget_M]]/80,Movies8[[#This Row],[Budget_M]])</f>
        <v>216.7</v>
      </c>
      <c r="O37" s="5">
        <f>IF(Movies8[[#This Row],[Currency]]="INR",Movies8[[#This Row],[Revenue_M]]/80,Movies8[[#This Row],[Revenue_M]])</f>
        <v>370.6</v>
      </c>
      <c r="P37" s="5">
        <f>IF(Movies8[[#This Row],[Currency]]="USD",Movies8[[#This Row],[Budget_M]]*80,Movies8[[#This Row],[Budget_M]])</f>
        <v>17336</v>
      </c>
      <c r="Q37" s="5">
        <f>IF(Movies8[[#This Row],[Currency]]="USD",Movies8[[#This Row],[Revenue_M]]*80,Movies8[[#This Row],[Revenue_M]])</f>
        <v>29648</v>
      </c>
    </row>
    <row r="38" spans="1:17" x14ac:dyDescent="0.25">
      <c r="A38" s="4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_xlfn.XLOOKUP(Movies8[[#This Row],[movie_id]:[movie_id]],Financials[[movie_id]:[movie_id]],Financials[budget],"NOT AVAILABLE",0)</f>
        <v>177</v>
      </c>
      <c r="I38" cm="1">
        <f t="array" ref="I38">_xlfn.XLOOKUP(Movies8[[#This Row],[movie_id]:[movie_id]],Financials[[movie_id]:[movie_id]],Financials[revenue],"NOT AVAILABLE",0)</f>
        <v>714.4</v>
      </c>
      <c r="J38" t="str" cm="1">
        <f t="array" ref="J38">_xlfn.XLOOKUP(Movies8[[#This Row],[movie_id]:[movie_id]],Financials[[movie_id]:[movie_id]],Financials[unit],"NOT AVAILABLE",0)</f>
        <v>Millions</v>
      </c>
      <c r="K38" t="str" cm="1">
        <f t="array" ref="K38">_xlfn.XLOOKUP(Movies8[[#This Row],[movie_id]:[movie_id]],Financials[[movie_id]:[movie_id]],Financials[currency],"NOT AVAILABLE",0)</f>
        <v>USD</v>
      </c>
      <c r="L38" s="5">
        <f>IF(Movies8[[#This Row],[Unit]]="Billions",Movies8[[#This Row],[Budget]]*1000,Movies8[[#This Row],[Budget]])</f>
        <v>177</v>
      </c>
      <c r="M38" s="5">
        <f>IF(Movies8[[#This Row],[Unit]]="Billions",Movies8[[#This Row],[Revenue]]*1000,Movies8[[#This Row],[Revenue]])</f>
        <v>714.4</v>
      </c>
      <c r="N38" s="5">
        <f>IF(Movies8[[#This Row],[Currency]]="INR",Movies8[[#This Row],[Budget_M]]/80,Movies8[[#This Row],[Budget_M]])</f>
        <v>177</v>
      </c>
      <c r="O38" s="5">
        <f>IF(Movies8[[#This Row],[Currency]]="INR",Movies8[[#This Row],[Revenue_M]]/80,Movies8[[#This Row],[Revenue_M]])</f>
        <v>714.4</v>
      </c>
      <c r="P38" s="5">
        <f>IF(Movies8[[#This Row],[Currency]]="USD",Movies8[[#This Row],[Budget_M]]*80,Movies8[[#This Row],[Budget_M]])</f>
        <v>14160</v>
      </c>
      <c r="Q38" s="5">
        <f>IF(Movies8[[#This Row],[Currency]]="USD",Movies8[[#This Row],[Revenue_M]]*80,Movies8[[#This Row],[Revenue_M]])</f>
        <v>57152</v>
      </c>
    </row>
    <row r="39" spans="1:17" x14ac:dyDescent="0.25">
      <c r="A39" s="4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_xlfn.XLOOKUP(Movies8[[#This Row],[movie_id]:[movie_id]],Financials[[movie_id]:[movie_id]],Financials[budget],"NOT AVAILABLE",0)</f>
        <v>1.8</v>
      </c>
      <c r="I39" cm="1">
        <f t="array" ref="I39">_xlfn.XLOOKUP(Movies8[[#This Row],[movie_id]:[movie_id]],Financials[[movie_id]:[movie_id]],Financials[revenue],"NOT AVAILABLE",0)</f>
        <v>3.1</v>
      </c>
      <c r="J39" t="str" cm="1">
        <f t="array" ref="J39">_xlfn.XLOOKUP(Movies8[[#This Row],[movie_id]:[movie_id]],Financials[[movie_id]:[movie_id]],Financials[unit],"NOT AVAILABLE",0)</f>
        <v>Billions</v>
      </c>
      <c r="K39" t="str" cm="1">
        <f t="array" ref="K39">_xlfn.XLOOKUP(Movies8[[#This Row],[movie_id]:[movie_id]],Financials[[movie_id]:[movie_id]],Financials[currency],"NOT AVAILABLE",0)</f>
        <v>INR</v>
      </c>
      <c r="L39" s="5">
        <f>IF(Movies8[[#This Row],[Unit]]="Billions",Movies8[[#This Row],[Budget]]*1000,Movies8[[#This Row],[Budget]])</f>
        <v>1800</v>
      </c>
      <c r="M39" s="5">
        <f>IF(Movies8[[#This Row],[Unit]]="Billions",Movies8[[#This Row],[Revenue]]*1000,Movies8[[#This Row],[Revenue]])</f>
        <v>3100</v>
      </c>
      <c r="N39" s="5">
        <f>IF(Movies8[[#This Row],[Currency]]="INR",Movies8[[#This Row],[Budget_M]]/80,Movies8[[#This Row],[Budget_M]])</f>
        <v>22.5</v>
      </c>
      <c r="O39" s="5">
        <f>IF(Movies8[[#This Row],[Currency]]="INR",Movies8[[#This Row],[Revenue_M]]/80,Movies8[[#This Row],[Revenue_M]])</f>
        <v>38.75</v>
      </c>
      <c r="P39" s="5">
        <f>IF(Movies8[[#This Row],[Currency]]="USD",Movies8[[#This Row],[Budget_M]]*80,Movies8[[#This Row],[Budget_M]])</f>
        <v>1800</v>
      </c>
      <c r="Q39" s="5">
        <f>IF(Movies8[[#This Row],[Currency]]="USD",Movies8[[#This Row],[Revenue_M]]*80,Movies8[[#This Row],[Revenue_M]])</f>
        <v>3100</v>
      </c>
    </row>
    <row r="40" spans="1:17" x14ac:dyDescent="0.25">
      <c r="A40" s="4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_xlfn.XLOOKUP(Movies8[[#This Row],[movie_id]:[movie_id]],Financials[[movie_id]:[movie_id]],Financials[budget],"NOT AVAILABLE",0)</f>
        <v>500</v>
      </c>
      <c r="I40" cm="1">
        <f t="array" ref="I40">_xlfn.XLOOKUP(Movies8[[#This Row],[movie_id]:[movie_id]],Financials[[movie_id]:[movie_id]],Financials[revenue],"NOT AVAILABLE",0)</f>
        <v>950</v>
      </c>
      <c r="J40" t="str" cm="1">
        <f t="array" ref="J40">_xlfn.XLOOKUP(Movies8[[#This Row],[movie_id]:[movie_id]],Financials[[movie_id]:[movie_id]],Financials[unit],"NOT AVAILABLE",0)</f>
        <v>Millions</v>
      </c>
      <c r="K40" t="str" cm="1">
        <f t="array" ref="K40">_xlfn.XLOOKUP(Movies8[[#This Row],[movie_id]:[movie_id]],Financials[[movie_id]:[movie_id]],Financials[currency],"NOT AVAILABLE",0)</f>
        <v>INR</v>
      </c>
      <c r="L40" s="5">
        <f>IF(Movies8[[#This Row],[Unit]]="Billions",Movies8[[#This Row],[Budget]]*1000,Movies8[[#This Row],[Budget]])</f>
        <v>500</v>
      </c>
      <c r="M40" s="5">
        <f>IF(Movies8[[#This Row],[Unit]]="Billions",Movies8[[#This Row],[Revenue]]*1000,Movies8[[#This Row],[Revenue]])</f>
        <v>950</v>
      </c>
      <c r="N40" s="5">
        <f>IF(Movies8[[#This Row],[Currency]]="INR",Movies8[[#This Row],[Budget_M]]/80,Movies8[[#This Row],[Budget_M]])</f>
        <v>6.25</v>
      </c>
      <c r="O40" s="5">
        <f>IF(Movies8[[#This Row],[Currency]]="INR",Movies8[[#This Row],[Revenue_M]]/80,Movies8[[#This Row],[Revenue_M]])</f>
        <v>11.875</v>
      </c>
      <c r="P40" s="5">
        <f>IF(Movies8[[#This Row],[Currency]]="USD",Movies8[[#This Row],[Budget_M]]*80,Movies8[[#This Row],[Budget_M]])</f>
        <v>500</v>
      </c>
      <c r="Q40" s="5">
        <f>IF(Movies8[[#This Row],[Currency]]="USD",Movies8[[#This Row],[Revenue_M]]*80,Movies8[[#This Row],[Revenue_M]])</f>
        <v>950</v>
      </c>
    </row>
    <row r="41" spans="1:17" x14ac:dyDescent="0.25">
      <c r="A41" s="4"/>
      <c r="H41" s="5"/>
      <c r="I41" s="5"/>
      <c r="J41" s="5"/>
      <c r="K41" s="5"/>
      <c r="L41" s="5"/>
      <c r="M41" s="5"/>
      <c r="N41" s="5">
        <f>SUM(Movies8[Budget_USD])</f>
        <v>3302.4549999999999</v>
      </c>
      <c r="O41" s="5">
        <f>SUM(Movies8[Revenue_USD])</f>
        <v>19589.262500000001</v>
      </c>
      <c r="P41" s="5">
        <f>SUM(Movies8[Budget_INR])</f>
        <v>264196.40000000002</v>
      </c>
      <c r="Q41" s="5">
        <f>SUM(Movies8[Revenue_INR])</f>
        <v>1567141</v>
      </c>
    </row>
    <row r="44" spans="1:17" x14ac:dyDescent="0.25">
      <c r="B44" t="s">
        <v>168</v>
      </c>
      <c r="C44">
        <f>COUNT(Movies8[movie_id])</f>
        <v>39</v>
      </c>
    </row>
    <row r="45" spans="1:17" x14ac:dyDescent="0.25">
      <c r="B45" t="s">
        <v>169</v>
      </c>
      <c r="C45">
        <f>COUNTIF(Movies8[industry],"Bollywood")</f>
        <v>18</v>
      </c>
    </row>
    <row r="46" spans="1:17" x14ac:dyDescent="0.25">
      <c r="B46" t="s">
        <v>170</v>
      </c>
      <c r="C46">
        <f>SUMIF(Movies8[industry],"Bollywood",Movies8[Revenue_USD])</f>
        <v>1011.3625</v>
      </c>
    </row>
    <row r="47" spans="1:17" x14ac:dyDescent="0.25">
      <c r="B47" t="s">
        <v>171</v>
      </c>
      <c r="C47">
        <f>C46/C45</f>
        <v>56.186805555555551</v>
      </c>
    </row>
    <row r="48" spans="1:17" x14ac:dyDescent="0.25">
      <c r="B48" t="s">
        <v>172</v>
      </c>
      <c r="C48" s="6">
        <f>C46/Movies8[[#Totals],[Revenue_USD]]</f>
        <v>5.1628411227834632E-2</v>
      </c>
    </row>
  </sheetData>
  <conditionalFormatting sqref="A1:B1048576">
    <cfRule type="duplicateValues" dxfId="2" priority="1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zoomScale="85" zoomScaleNormal="85" workbookViewId="0">
      <selection activeCell="K2" sqref="K2"/>
    </sheetView>
  </sheetViews>
  <sheetFormatPr defaultRowHeight="15" x14ac:dyDescent="0.25"/>
  <cols>
    <col min="1" max="1" width="22.140625" customWidth="1"/>
    <col min="2" max="2" width="44.85546875" customWidth="1"/>
    <col min="3" max="3" width="10.5703125" bestFit="1" customWidth="1"/>
    <col min="4" max="4" width="14.7109375" customWidth="1"/>
    <col min="5" max="5" width="12.42578125" customWidth="1"/>
    <col min="6" max="6" width="26.42578125" bestFit="1" customWidth="1"/>
    <col min="7" max="7" width="14.7109375" customWidth="1"/>
    <col min="8" max="8" width="15" customWidth="1"/>
    <col min="9" max="9" width="12.140625" customWidth="1"/>
    <col min="10" max="10" width="9.42578125" customWidth="1"/>
    <col min="11" max="11" width="11.140625" customWidth="1"/>
  </cols>
  <sheetData>
    <row r="1" spans="1:11" x14ac:dyDescent="0.25">
      <c r="A1" s="3" t="s">
        <v>0</v>
      </c>
      <c r="B1" s="3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157</v>
      </c>
      <c r="I1" s="1" t="s">
        <v>158</v>
      </c>
      <c r="J1" s="1" t="s">
        <v>159</v>
      </c>
      <c r="K1" s="1" t="s">
        <v>160</v>
      </c>
    </row>
    <row r="2" spans="1:11" x14ac:dyDescent="0.25">
      <c r="A2" s="4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VLOOKUP(Movies[[#This Row],[movie_id]:[movie_id]],Financials[],2,0)</f>
        <v>1</v>
      </c>
      <c r="I2" cm="1">
        <f t="array" ref="I2">VLOOKUP(Movies[[#This Row],[movie_id]:[movie_id]],Financials[],3,0)</f>
        <v>12.5</v>
      </c>
      <c r="J2" t="str" cm="1">
        <f t="array" ref="J2">VLOOKUP(Movies[[#This Row],[movie_id]:[movie_id]],Financials[],4,0)</f>
        <v>Billions</v>
      </c>
      <c r="K2" t="str" cm="1">
        <f t="array" ref="K2">VLOOKUP(Movies[[#This Row],[movie_id]:[movie_id]],Financials[],5,0)</f>
        <v>INR</v>
      </c>
    </row>
    <row r="3" spans="1:11" x14ac:dyDescent="0.25">
      <c r="A3" s="4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VLOOKUP(Movies[[#This Row],[movie_id]:[movie_id]],Financials[],2,0)</f>
        <v>200</v>
      </c>
      <c r="I3" cm="1">
        <f t="array" ref="I3">VLOOKUP(Movies[[#This Row],[movie_id]:[movie_id]],Financials[],3,0)</f>
        <v>954.8</v>
      </c>
      <c r="J3" t="str" cm="1">
        <f t="array" ref="J3">VLOOKUP(Movies[[#This Row],[movie_id]:[movie_id]],Financials[],4,0)</f>
        <v>Millions</v>
      </c>
      <c r="K3" s="5" t="str" cm="1">
        <f t="array" ref="K3">VLOOKUP(Movies[[#This Row],[movie_id]:[movie_id]],Financials[],5,0)</f>
        <v>USD</v>
      </c>
    </row>
    <row r="4" spans="1:11" x14ac:dyDescent="0.25">
      <c r="A4" s="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VLOOKUP(Movies[[#This Row],[movie_id]:[movie_id]],Financials[],2,0)</f>
        <v>165</v>
      </c>
      <c r="I4" cm="1">
        <f t="array" ref="I4">VLOOKUP(Movies[[#This Row],[movie_id]:[movie_id]],Financials[],3,0)</f>
        <v>644.79999999999995</v>
      </c>
      <c r="J4" t="str" cm="1">
        <f t="array" ref="J4">VLOOKUP(Movies[[#This Row],[movie_id]:[movie_id]],Financials[],4,0)</f>
        <v>Millions</v>
      </c>
      <c r="K4" s="5" t="str" cm="1">
        <f t="array" ref="K4">VLOOKUP(Movies[[#This Row],[movie_id]:[movie_id]],Financials[],5,0)</f>
        <v>USD</v>
      </c>
    </row>
    <row r="5" spans="1:11" x14ac:dyDescent="0.25">
      <c r="A5" s="4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VLOOKUP(Movies[[#This Row],[movie_id]:[movie_id]],Financials[],2,0)</f>
        <v>180</v>
      </c>
      <c r="I5" cm="1">
        <f t="array" ref="I5">VLOOKUP(Movies[[#This Row],[movie_id]:[movie_id]],Financials[],3,0)</f>
        <v>854</v>
      </c>
      <c r="J5" t="str" cm="1">
        <f t="array" ref="J5">VLOOKUP(Movies[[#This Row],[movie_id]:[movie_id]],Financials[],4,0)</f>
        <v>Millions</v>
      </c>
      <c r="K5" s="5" t="str" cm="1">
        <f t="array" ref="K5">VLOOKUP(Movies[[#This Row],[movie_id]:[movie_id]],Financials[],5,0)</f>
        <v>USD</v>
      </c>
    </row>
    <row r="6" spans="1:11" x14ac:dyDescent="0.25">
      <c r="A6" s="4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VLOOKUP(Movies[[#This Row],[movie_id]:[movie_id]],Financials[],2,0)</f>
        <v>250</v>
      </c>
      <c r="I6" cm="1">
        <f t="array" ref="I6">VLOOKUP(Movies[[#This Row],[movie_id]:[movie_id]],Financials[],3,0)</f>
        <v>670</v>
      </c>
      <c r="J6" t="str" cm="1">
        <f t="array" ref="J6">VLOOKUP(Movies[[#This Row],[movie_id]:[movie_id]],Financials[],4,0)</f>
        <v>Millions</v>
      </c>
      <c r="K6" s="5" t="str" cm="1">
        <f t="array" ref="K6">VLOOKUP(Movies[[#This Row],[movie_id]:[movie_id]],Financials[],5,0)</f>
        <v>USD</v>
      </c>
    </row>
    <row r="7" spans="1:11" x14ac:dyDescent="0.25">
      <c r="A7" s="4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 cm="1">
        <f t="array" ref="H7">VLOOKUP(Movies[[#This Row],[movie_id]:[movie_id]],Financials[],2,0)</f>
        <v>#N/A</v>
      </c>
      <c r="I7" t="e" cm="1">
        <f t="array" ref="I7">VLOOKUP(Movies[[#This Row],[movie_id]:[movie_id]],Financials[],3,0)</f>
        <v>#N/A</v>
      </c>
      <c r="J7" t="e" cm="1">
        <f t="array" ref="J7">VLOOKUP(Movies[[#This Row],[movie_id]:[movie_id]],Financials[],4,0)</f>
        <v>#N/A</v>
      </c>
      <c r="K7" s="5" t="e" cm="1">
        <f t="array" ref="K7">VLOOKUP(Movies[[#This Row],[movie_id]:[movie_id]],Financials[],5,0)</f>
        <v>#N/A</v>
      </c>
    </row>
    <row r="8" spans="1:11" x14ac:dyDescent="0.25">
      <c r="A8" s="4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VLOOKUP(Movies[[#This Row],[movie_id]:[movie_id]],Financials[],2,0)</f>
        <v>400</v>
      </c>
      <c r="I8" cm="1">
        <f t="array" ref="I8">VLOOKUP(Movies[[#This Row],[movie_id]:[movie_id]],Financials[],3,0)</f>
        <v>2000</v>
      </c>
      <c r="J8" t="str" cm="1">
        <f t="array" ref="J8">VLOOKUP(Movies[[#This Row],[movie_id]:[movie_id]],Financials[],4,0)</f>
        <v>Millions</v>
      </c>
      <c r="K8" s="5" t="str" cm="1">
        <f t="array" ref="K8">VLOOKUP(Movies[[#This Row],[movie_id]:[movie_id]],Financials[],5,0)</f>
        <v>INR</v>
      </c>
    </row>
    <row r="9" spans="1:11" x14ac:dyDescent="0.25">
      <c r="A9" s="4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VLOOKUP(Movies[[#This Row],[movie_id]:[movie_id]],Financials[],2,0)</f>
        <v>550</v>
      </c>
      <c r="I9" cm="1">
        <f t="array" ref="I9">VLOOKUP(Movies[[#This Row],[movie_id]:[movie_id]],Financials[],3,0)</f>
        <v>4000</v>
      </c>
      <c r="J9" t="str" cm="1">
        <f t="array" ref="J9">VLOOKUP(Movies[[#This Row],[movie_id]:[movie_id]],Financials[],4,0)</f>
        <v>Millions</v>
      </c>
      <c r="K9" s="5" t="str" cm="1">
        <f t="array" ref="K9">VLOOKUP(Movies[[#This Row],[movie_id]:[movie_id]],Financials[],5,0)</f>
        <v>INR</v>
      </c>
    </row>
    <row r="10" spans="1:11" x14ac:dyDescent="0.25">
      <c r="A10" s="4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VLOOKUP(Movies[[#This Row],[movie_id]:[movie_id]],Financials[],2,0)</f>
        <v>390</v>
      </c>
      <c r="I10" cm="1">
        <f t="array" ref="I10">VLOOKUP(Movies[[#This Row],[movie_id]:[movie_id]],Financials[],3,0)</f>
        <v>1360</v>
      </c>
      <c r="J10" t="str" cm="1">
        <f t="array" ref="J10">VLOOKUP(Movies[[#This Row],[movie_id]:[movie_id]],Financials[],4,0)</f>
        <v>Millions</v>
      </c>
      <c r="K10" s="5" t="str" cm="1">
        <f t="array" ref="K10">VLOOKUP(Movies[[#This Row],[movie_id]:[movie_id]],Financials[],5,0)</f>
        <v>INR</v>
      </c>
    </row>
    <row r="11" spans="1:11" x14ac:dyDescent="0.25">
      <c r="A11" s="4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VLOOKUP(Movies[[#This Row],[movie_id]:[movie_id]],Financials[],2,0)</f>
        <v>1.4</v>
      </c>
      <c r="I11" cm="1">
        <f t="array" ref="I11">VLOOKUP(Movies[[#This Row],[movie_id]:[movie_id]],Financials[],3,0)</f>
        <v>3.5</v>
      </c>
      <c r="J11" t="str" cm="1">
        <f t="array" ref="J11">VLOOKUP(Movies[[#This Row],[movie_id]:[movie_id]],Financials[],4,0)</f>
        <v>Billions</v>
      </c>
      <c r="K11" s="5" t="str" cm="1">
        <f t="array" ref="K11">VLOOKUP(Movies[[#This Row],[movie_id]:[movie_id]],Financials[],5,0)</f>
        <v>INR</v>
      </c>
    </row>
    <row r="12" spans="1:11" x14ac:dyDescent="0.25">
      <c r="A12" s="4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VLOOKUP(Movies[[#This Row],[movie_id]:[movie_id]],Financials[],2,0)</f>
        <v>25</v>
      </c>
      <c r="I12" cm="1">
        <f t="array" ref="I12">VLOOKUP(Movies[[#This Row],[movie_id]:[movie_id]],Financials[],3,0)</f>
        <v>73.3</v>
      </c>
      <c r="J12" t="str" cm="1">
        <f t="array" ref="J12">VLOOKUP(Movies[[#This Row],[movie_id]:[movie_id]],Financials[],4,0)</f>
        <v>Millions</v>
      </c>
      <c r="K12" s="5" t="str" cm="1">
        <f t="array" ref="K12">VLOOKUP(Movies[[#This Row],[movie_id]:[movie_id]],Financials[],5,0)</f>
        <v>USD</v>
      </c>
    </row>
    <row r="13" spans="1:11" x14ac:dyDescent="0.25">
      <c r="A13" s="4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 cm="1">
        <f t="array" ref="H13">VLOOKUP(Movies[[#This Row],[movie_id]:[movie_id]],Financials[],2,0)</f>
        <v>#N/A</v>
      </c>
      <c r="I13" t="e" cm="1">
        <f t="array" ref="I13">VLOOKUP(Movies[[#This Row],[movie_id]:[movie_id]],Financials[],3,0)</f>
        <v>#N/A</v>
      </c>
      <c r="J13" t="e" cm="1">
        <f t="array" ref="J13">VLOOKUP(Movies[[#This Row],[movie_id]:[movie_id]],Financials[],4,0)</f>
        <v>#N/A</v>
      </c>
      <c r="K13" s="5" t="e" cm="1">
        <f t="array" ref="K13">VLOOKUP(Movies[[#This Row],[movie_id]:[movie_id]],Financials[],5,0)</f>
        <v>#N/A</v>
      </c>
    </row>
    <row r="14" spans="1:11" x14ac:dyDescent="0.25">
      <c r="A14" s="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VLOOKUP(Movies[[#This Row],[movie_id]:[movie_id]],Financials[],2,0)</f>
        <v>165</v>
      </c>
      <c r="I14" cm="1">
        <f t="array" ref="I14">VLOOKUP(Movies[[#This Row],[movie_id]:[movie_id]],Financials[],3,0)</f>
        <v>701.8</v>
      </c>
      <c r="J14" t="str" cm="1">
        <f t="array" ref="J14">VLOOKUP(Movies[[#This Row],[movie_id]:[movie_id]],Financials[],4,0)</f>
        <v>Millions</v>
      </c>
      <c r="K14" s="5" t="str" cm="1">
        <f t="array" ref="K14">VLOOKUP(Movies[[#This Row],[movie_id]:[movie_id]],Financials[],5,0)</f>
        <v>USD</v>
      </c>
    </row>
    <row r="15" spans="1:11" x14ac:dyDescent="0.25">
      <c r="A15" s="4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VLOOKUP(Movies[[#This Row],[movie_id]:[movie_id]],Financials[],2,0)</f>
        <v>55</v>
      </c>
      <c r="I15" cm="1">
        <f t="array" ref="I15">VLOOKUP(Movies[[#This Row],[movie_id]:[movie_id]],Financials[],3,0)</f>
        <v>307.10000000000002</v>
      </c>
      <c r="J15" t="str" cm="1">
        <f t="array" ref="J15">VLOOKUP(Movies[[#This Row],[movie_id]:[movie_id]],Financials[],4,0)</f>
        <v>Millions</v>
      </c>
      <c r="K15" s="5" t="str" cm="1">
        <f t="array" ref="K15">VLOOKUP(Movies[[#This Row],[movie_id]:[movie_id]],Financials[],5,0)</f>
        <v>USD</v>
      </c>
    </row>
    <row r="16" spans="1:11" x14ac:dyDescent="0.25">
      <c r="A16" s="4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VLOOKUP(Movies[[#This Row],[movie_id]:[movie_id]],Financials[],2,0)</f>
        <v>103</v>
      </c>
      <c r="I16" cm="1">
        <f t="array" ref="I16">VLOOKUP(Movies[[#This Row],[movie_id]:[movie_id]],Financials[],3,0)</f>
        <v>460.5</v>
      </c>
      <c r="J16" t="str" cm="1">
        <f t="array" ref="J16">VLOOKUP(Movies[[#This Row],[movie_id]:[movie_id]],Financials[],4,0)</f>
        <v>Millions</v>
      </c>
      <c r="K16" s="5" t="str" cm="1">
        <f t="array" ref="K16">VLOOKUP(Movies[[#This Row],[movie_id]:[movie_id]],Financials[],5,0)</f>
        <v>USD</v>
      </c>
    </row>
    <row r="17" spans="1:11" x14ac:dyDescent="0.25">
      <c r="A17" s="4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VLOOKUP(Movies[[#This Row],[movie_id]:[movie_id]],Financials[],2,0)</f>
        <v>200</v>
      </c>
      <c r="I17" cm="1">
        <f t="array" ref="I17">VLOOKUP(Movies[[#This Row],[movie_id]:[movie_id]],Financials[],3,0)</f>
        <v>2202</v>
      </c>
      <c r="J17" t="str" cm="1">
        <f t="array" ref="J17">VLOOKUP(Movies[[#This Row],[movie_id]:[movie_id]],Financials[],4,0)</f>
        <v>Millions</v>
      </c>
      <c r="K17" s="5" t="str" cm="1">
        <f t="array" ref="K17">VLOOKUP(Movies[[#This Row],[movie_id]:[movie_id]],Financials[],5,0)</f>
        <v>USD</v>
      </c>
    </row>
    <row r="18" spans="1:11" x14ac:dyDescent="0.25">
      <c r="A18" s="4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VLOOKUP(Movies[[#This Row],[movie_id]:[movie_id]],Financials[],2,0)</f>
        <v>3.18</v>
      </c>
      <c r="I18" cm="1">
        <f t="array" ref="I18">VLOOKUP(Movies[[#This Row],[movie_id]:[movie_id]],Financials[],3,0)</f>
        <v>3.3</v>
      </c>
      <c r="J18" t="str" cm="1">
        <f t="array" ref="J18">VLOOKUP(Movies[[#This Row],[movie_id]:[movie_id]],Financials[],4,0)</f>
        <v>Millions</v>
      </c>
      <c r="K18" s="5" t="str" cm="1">
        <f t="array" ref="K18">VLOOKUP(Movies[[#This Row],[movie_id]:[movie_id]],Financials[],5,0)</f>
        <v>USD</v>
      </c>
    </row>
    <row r="19" spans="1:11" x14ac:dyDescent="0.25">
      <c r="A19" s="4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VLOOKUP(Movies[[#This Row],[movie_id]:[movie_id]],Financials[],2,0)</f>
        <v>237</v>
      </c>
      <c r="I19" cm="1">
        <f t="array" ref="I19">VLOOKUP(Movies[[#This Row],[movie_id]:[movie_id]],Financials[],3,0)</f>
        <v>2847</v>
      </c>
      <c r="J19" t="str" cm="1">
        <f t="array" ref="J19">VLOOKUP(Movies[[#This Row],[movie_id]:[movie_id]],Financials[],4,0)</f>
        <v>Millions</v>
      </c>
      <c r="K19" s="5" t="str" cm="1">
        <f t="array" ref="K19">VLOOKUP(Movies[[#This Row],[movie_id]:[movie_id]],Financials[],5,0)</f>
        <v>USD</v>
      </c>
    </row>
    <row r="20" spans="1:11" x14ac:dyDescent="0.25">
      <c r="A20" s="4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VLOOKUP(Movies[[#This Row],[movie_id]:[movie_id]],Financials[],2,0)</f>
        <v>7.2</v>
      </c>
      <c r="I20" cm="1">
        <f t="array" ref="I20">VLOOKUP(Movies[[#This Row],[movie_id]:[movie_id]],Financials[],3,0)</f>
        <v>291</v>
      </c>
      <c r="J20" t="str" cm="1">
        <f t="array" ref="J20">VLOOKUP(Movies[[#This Row],[movie_id]:[movie_id]],Financials[],4,0)</f>
        <v>Millions</v>
      </c>
      <c r="K20" s="5" t="str" cm="1">
        <f t="array" ref="K20">VLOOKUP(Movies[[#This Row],[movie_id]:[movie_id]],Financials[],5,0)</f>
        <v>USD</v>
      </c>
    </row>
    <row r="21" spans="1:11" x14ac:dyDescent="0.25">
      <c r="A21" s="4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VLOOKUP(Movies[[#This Row],[movie_id]:[movie_id]],Financials[],2,0)</f>
        <v>185</v>
      </c>
      <c r="I21" cm="1">
        <f t="array" ref="I21">VLOOKUP(Movies[[#This Row],[movie_id]:[movie_id]],Financials[],3,0)</f>
        <v>1006</v>
      </c>
      <c r="J21" t="str" cm="1">
        <f t="array" ref="J21">VLOOKUP(Movies[[#This Row],[movie_id]:[movie_id]],Financials[],4,0)</f>
        <v>Millions</v>
      </c>
      <c r="K21" s="5" t="str" cm="1">
        <f t="array" ref="K21">VLOOKUP(Movies[[#This Row],[movie_id]:[movie_id]],Financials[],5,0)</f>
        <v>USD</v>
      </c>
    </row>
    <row r="22" spans="1:11" x14ac:dyDescent="0.25">
      <c r="A22" s="4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VLOOKUP(Movies[[#This Row],[movie_id]:[movie_id]],Financials[],2,0)</f>
        <v>22</v>
      </c>
      <c r="I22" cm="1">
        <f t="array" ref="I22">VLOOKUP(Movies[[#This Row],[movie_id]:[movie_id]],Financials[],3,0)</f>
        <v>322.2</v>
      </c>
      <c r="J22" t="str" cm="1">
        <f t="array" ref="J22">VLOOKUP(Movies[[#This Row],[movie_id]:[movie_id]],Financials[],4,0)</f>
        <v>Millions</v>
      </c>
      <c r="K22" s="5" t="str" cm="1">
        <f t="array" ref="K22">VLOOKUP(Movies[[#This Row],[movie_id]:[movie_id]],Financials[],5,0)</f>
        <v>USD</v>
      </c>
    </row>
    <row r="23" spans="1:11" x14ac:dyDescent="0.25">
      <c r="A23" s="4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VLOOKUP(Movies[[#This Row],[movie_id]:[movie_id]],Financials[],2,0)</f>
        <v>63</v>
      </c>
      <c r="I23" cm="1">
        <f t="array" ref="I23">VLOOKUP(Movies[[#This Row],[movie_id]:[movie_id]],Financials[],3,0)</f>
        <v>1046</v>
      </c>
      <c r="J23" t="str" cm="1">
        <f t="array" ref="J23">VLOOKUP(Movies[[#This Row],[movie_id]:[movie_id]],Financials[],4,0)</f>
        <v>Millions</v>
      </c>
      <c r="K23" s="5" t="str" cm="1">
        <f t="array" ref="K23">VLOOKUP(Movies[[#This Row],[movie_id]:[movie_id]],Financials[],5,0)</f>
        <v>USD</v>
      </c>
    </row>
    <row r="24" spans="1:11" x14ac:dyDescent="0.25">
      <c r="A24" s="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VLOOKUP(Movies[[#This Row],[movie_id]:[movie_id]],Financials[],2,0)</f>
        <v>15.5</v>
      </c>
      <c r="I24" cm="1">
        <f t="array" ref="I24">VLOOKUP(Movies[[#This Row],[movie_id]:[movie_id]],Financials[],3,0)</f>
        <v>263.10000000000002</v>
      </c>
      <c r="J24" t="str" cm="1">
        <f t="array" ref="J24">VLOOKUP(Movies[[#This Row],[movie_id]:[movie_id]],Financials[],4,0)</f>
        <v>Millions</v>
      </c>
      <c r="K24" s="5" t="str" cm="1">
        <f t="array" ref="K24">VLOOKUP(Movies[[#This Row],[movie_id]:[movie_id]],Financials[],5,0)</f>
        <v>USD</v>
      </c>
    </row>
    <row r="25" spans="1:11" x14ac:dyDescent="0.25">
      <c r="A25" s="4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VLOOKUP(Movies[[#This Row],[movie_id]:[movie_id]],Financials[],2,0)</f>
        <v>400</v>
      </c>
      <c r="I25" cm="1">
        <f t="array" ref="I25">VLOOKUP(Movies[[#This Row],[movie_id]:[movie_id]],Financials[],3,0)</f>
        <v>2798</v>
      </c>
      <c r="J25" t="str" cm="1">
        <f t="array" ref="J25">VLOOKUP(Movies[[#This Row],[movie_id]:[movie_id]],Financials[],4,0)</f>
        <v>Millions</v>
      </c>
      <c r="K25" s="5" t="str" cm="1">
        <f t="array" ref="K25">VLOOKUP(Movies[[#This Row],[movie_id]:[movie_id]],Financials[],5,0)</f>
        <v>USD</v>
      </c>
    </row>
    <row r="26" spans="1:11" x14ac:dyDescent="0.25">
      <c r="A26" s="4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VLOOKUP(Movies[[#This Row],[movie_id]:[movie_id]],Financials[],2,0)</f>
        <v>400</v>
      </c>
      <c r="I26" cm="1">
        <f t="array" ref="I26">VLOOKUP(Movies[[#This Row],[movie_id]:[movie_id]],Financials[],3,0)</f>
        <v>2048</v>
      </c>
      <c r="J26" t="str" cm="1">
        <f t="array" ref="J26">VLOOKUP(Movies[[#This Row],[movie_id]:[movie_id]],Financials[],4,0)</f>
        <v>Millions</v>
      </c>
      <c r="K26" s="5" t="str" cm="1">
        <f t="array" ref="K26">VLOOKUP(Movies[[#This Row],[movie_id]:[movie_id]],Financials[],5,0)</f>
        <v>USD</v>
      </c>
    </row>
    <row r="27" spans="1:11" x14ac:dyDescent="0.25">
      <c r="A27" s="4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VLOOKUP(Movies[[#This Row],[movie_id]:[movie_id]],Financials[],2,0)</f>
        <v>70</v>
      </c>
      <c r="I27" cm="1">
        <f t="array" ref="I27">VLOOKUP(Movies[[#This Row],[movie_id]:[movie_id]],Financials[],3,0)</f>
        <v>100</v>
      </c>
      <c r="J27" t="str" cm="1">
        <f t="array" ref="J27">VLOOKUP(Movies[[#This Row],[movie_id]:[movie_id]],Financials[],4,0)</f>
        <v>Millions</v>
      </c>
      <c r="K27" s="5" t="str" cm="1">
        <f t="array" ref="K27">VLOOKUP(Movies[[#This Row],[movie_id]:[movie_id]],Financials[],5,0)</f>
        <v>INR</v>
      </c>
    </row>
    <row r="28" spans="1:11" x14ac:dyDescent="0.25">
      <c r="A28" s="4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VLOOKUP(Movies[[#This Row],[movie_id]:[movie_id]],Financials[],2,0)</f>
        <v>120</v>
      </c>
      <c r="I28" cm="1">
        <f t="array" ref="I28">VLOOKUP(Movies[[#This Row],[movie_id]:[movie_id]],Financials[],3,0)</f>
        <v>1350</v>
      </c>
      <c r="J28" t="str" cm="1">
        <f t="array" ref="J28">VLOOKUP(Movies[[#This Row],[movie_id]:[movie_id]],Financials[],4,0)</f>
        <v>Millions</v>
      </c>
      <c r="K28" s="5" t="str" cm="1">
        <f t="array" ref="K28">VLOOKUP(Movies[[#This Row],[movie_id]:[movie_id]],Financials[],5,0)</f>
        <v>INR</v>
      </c>
    </row>
    <row r="29" spans="1:11" x14ac:dyDescent="0.25">
      <c r="A29" s="4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VLOOKUP(Movies[[#This Row],[movie_id]:[movie_id]],Financials[],2,0)</f>
        <v>100</v>
      </c>
      <c r="I29" cm="1">
        <f t="array" ref="I29">VLOOKUP(Movies[[#This Row],[movie_id]:[movie_id]],Financials[],3,0)</f>
        <v>410</v>
      </c>
      <c r="J29" t="str" cm="1">
        <f t="array" ref="J29">VLOOKUP(Movies[[#This Row],[movie_id]:[movie_id]],Financials[],4,0)</f>
        <v>Millions</v>
      </c>
      <c r="K29" s="5" t="str" cm="1">
        <f t="array" ref="K29">VLOOKUP(Movies[[#This Row],[movie_id]:[movie_id]],Financials[],5,0)</f>
        <v>INR</v>
      </c>
    </row>
    <row r="30" spans="1:11" x14ac:dyDescent="0.25">
      <c r="A30" s="4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VLOOKUP(Movies[[#This Row],[movie_id]:[movie_id]],Financials[],2,0)</f>
        <v>850</v>
      </c>
      <c r="I30" cm="1">
        <f t="array" ref="I30">VLOOKUP(Movies[[#This Row],[movie_id]:[movie_id]],Financials[],3,0)</f>
        <v>8540</v>
      </c>
      <c r="J30" t="str" cm="1">
        <f t="array" ref="J30">VLOOKUP(Movies[[#This Row],[movie_id]:[movie_id]],Financials[],4,0)</f>
        <v>Millions</v>
      </c>
      <c r="K30" s="5" t="str" cm="1">
        <f t="array" ref="K30">VLOOKUP(Movies[[#This Row],[movie_id]:[movie_id]],Financials[],5,0)</f>
        <v>INR</v>
      </c>
    </row>
    <row r="31" spans="1:11" x14ac:dyDescent="0.25">
      <c r="A31" s="4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VLOOKUP(Movies[[#This Row],[movie_id]:[movie_id]],Financials[],2,0)</f>
        <v>1</v>
      </c>
      <c r="I31" cm="1">
        <f t="array" ref="I31">VLOOKUP(Movies[[#This Row],[movie_id]:[movie_id]],Financials[],3,0)</f>
        <v>5.9</v>
      </c>
      <c r="J31" t="str" cm="1">
        <f t="array" ref="J31">VLOOKUP(Movies[[#This Row],[movie_id]:[movie_id]],Financials[],4,0)</f>
        <v>Billions</v>
      </c>
      <c r="K31" s="5" t="str" cm="1">
        <f t="array" ref="K31">VLOOKUP(Movies[[#This Row],[movie_id]:[movie_id]],Financials[],5,0)</f>
        <v>INR</v>
      </c>
    </row>
    <row r="32" spans="1:11" x14ac:dyDescent="0.25">
      <c r="A32" s="4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VLOOKUP(Movies[[#This Row],[movie_id]:[movie_id]],Financials[],2,0)</f>
        <v>2</v>
      </c>
      <c r="I32" cm="1">
        <f t="array" ref="I32">VLOOKUP(Movies[[#This Row],[movie_id]:[movie_id]],Financials[],3,0)</f>
        <v>3.6</v>
      </c>
      <c r="J32" t="str" cm="1">
        <f t="array" ref="J32">VLOOKUP(Movies[[#This Row],[movie_id]:[movie_id]],Financials[],4,0)</f>
        <v>Billions</v>
      </c>
      <c r="K32" s="5" t="str" cm="1">
        <f t="array" ref="K32">VLOOKUP(Movies[[#This Row],[movie_id]:[movie_id]],Financials[],5,0)</f>
        <v>INR</v>
      </c>
    </row>
    <row r="33" spans="1:11" x14ac:dyDescent="0.25">
      <c r="A33" s="4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VLOOKUP(Movies[[#This Row],[movie_id]:[movie_id]],Financials[],2,0)</f>
        <v>5.5</v>
      </c>
      <c r="I33" cm="1">
        <f t="array" ref="I33">VLOOKUP(Movies[[#This Row],[movie_id]:[movie_id]],Financials[],3,0)</f>
        <v>12</v>
      </c>
      <c r="J33" t="str" cm="1">
        <f t="array" ref="J33">VLOOKUP(Movies[[#This Row],[movie_id]:[movie_id]],Financials[],4,0)</f>
        <v>Billions</v>
      </c>
      <c r="K33" s="5" t="str" cm="1">
        <f t="array" ref="K33">VLOOKUP(Movies[[#This Row],[movie_id]:[movie_id]],Financials[],5,0)</f>
        <v>INR</v>
      </c>
    </row>
    <row r="34" spans="1:11" x14ac:dyDescent="0.25">
      <c r="A34" s="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VLOOKUP(Movies[[#This Row],[movie_id]:[movie_id]],Financials[],2,0)</f>
        <v>1.8</v>
      </c>
      <c r="I34" cm="1">
        <f t="array" ref="I34">VLOOKUP(Movies[[#This Row],[movie_id]:[movie_id]],Financials[],3,0)</f>
        <v>6.5</v>
      </c>
      <c r="J34" t="str" cm="1">
        <f t="array" ref="J34">VLOOKUP(Movies[[#This Row],[movie_id]:[movie_id]],Financials[],4,0)</f>
        <v>Billions</v>
      </c>
      <c r="K34" s="5" t="str" cm="1">
        <f t="array" ref="K34">VLOOKUP(Movies[[#This Row],[movie_id]:[movie_id]],Financials[],5,0)</f>
        <v>INR</v>
      </c>
    </row>
    <row r="35" spans="1:11" x14ac:dyDescent="0.25">
      <c r="A35" s="4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VLOOKUP(Movies[[#This Row],[movie_id]:[movie_id]],Financials[],2,0)</f>
        <v>250</v>
      </c>
      <c r="I35" cm="1">
        <f t="array" ref="I35">VLOOKUP(Movies[[#This Row],[movie_id]:[movie_id]],Financials[],3,0)</f>
        <v>3409</v>
      </c>
      <c r="J35" t="str" cm="1">
        <f t="array" ref="J35">VLOOKUP(Movies[[#This Row],[movie_id]:[movie_id]],Financials[],4,0)</f>
        <v>Millions</v>
      </c>
      <c r="K35" s="5" t="str" cm="1">
        <f t="array" ref="K35">VLOOKUP(Movies[[#This Row],[movie_id]:[movie_id]],Financials[],5,0)</f>
        <v>INR</v>
      </c>
    </row>
    <row r="36" spans="1:11" x14ac:dyDescent="0.25">
      <c r="A36" s="4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VLOOKUP(Movies[[#This Row],[movie_id]:[movie_id]],Financials[],2,0)</f>
        <v>900</v>
      </c>
      <c r="I36" cm="1">
        <f t="array" ref="I36">VLOOKUP(Movies[[#This Row],[movie_id]:[movie_id]],Financials[],3,0)</f>
        <v>11690</v>
      </c>
      <c r="J36" t="str" cm="1">
        <f t="array" ref="J36">VLOOKUP(Movies[[#This Row],[movie_id]:[movie_id]],Financials[],4,0)</f>
        <v>Millions</v>
      </c>
      <c r="K36" s="5" t="str" cm="1">
        <f t="array" ref="K36">VLOOKUP(Movies[[#This Row],[movie_id]:[movie_id]],Financials[],5,0)</f>
        <v>INR</v>
      </c>
    </row>
    <row r="37" spans="1:11" x14ac:dyDescent="0.25">
      <c r="A37" s="4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VLOOKUP(Movies[[#This Row],[movie_id]:[movie_id]],Financials[],2,0)</f>
        <v>216.7</v>
      </c>
      <c r="I37" cm="1">
        <f t="array" ref="I37">VLOOKUP(Movies[[#This Row],[movie_id]:[movie_id]],Financials[],3,0)</f>
        <v>370.6</v>
      </c>
      <c r="J37" t="str" cm="1">
        <f t="array" ref="J37">VLOOKUP(Movies[[#This Row],[movie_id]:[movie_id]],Financials[],4,0)</f>
        <v>Millions</v>
      </c>
      <c r="K37" s="5" t="str" cm="1">
        <f t="array" ref="K37">VLOOKUP(Movies[[#This Row],[movie_id]:[movie_id]],Financials[],5,0)</f>
        <v>USD</v>
      </c>
    </row>
    <row r="38" spans="1:11" x14ac:dyDescent="0.25">
      <c r="A38" s="4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VLOOKUP(Movies[[#This Row],[movie_id]:[movie_id]],Financials[],2,0)</f>
        <v>177</v>
      </c>
      <c r="I38" cm="1">
        <f t="array" ref="I38">VLOOKUP(Movies[[#This Row],[movie_id]:[movie_id]],Financials[],3,0)</f>
        <v>714.4</v>
      </c>
      <c r="J38" t="str" cm="1">
        <f t="array" ref="J38">VLOOKUP(Movies[[#This Row],[movie_id]:[movie_id]],Financials[],4,0)</f>
        <v>Millions</v>
      </c>
      <c r="K38" s="5" t="str" cm="1">
        <f t="array" ref="K38">VLOOKUP(Movies[[#This Row],[movie_id]:[movie_id]],Financials[],5,0)</f>
        <v>USD</v>
      </c>
    </row>
    <row r="39" spans="1:11" x14ac:dyDescent="0.25">
      <c r="A39" s="4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VLOOKUP(Movies[[#This Row],[movie_id]:[movie_id]],Financials[],2,0)</f>
        <v>1.8</v>
      </c>
      <c r="I39" cm="1">
        <f t="array" ref="I39">VLOOKUP(Movies[[#This Row],[movie_id]:[movie_id]],Financials[],3,0)</f>
        <v>3.1</v>
      </c>
      <c r="J39" t="str" cm="1">
        <f t="array" ref="J39">VLOOKUP(Movies[[#This Row],[movie_id]:[movie_id]],Financials[],4,0)</f>
        <v>Billions</v>
      </c>
      <c r="K39" s="5" t="str" cm="1">
        <f t="array" ref="K39">VLOOKUP(Movies[[#This Row],[movie_id]:[movie_id]],Financials[],5,0)</f>
        <v>INR</v>
      </c>
    </row>
    <row r="40" spans="1:11" x14ac:dyDescent="0.25">
      <c r="A40" s="4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VLOOKUP(Movies[[#This Row],[movie_id]:[movie_id]],Financials[],2,0)</f>
        <v>500</v>
      </c>
      <c r="I40" cm="1">
        <f t="array" ref="I40">VLOOKUP(Movies[[#This Row],[movie_id]:[movie_id]],Financials[],3,0)</f>
        <v>950</v>
      </c>
      <c r="J40" t="str" cm="1">
        <f t="array" ref="J40">VLOOKUP(Movies[[#This Row],[movie_id]:[movie_id]],Financials[],4,0)</f>
        <v>Millions</v>
      </c>
      <c r="K40" s="5" t="str" cm="1">
        <f t="array" ref="K40">VLOOKUP(Movies[[#This Row],[movie_id]:[movie_id]],Financials[],5,0)</f>
        <v>INR</v>
      </c>
    </row>
  </sheetData>
  <conditionalFormatting sqref="A1:B1048576">
    <cfRule type="duplicateValues" dxfId="1" priority="2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5624-638E-442D-B9E0-A0DF8C2458E7}">
  <dimension ref="A1:E6"/>
  <sheetViews>
    <sheetView workbookViewId="0">
      <selection activeCell="A7" sqref="A7"/>
    </sheetView>
  </sheetViews>
  <sheetFormatPr defaultRowHeight="15" x14ac:dyDescent="0.25"/>
  <cols>
    <col min="1" max="1" width="23.28515625" bestFit="1" customWidth="1"/>
    <col min="2" max="2" width="28.5703125" customWidth="1"/>
    <col min="3" max="3" width="10.5703125" bestFit="1" customWidth="1"/>
    <col min="4" max="4" width="15.28515625" customWidth="1"/>
  </cols>
  <sheetData>
    <row r="1" spans="1:5" x14ac:dyDescent="0.25">
      <c r="A1" t="s">
        <v>173</v>
      </c>
      <c r="B1" t="s">
        <v>174</v>
      </c>
      <c r="C1" s="8" t="s">
        <v>180</v>
      </c>
      <c r="D1" t="s">
        <v>181</v>
      </c>
      <c r="E1" t="s">
        <v>182</v>
      </c>
    </row>
    <row r="2" spans="1:5" x14ac:dyDescent="0.25">
      <c r="A2" t="s">
        <v>175</v>
      </c>
      <c r="B2">
        <f>SUMIF(Movies8[studio],"Marvel Studios",Movies8[Revenue_USD])</f>
        <v>9054.6</v>
      </c>
      <c r="C2" s="9">
        <v>8000</v>
      </c>
      <c r="D2" s="10">
        <f>B2-C2</f>
        <v>1054.6000000000004</v>
      </c>
      <c r="E2" s="7">
        <f>D2/C2</f>
        <v>0.13182500000000005</v>
      </c>
    </row>
    <row r="3" spans="1:5" x14ac:dyDescent="0.25">
      <c r="A3" t="s">
        <v>176</v>
      </c>
      <c r="B3">
        <f>SUMIF(Movies8[studio],"Marvel Studios",Movies8[Budget_USD])</f>
        <v>1988.7</v>
      </c>
      <c r="C3" s="9">
        <v>2000</v>
      </c>
      <c r="D3" s="10">
        <f t="shared" ref="D3:D6" si="0">B3-C3</f>
        <v>-11.299999999999955</v>
      </c>
      <c r="E3" s="7">
        <f t="shared" ref="E3:E6" si="1">D3/C3</f>
        <v>-5.6499999999999771E-3</v>
      </c>
    </row>
    <row r="4" spans="1:5" x14ac:dyDescent="0.25">
      <c r="A4" t="s">
        <v>177</v>
      </c>
      <c r="B4">
        <f>B2-B3</f>
        <v>7065.9000000000005</v>
      </c>
      <c r="C4" s="9">
        <v>6000</v>
      </c>
      <c r="D4" s="10">
        <f t="shared" si="0"/>
        <v>1065.9000000000005</v>
      </c>
      <c r="E4" s="7">
        <f t="shared" si="1"/>
        <v>0.17765000000000009</v>
      </c>
    </row>
    <row r="5" spans="1:5" x14ac:dyDescent="0.25">
      <c r="A5" t="s">
        <v>178</v>
      </c>
      <c r="B5" s="6">
        <f>B4/B3</f>
        <v>3.5530245889274403</v>
      </c>
      <c r="C5" s="7">
        <v>3</v>
      </c>
      <c r="D5" s="10">
        <f t="shared" si="0"/>
        <v>0.55302458892744033</v>
      </c>
      <c r="E5" s="7">
        <f t="shared" si="1"/>
        <v>0.1843415296424801</v>
      </c>
    </row>
    <row r="6" spans="1:5" x14ac:dyDescent="0.25">
      <c r="A6" t="s">
        <v>179</v>
      </c>
      <c r="B6" s="6">
        <f>B2/SUMIF(Movies8[industry],"Hollywood",Movies8[Revenue_USD])</f>
        <v>0.48738554949698293</v>
      </c>
      <c r="C6" s="7">
        <v>0.55000000000000004</v>
      </c>
      <c r="D6" s="10">
        <f t="shared" si="0"/>
        <v>-6.2614450503017116E-2</v>
      </c>
      <c r="E6" s="11">
        <f t="shared" si="1"/>
        <v>-0.11384445546003111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F176-B721-4108-8C04-9E00BA05DA3B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2.28515625" bestFit="1" customWidth="1"/>
    <col min="2" max="2" width="16.5703125" bestFit="1" customWidth="1"/>
    <col min="3" max="3" width="10.140625" bestFit="1" customWidth="1"/>
    <col min="4" max="4" width="21.42578125" bestFit="1" customWidth="1"/>
    <col min="5" max="5" width="16.42578125" bestFit="1" customWidth="1"/>
  </cols>
  <sheetData>
    <row r="1" spans="1:5" x14ac:dyDescent="0.25">
      <c r="A1" t="s">
        <v>183</v>
      </c>
      <c r="B1" t="s">
        <v>184</v>
      </c>
      <c r="C1" t="s">
        <v>185</v>
      </c>
      <c r="D1" t="s">
        <v>186</v>
      </c>
      <c r="E1" t="s">
        <v>187</v>
      </c>
    </row>
    <row r="2" spans="1:5" x14ac:dyDescent="0.25">
      <c r="A2">
        <f>AVERAGE(Movies8[imdb_rating])</f>
        <v>7.9473684210526319</v>
      </c>
      <c r="B2">
        <f>MEDIAN(Movies8[imdb_rating])</f>
        <v>8.1</v>
      </c>
      <c r="C2">
        <f>_xlfn.VAR.P(Movies8[imdb_rating])</f>
        <v>1.3577562326869845</v>
      </c>
      <c r="D2">
        <f>_xlfn.STDEV.P(Movies8[imdb_rating])</f>
        <v>1.1652279745556164</v>
      </c>
      <c r="E2">
        <f>MODE(Movies[imdb_rating])</f>
        <v>8.4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I41"/>
  <sheetViews>
    <sheetView zoomScale="160" zoomScaleNormal="160" workbookViewId="0"/>
  </sheetViews>
  <sheetFormatPr defaultRowHeight="15" x14ac:dyDescent="0.25"/>
  <cols>
    <col min="1" max="1" width="9.85546875" customWidth="1"/>
    <col min="5" max="5" width="9.42578125" customWidth="1"/>
  </cols>
  <sheetData>
    <row r="1" spans="1:9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161</v>
      </c>
    </row>
    <row r="2" spans="1:9" x14ac:dyDescent="0.25">
      <c r="A2">
        <v>101</v>
      </c>
      <c r="B2">
        <v>1</v>
      </c>
      <c r="C2">
        <v>12.5</v>
      </c>
      <c r="D2" t="s">
        <v>31</v>
      </c>
      <c r="E2" t="s">
        <v>32</v>
      </c>
      <c r="F2" cm="1">
        <f t="array" aca="1" ref="F2" ca="1">Financials[#Data]</f>
        <v>0</v>
      </c>
    </row>
    <row r="3" spans="1:9" x14ac:dyDescent="0.25">
      <c r="A3">
        <v>102</v>
      </c>
      <c r="B3">
        <v>200</v>
      </c>
      <c r="C3">
        <v>954.8</v>
      </c>
      <c r="D3" t="s">
        <v>33</v>
      </c>
      <c r="E3" t="s">
        <v>34</v>
      </c>
      <c r="F3" cm="1">
        <f t="array" aca="1" ref="F3" ca="1">Financials[#Data]</f>
        <v>0</v>
      </c>
      <c r="I3" cm="1">
        <f t="array" aca="1" ref="I3" ca="1">Financials[#Data]</f>
        <v>0</v>
      </c>
    </row>
    <row r="4" spans="1:9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  <c r="F4" cm="1">
        <f t="array" aca="1" ref="F4" ca="1">Financials[#Data]</f>
        <v>0</v>
      </c>
    </row>
    <row r="5" spans="1:9" x14ac:dyDescent="0.25">
      <c r="A5">
        <v>104</v>
      </c>
      <c r="B5">
        <v>180</v>
      </c>
      <c r="C5">
        <v>854</v>
      </c>
      <c r="D5" t="s">
        <v>33</v>
      </c>
      <c r="E5" t="s">
        <v>34</v>
      </c>
      <c r="F5" cm="1">
        <f t="array" aca="1" ref="F5" ca="1">Financials[#Data]</f>
        <v>0</v>
      </c>
    </row>
    <row r="6" spans="1:9" x14ac:dyDescent="0.25">
      <c r="A6">
        <v>105</v>
      </c>
      <c r="B6">
        <v>250</v>
      </c>
      <c r="C6">
        <v>670</v>
      </c>
      <c r="D6" t="s">
        <v>33</v>
      </c>
      <c r="E6" t="s">
        <v>34</v>
      </c>
      <c r="F6" cm="1">
        <f t="array" aca="1" ref="F6" ca="1">Financials[#Data]</f>
        <v>0</v>
      </c>
    </row>
    <row r="7" spans="1:9" x14ac:dyDescent="0.25">
      <c r="A7">
        <v>107</v>
      </c>
      <c r="B7">
        <v>400</v>
      </c>
      <c r="C7">
        <v>2000</v>
      </c>
      <c r="D7" t="s">
        <v>33</v>
      </c>
      <c r="E7" t="s">
        <v>32</v>
      </c>
      <c r="F7" cm="1">
        <f t="array" aca="1" ref="F7" ca="1">Financials[#Data]</f>
        <v>0</v>
      </c>
    </row>
    <row r="8" spans="1:9" x14ac:dyDescent="0.25">
      <c r="A8">
        <v>108</v>
      </c>
      <c r="B8">
        <v>550</v>
      </c>
      <c r="C8">
        <v>4000</v>
      </c>
      <c r="D8" t="s">
        <v>33</v>
      </c>
      <c r="E8" t="s">
        <v>32</v>
      </c>
      <c r="F8" cm="1">
        <f t="array" aca="1" ref="F8" ca="1">Financials[#Data]</f>
        <v>0</v>
      </c>
      <c r="H8">
        <f>INDEX(Financials[],1,2)</f>
        <v>1</v>
      </c>
    </row>
    <row r="9" spans="1:9" x14ac:dyDescent="0.25">
      <c r="A9">
        <v>109</v>
      </c>
      <c r="B9">
        <v>390</v>
      </c>
      <c r="C9">
        <v>1360</v>
      </c>
      <c r="D9" t="s">
        <v>33</v>
      </c>
      <c r="E9" t="s">
        <v>32</v>
      </c>
      <c r="F9" cm="1">
        <f t="array" aca="1" ref="F9" ca="1">Financials[#Data]</f>
        <v>0</v>
      </c>
      <c r="H9">
        <f>MATCH(200,Financials[budget],0)</f>
        <v>2</v>
      </c>
    </row>
    <row r="10" spans="1:9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  <c r="F10" cm="1">
        <f t="array" aca="1" ref="F10" ca="1">Financials[#Data]</f>
        <v>0</v>
      </c>
      <c r="H10">
        <f>MATCH("budget",Financials[#Headers],0)</f>
        <v>2</v>
      </c>
    </row>
    <row r="11" spans="1:9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  <c r="F11" cm="1">
        <f t="array" aca="1" ref="F11" ca="1">Financials[#Data]</f>
        <v>0</v>
      </c>
    </row>
    <row r="12" spans="1:9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  <c r="F12" cm="1">
        <f t="array" aca="1" ref="F12" ca="1">Financials[#Data]</f>
        <v>0</v>
      </c>
    </row>
    <row r="13" spans="1:9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  <c r="F13" cm="1">
        <f t="array" aca="1" ref="F13" ca="1">Financials[#Data]</f>
        <v>0</v>
      </c>
    </row>
    <row r="14" spans="1:9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  <c r="F14" cm="1">
        <f t="array" aca="1" ref="F14" ca="1">Financials[#Data]</f>
        <v>0</v>
      </c>
    </row>
    <row r="15" spans="1:9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  <c r="F15" cm="1">
        <f t="array" aca="1" ref="F15" ca="1">Financials[#Data]</f>
        <v>0</v>
      </c>
    </row>
    <row r="16" spans="1:9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  <c r="F16" cm="1">
        <f t="array" aca="1" ref="F16" ca="1">Financials[#Data]</f>
        <v>0</v>
      </c>
    </row>
    <row r="17" spans="1:6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  <c r="F17" cm="1">
        <f t="array" aca="1" ref="F17" ca="1">Financials[#Data]</f>
        <v>0</v>
      </c>
    </row>
    <row r="18" spans="1:6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  <c r="F18" cm="1">
        <f t="array" aca="1" ref="F18" ca="1">Financials[#Data]</f>
        <v>0</v>
      </c>
    </row>
    <row r="19" spans="1:6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  <c r="F19" cm="1">
        <f t="array" aca="1" ref="F19" ca="1">Financials[#Data]</f>
        <v>0</v>
      </c>
    </row>
    <row r="20" spans="1:6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  <c r="F20" cm="1">
        <f t="array" aca="1" ref="F20" ca="1">Financials[#Data]</f>
        <v>0</v>
      </c>
    </row>
    <row r="21" spans="1:6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  <c r="F21" cm="1">
        <f t="array" aca="1" ref="F21" ca="1">Financials[#Data]</f>
        <v>0</v>
      </c>
    </row>
    <row r="22" spans="1:6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  <c r="F22" cm="1">
        <f t="array" aca="1" ref="F22" ca="1">Financials[#Data]</f>
        <v>0</v>
      </c>
    </row>
    <row r="23" spans="1:6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  <c r="F23" cm="1">
        <f t="array" aca="1" ref="F23" ca="1">Financials[#Data]</f>
        <v>0</v>
      </c>
    </row>
    <row r="24" spans="1:6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  <c r="F24" cm="1">
        <f t="array" aca="1" ref="F24" ca="1">Financials[#Data]</f>
        <v>0</v>
      </c>
    </row>
    <row r="25" spans="1:6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  <c r="F25" cm="1">
        <f t="array" aca="1" ref="F25" ca="1">Financials[#Data]</f>
        <v>0</v>
      </c>
    </row>
    <row r="26" spans="1:6" x14ac:dyDescent="0.25">
      <c r="A26">
        <v>127</v>
      </c>
      <c r="B26">
        <v>70</v>
      </c>
      <c r="C26">
        <v>100</v>
      </c>
      <c r="D26" t="s">
        <v>33</v>
      </c>
      <c r="E26" t="s">
        <v>32</v>
      </c>
      <c r="F26" cm="1">
        <f t="array" aca="1" ref="F26" ca="1">Financials[#Data]</f>
        <v>0</v>
      </c>
    </row>
    <row r="27" spans="1:6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  <c r="F27" cm="1">
        <f t="array" aca="1" ref="F27" ca="1">Financials[#Data]</f>
        <v>0</v>
      </c>
    </row>
    <row r="28" spans="1:6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  <c r="F28" cm="1">
        <f t="array" aca="1" ref="F28" ca="1">Financials[#Data]</f>
        <v>0</v>
      </c>
    </row>
    <row r="29" spans="1:6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  <c r="F29" cm="1">
        <f t="array" aca="1" ref="F29" ca="1">Financials[#Data]</f>
        <v>0</v>
      </c>
    </row>
    <row r="30" spans="1:6" x14ac:dyDescent="0.25">
      <c r="A30">
        <v>131</v>
      </c>
      <c r="B30">
        <v>1</v>
      </c>
      <c r="C30">
        <v>5.9</v>
      </c>
      <c r="D30" t="s">
        <v>31</v>
      </c>
      <c r="E30" t="s">
        <v>32</v>
      </c>
      <c r="F30" cm="1">
        <f t="array" aca="1" ref="F30" ca="1">Financials[#Data]</f>
        <v>0</v>
      </c>
    </row>
    <row r="31" spans="1:6" x14ac:dyDescent="0.25">
      <c r="A31">
        <v>132</v>
      </c>
      <c r="B31">
        <v>2</v>
      </c>
      <c r="C31">
        <v>3.6</v>
      </c>
      <c r="D31" t="s">
        <v>31</v>
      </c>
      <c r="E31" t="s">
        <v>32</v>
      </c>
      <c r="F31" cm="1">
        <f t="array" aca="1" ref="F31" ca="1">Financials[#Data]</f>
        <v>0</v>
      </c>
    </row>
    <row r="32" spans="1:6" x14ac:dyDescent="0.25">
      <c r="A32">
        <v>133</v>
      </c>
      <c r="B32">
        <v>5.5</v>
      </c>
      <c r="C32">
        <v>12</v>
      </c>
      <c r="D32" t="s">
        <v>31</v>
      </c>
      <c r="E32" t="s">
        <v>32</v>
      </c>
      <c r="F32" cm="1">
        <f t="array" aca="1" ref="F32" ca="1">Financials[#Data]</f>
        <v>0</v>
      </c>
    </row>
    <row r="33" spans="1:6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  <c r="F33" cm="1">
        <f t="array" aca="1" ref="F33" ca="1">Financials[#Data]</f>
        <v>0</v>
      </c>
    </row>
    <row r="34" spans="1:6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  <c r="F34" cm="1">
        <f t="array" aca="1" ref="F34" ca="1">Financials[#Data]</f>
        <v>0</v>
      </c>
    </row>
    <row r="35" spans="1:6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  <c r="F35" cm="1">
        <f t="array" aca="1" ref="F35" ca="1">Financials[#Data]</f>
        <v>0</v>
      </c>
    </row>
    <row r="36" spans="1:6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  <c r="F36" cm="1">
        <f t="array" aca="1" ref="F36" ca="1">Financials[#Data]</f>
        <v>0</v>
      </c>
    </row>
    <row r="37" spans="1:6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  <c r="F37" cm="1">
        <f t="array" aca="1" ref="F37" ca="1">Financials[#Data]</f>
        <v>0</v>
      </c>
    </row>
    <row r="38" spans="1:6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  <c r="F38" cm="1">
        <f t="array" aca="1" ref="F38" ca="1">Financials[#Data]</f>
        <v>0</v>
      </c>
    </row>
    <row r="39" spans="1:6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  <c r="F39" cm="1">
        <f t="array" aca="1" ref="F39" ca="1">Financials[#Data]</f>
        <v>0</v>
      </c>
    </row>
    <row r="40" spans="1:6" x14ac:dyDescent="0.25">
      <c r="A40">
        <v>406</v>
      </c>
      <c r="B40">
        <v>30</v>
      </c>
      <c r="C40">
        <v>350</v>
      </c>
      <c r="D40" t="s">
        <v>33</v>
      </c>
      <c r="E40" t="s">
        <v>32</v>
      </c>
      <c r="F40" cm="1">
        <f t="array" aca="1" ref="F40" ca="1">Financials[#Data]</f>
        <v>0</v>
      </c>
    </row>
    <row r="41" spans="1:6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  <c r="F41" cm="1">
        <f t="array" aca="1" ref="F41" ca="1">Financials[#Data]</f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5" x14ac:dyDescent="0.25"/>
  <cols>
    <col min="2" max="2" width="26.42578125" customWidth="1"/>
    <col min="3" max="3" width="10.8554687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6A7B-5568-4C89-8CD1-B6AF06A1BEB2}">
  <dimension ref="A1:Q40"/>
  <sheetViews>
    <sheetView zoomScale="85" zoomScaleNormal="85" workbookViewId="0">
      <selection activeCell="H2" sqref="H2"/>
    </sheetView>
  </sheetViews>
  <sheetFormatPr defaultRowHeight="15" x14ac:dyDescent="0.25"/>
  <cols>
    <col min="1" max="1" width="22.140625" customWidth="1"/>
    <col min="2" max="2" width="44.85546875" customWidth="1"/>
    <col min="3" max="3" width="10.5703125" bestFit="1" customWidth="1"/>
    <col min="4" max="4" width="14.7109375" customWidth="1"/>
    <col min="5" max="5" width="12.42578125" customWidth="1"/>
    <col min="6" max="6" width="26.42578125" bestFit="1" customWidth="1"/>
    <col min="7" max="7" width="14.7109375" customWidth="1"/>
    <col min="8" max="8" width="15" customWidth="1"/>
    <col min="9" max="9" width="13.85546875" customWidth="1"/>
    <col min="10" max="10" width="13.7109375" bestFit="1" customWidth="1"/>
    <col min="11" max="11" width="14.28515625" customWidth="1"/>
  </cols>
  <sheetData>
    <row r="1" spans="1:17" x14ac:dyDescent="0.25">
      <c r="A1" s="3" t="s">
        <v>0</v>
      </c>
      <c r="B1" s="3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157</v>
      </c>
      <c r="I1" s="1" t="s">
        <v>158</v>
      </c>
      <c r="J1" s="1" t="s">
        <v>159</v>
      </c>
      <c r="K1" s="1" t="s">
        <v>160</v>
      </c>
    </row>
    <row r="2" spans="1:17" x14ac:dyDescent="0.25">
      <c r="A2" s="4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IFERROR(INDEX(Financials[],MATCH(Movies7[[#This Row],[movie_id]:[movie_id]],Financials[[movie_id]:[movie_id]],0),MATCH(Financials[[#Headers],[budget]],Financials[#Headers],0)),"Not available")</f>
        <v>1</v>
      </c>
      <c r="I2" cm="1">
        <f t="array" ref="I2">IFERROR(INDEX(Financials[],MATCH(Movies7[[#This Row],[movie_id]:[movie_id]],Financials[[movie_id]:[movie_id]],0),MATCH(Financials[[#Headers],[revenue]],Financials[#Headers],0)),"Not available")</f>
        <v>12.5</v>
      </c>
      <c r="J2" t="str" cm="1">
        <f t="array" ref="J2">IFERROR(INDEX(Financials[],MATCH(Movies7[[#This Row],[movie_id]:[movie_id]],Financials[[movie_id]:[movie_id]],0),MATCH(Financials[[#Headers],[unit]],Financials[#Headers],0)),"Not available")</f>
        <v>Billions</v>
      </c>
      <c r="K2" t="str" cm="1">
        <f t="array" ref="K2">IFERROR(INDEX(Financials[],MATCH(Movies7[[#This Row],[movie_id]:[movie_id]],Financials[[movie_id]:[movie_id]],0),MATCH(Financials[[#Headers],[currency]],Financials[#Headers],0)),"Not available")</f>
        <v>INR</v>
      </c>
    </row>
    <row r="3" spans="1:17" x14ac:dyDescent="0.25">
      <c r="A3" s="4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IFERROR(INDEX(Financials[],MATCH(Movies7[[#This Row],[movie_id]:[movie_id]],Financials[[movie_id]:[movie_id]],0),MATCH(Financials[[#Headers],[budget]],Financials[#Headers],0)),"Not available")</f>
        <v>200</v>
      </c>
      <c r="I3" cm="1">
        <f t="array" ref="I3">IFERROR(INDEX(Financials[],MATCH(Movies7[[#This Row],[movie_id]:[movie_id]],Financials[[movie_id]:[movie_id]],0),MATCH(Financials[[#Headers],[revenue]],Financials[#Headers],0)),"Not available")</f>
        <v>954.8</v>
      </c>
      <c r="J3" t="str" cm="1">
        <f t="array" ref="J3">IFERROR(INDEX(Financials[],MATCH(Movies7[[#This Row],[movie_id]:[movie_id]],Financials[[movie_id]:[movie_id]],0),MATCH(Financials[[#Headers],[unit]],Financials[#Headers],0)),"Not available")</f>
        <v>Millions</v>
      </c>
      <c r="K3" t="str" cm="1">
        <f t="array" ref="K3">IFERROR(INDEX(Financials[],MATCH(Movies7[[#This Row],[movie_id]:[movie_id]],Financials[[movie_id]:[movie_id]],0),MATCH(Financials[[#Headers],[currency]],Financials[#Headers],0)),"Not available")</f>
        <v>USD</v>
      </c>
    </row>
    <row r="4" spans="1:17" x14ac:dyDescent="0.25">
      <c r="A4" s="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IFERROR(INDEX(Financials[],MATCH(Movies7[[#This Row],[movie_id]:[movie_id]],Financials[[movie_id]:[movie_id]],0),MATCH(Financials[[#Headers],[budget]],Financials[#Headers],0)),"Not available")</f>
        <v>165</v>
      </c>
      <c r="I4" cm="1">
        <f t="array" ref="I4">IFERROR(INDEX(Financials[],MATCH(Movies7[[#This Row],[movie_id]:[movie_id]],Financials[[movie_id]:[movie_id]],0),MATCH(Financials[[#Headers],[revenue]],Financials[#Headers],0)),"Not available")</f>
        <v>644.79999999999995</v>
      </c>
      <c r="J4" t="str" cm="1">
        <f t="array" ref="J4">IFERROR(INDEX(Financials[],MATCH(Movies7[[#This Row],[movie_id]:[movie_id]],Financials[[movie_id]:[movie_id]],0),MATCH(Financials[[#Headers],[unit]],Financials[#Headers],0)),"Not available")</f>
        <v>Millions</v>
      </c>
      <c r="K4" t="str" cm="1">
        <f t="array" ref="K4">IFERROR(INDEX(Financials[],MATCH(Movies7[[#This Row],[movie_id]:[movie_id]],Financials[[movie_id]:[movie_id]],0),MATCH(Financials[[#Headers],[currency]],Financials[#Headers],0)),"Not available")</f>
        <v>USD</v>
      </c>
    </row>
    <row r="5" spans="1:17" x14ac:dyDescent="0.25">
      <c r="A5" s="4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IFERROR(INDEX(Financials[],MATCH(Movies7[[#This Row],[movie_id]:[movie_id]],Financials[[movie_id]:[movie_id]],0),MATCH(Financials[[#Headers],[budget]],Financials[#Headers],0)),"Not available")</f>
        <v>180</v>
      </c>
      <c r="I5" cm="1">
        <f t="array" ref="I5">IFERROR(INDEX(Financials[],MATCH(Movies7[[#This Row],[movie_id]:[movie_id]],Financials[[movie_id]:[movie_id]],0),MATCH(Financials[[#Headers],[revenue]],Financials[#Headers],0)),"Not available")</f>
        <v>854</v>
      </c>
      <c r="J5" t="str" cm="1">
        <f t="array" ref="J5">IFERROR(INDEX(Financials[],MATCH(Movies7[[#This Row],[movie_id]:[movie_id]],Financials[[movie_id]:[movie_id]],0),MATCH(Financials[[#Headers],[unit]],Financials[#Headers],0)),"Not available")</f>
        <v>Millions</v>
      </c>
      <c r="K5" t="str" cm="1">
        <f t="array" ref="K5">IFERROR(INDEX(Financials[],MATCH(Movies7[[#This Row],[movie_id]:[movie_id]],Financials[[movie_id]:[movie_id]],0),MATCH(Financials[[#Headers],[currency]],Financials[#Headers],0)),"Not available")</f>
        <v>USD</v>
      </c>
    </row>
    <row r="6" spans="1:17" x14ac:dyDescent="0.25">
      <c r="A6" s="4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IFERROR(INDEX(Financials[],MATCH(Movies7[[#This Row],[movie_id]:[movie_id]],Financials[[movie_id]:[movie_id]],0),MATCH(Financials[[#Headers],[budget]],Financials[#Headers],0)),"Not available")</f>
        <v>250</v>
      </c>
      <c r="I6" cm="1">
        <f t="array" ref="I6">IFERROR(INDEX(Financials[],MATCH(Movies7[[#This Row],[movie_id]:[movie_id]],Financials[[movie_id]:[movie_id]],0),MATCH(Financials[[#Headers],[revenue]],Financials[#Headers],0)),"Not available")</f>
        <v>670</v>
      </c>
      <c r="J6" t="str" cm="1">
        <f t="array" ref="J6">IFERROR(INDEX(Financials[],MATCH(Movies7[[#This Row],[movie_id]:[movie_id]],Financials[[movie_id]:[movie_id]],0),MATCH(Financials[[#Headers],[unit]],Financials[#Headers],0)),"Not available")</f>
        <v>Millions</v>
      </c>
      <c r="K6" t="str" cm="1">
        <f t="array" ref="K6">IFERROR(INDEX(Financials[],MATCH(Movies7[[#This Row],[movie_id]:[movie_id]],Financials[[movie_id]:[movie_id]],0),MATCH(Financials[[#Headers],[currency]],Financials[#Headers],0)),"Not available")</f>
        <v>USD</v>
      </c>
    </row>
    <row r="7" spans="1:17" x14ac:dyDescent="0.25">
      <c r="A7" s="4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IFERROR(INDEX(Financials[],MATCH(Movies7[[#This Row],[movie_id]:[movie_id]],Financials[[movie_id]:[movie_id]],0),MATCH(Financials[[#Headers],[budget]],Financials[#Headers],0)),"Not available")</f>
        <v>Not available</v>
      </c>
      <c r="I7" t="str" cm="1">
        <f t="array" ref="I7">IFERROR(INDEX(Financials[],MATCH(Movies7[[#This Row],[movie_id]:[movie_id]],Financials[[movie_id]:[movie_id]],0),MATCH(Financials[[#Headers],[revenue]],Financials[#Headers],0)),"Not available")</f>
        <v>Not available</v>
      </c>
      <c r="J7" t="str" cm="1">
        <f t="array" ref="J7">IFERROR(INDEX(Financials[],MATCH(Movies7[[#This Row],[movie_id]:[movie_id]],Financials[[movie_id]:[movie_id]],0),MATCH(Financials[[#Headers],[unit]],Financials[#Headers],0)),"Not available")</f>
        <v>Not available</v>
      </c>
      <c r="K7" t="str" cm="1">
        <f t="array" ref="K7">IFERROR(INDEX(Financials[],MATCH(Movies7[[#This Row],[movie_id]:[movie_id]],Financials[[movie_id]:[movie_id]],0),MATCH(Financials[[#Headers],[currency]],Financials[#Headers],0)),"Not available")</f>
        <v>Not available</v>
      </c>
      <c r="M7" t="str">
        <f>Movies[[#Headers],[Budget]]</f>
        <v>Budget</v>
      </c>
      <c r="N7" t="str">
        <f>Movies[[#Headers],[Revenue]]</f>
        <v>Revenue</v>
      </c>
      <c r="O7" t="str">
        <f>Movies[[#Headers],[Unit]]</f>
        <v>Unit</v>
      </c>
      <c r="P7" t="str">
        <f>Movies[[#Headers],[Currency]]</f>
        <v>Currency</v>
      </c>
      <c r="Q7" t="str">
        <f>Movies[[#Headers],[movie_id]]</f>
        <v>movie_id</v>
      </c>
    </row>
    <row r="8" spans="1:17" x14ac:dyDescent="0.25">
      <c r="A8" s="4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IFERROR(INDEX(Financials[],MATCH(Movies7[[#This Row],[movie_id]:[movie_id]],Financials[[movie_id]:[movie_id]],0),MATCH(Financials[[#Headers],[budget]],Financials[#Headers],0)),"Not available")</f>
        <v>400</v>
      </c>
      <c r="I8" cm="1">
        <f t="array" ref="I8">IFERROR(INDEX(Financials[],MATCH(Movies7[[#This Row],[movie_id]:[movie_id]],Financials[[movie_id]:[movie_id]],0),MATCH(Financials[[#Headers],[revenue]],Financials[#Headers],0)),"Not available")</f>
        <v>2000</v>
      </c>
      <c r="J8" t="str" cm="1">
        <f t="array" ref="J8">IFERROR(INDEX(Financials[],MATCH(Movies7[[#This Row],[movie_id]:[movie_id]],Financials[[movie_id]:[movie_id]],0),MATCH(Financials[[#Headers],[unit]],Financials[#Headers],0)),"Not available")</f>
        <v>Millions</v>
      </c>
      <c r="K8" t="str" cm="1">
        <f t="array" ref="K8">IFERROR(INDEX(Financials[],MATCH(Movies7[[#This Row],[movie_id]:[movie_id]],Financials[[movie_id]:[movie_id]],0),MATCH(Financials[[#Headers],[currency]],Financials[#Headers],0)),"Not available")</f>
        <v>INR</v>
      </c>
    </row>
    <row r="9" spans="1:17" x14ac:dyDescent="0.25">
      <c r="A9" s="4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IFERROR(INDEX(Financials[],MATCH(Movies7[[#This Row],[movie_id]:[movie_id]],Financials[[movie_id]:[movie_id]],0),MATCH(Financials[[#Headers],[budget]],Financials[#Headers],0)),"Not available")</f>
        <v>550</v>
      </c>
      <c r="I9" cm="1">
        <f t="array" ref="I9">IFERROR(INDEX(Financials[],MATCH(Movies7[[#This Row],[movie_id]:[movie_id]],Financials[[movie_id]:[movie_id]],0),MATCH(Financials[[#Headers],[revenue]],Financials[#Headers],0)),"Not available")</f>
        <v>4000</v>
      </c>
      <c r="J9" t="str" cm="1">
        <f t="array" ref="J9">IFERROR(INDEX(Financials[],MATCH(Movies7[[#This Row],[movie_id]:[movie_id]],Financials[[movie_id]:[movie_id]],0),MATCH(Financials[[#Headers],[unit]],Financials[#Headers],0)),"Not available")</f>
        <v>Millions</v>
      </c>
      <c r="K9" t="str" cm="1">
        <f t="array" ref="K9">IFERROR(INDEX(Financials[],MATCH(Movies7[[#This Row],[movie_id]:[movie_id]],Financials[[movie_id]:[movie_id]],0),MATCH(Financials[[#Headers],[currency]],Financials[#Headers],0)),"Not available")</f>
        <v>INR</v>
      </c>
    </row>
    <row r="10" spans="1:17" x14ac:dyDescent="0.25">
      <c r="A10" s="4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IFERROR(INDEX(Financials[],MATCH(Movies7[[#This Row],[movie_id]:[movie_id]],Financials[[movie_id]:[movie_id]],0),MATCH(Financials[[#Headers],[budget]],Financials[#Headers],0)),"Not available")</f>
        <v>390</v>
      </c>
      <c r="I10" cm="1">
        <f t="array" ref="I10">IFERROR(INDEX(Financials[],MATCH(Movies7[[#This Row],[movie_id]:[movie_id]],Financials[[movie_id]:[movie_id]],0),MATCH(Financials[[#Headers],[revenue]],Financials[#Headers],0)),"Not available")</f>
        <v>1360</v>
      </c>
      <c r="J10" t="str" cm="1">
        <f t="array" ref="J10">IFERROR(INDEX(Financials[],MATCH(Movies7[[#This Row],[movie_id]:[movie_id]],Financials[[movie_id]:[movie_id]],0),MATCH(Financials[[#Headers],[unit]],Financials[#Headers],0)),"Not available")</f>
        <v>Millions</v>
      </c>
      <c r="K10" t="str" cm="1">
        <f t="array" ref="K10">IFERROR(INDEX(Financials[],MATCH(Movies7[[#This Row],[movie_id]:[movie_id]],Financials[[movie_id]:[movie_id]],0),MATCH(Financials[[#Headers],[currency]],Financials[#Headers],0)),"Not available")</f>
        <v>INR</v>
      </c>
    </row>
    <row r="11" spans="1:17" x14ac:dyDescent="0.25">
      <c r="A11" s="4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IFERROR(INDEX(Financials[],MATCH(Movies7[[#This Row],[movie_id]:[movie_id]],Financials[[movie_id]:[movie_id]],0),MATCH(Financials[[#Headers],[budget]],Financials[#Headers],0)),"Not available")</f>
        <v>1.4</v>
      </c>
      <c r="I11" cm="1">
        <f t="array" ref="I11">IFERROR(INDEX(Financials[],MATCH(Movies7[[#This Row],[movie_id]:[movie_id]],Financials[[movie_id]:[movie_id]],0),MATCH(Financials[[#Headers],[revenue]],Financials[#Headers],0)),"Not available")</f>
        <v>3.5</v>
      </c>
      <c r="J11" t="str" cm="1">
        <f t="array" ref="J11">IFERROR(INDEX(Financials[],MATCH(Movies7[[#This Row],[movie_id]:[movie_id]],Financials[[movie_id]:[movie_id]],0),MATCH(Financials[[#Headers],[unit]],Financials[#Headers],0)),"Not available")</f>
        <v>Billions</v>
      </c>
      <c r="K11" t="str" cm="1">
        <f t="array" ref="K11">IFERROR(INDEX(Financials[],MATCH(Movies7[[#This Row],[movie_id]:[movie_id]],Financials[[movie_id]:[movie_id]],0),MATCH(Financials[[#Headers],[currency]],Financials[#Headers],0)),"Not available")</f>
        <v>INR</v>
      </c>
    </row>
    <row r="12" spans="1:17" x14ac:dyDescent="0.25">
      <c r="A12" s="4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IFERROR(INDEX(Financials[],MATCH(Movies7[[#This Row],[movie_id]:[movie_id]],Financials[[movie_id]:[movie_id]],0),MATCH(Financials[[#Headers],[budget]],Financials[#Headers],0)),"Not available")</f>
        <v>25</v>
      </c>
      <c r="I12" cm="1">
        <f t="array" ref="I12">IFERROR(INDEX(Financials[],MATCH(Movies7[[#This Row],[movie_id]:[movie_id]],Financials[[movie_id]:[movie_id]],0),MATCH(Financials[[#Headers],[revenue]],Financials[#Headers],0)),"Not available")</f>
        <v>73.3</v>
      </c>
      <c r="J12" t="str" cm="1">
        <f t="array" ref="J12">IFERROR(INDEX(Financials[],MATCH(Movies7[[#This Row],[movie_id]:[movie_id]],Financials[[movie_id]:[movie_id]],0),MATCH(Financials[[#Headers],[unit]],Financials[#Headers],0)),"Not available")</f>
        <v>Millions</v>
      </c>
      <c r="K12" t="str" cm="1">
        <f t="array" ref="K12">IFERROR(INDEX(Financials[],MATCH(Movies7[[#This Row],[movie_id]:[movie_id]],Financials[[movie_id]:[movie_id]],0),MATCH(Financials[[#Headers],[currency]],Financials[#Headers],0)),"Not available")</f>
        <v>USD</v>
      </c>
    </row>
    <row r="13" spans="1:17" x14ac:dyDescent="0.25">
      <c r="A13" s="4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IFERROR(INDEX(Financials[],MATCH(Movies7[[#This Row],[movie_id]:[movie_id]],Financials[[movie_id]:[movie_id]],0),MATCH(Financials[[#Headers],[budget]],Financials[#Headers],0)),"Not available")</f>
        <v>Not available</v>
      </c>
      <c r="I13" t="str" cm="1">
        <f t="array" ref="I13">IFERROR(INDEX(Financials[],MATCH(Movies7[[#This Row],[movie_id]:[movie_id]],Financials[[movie_id]:[movie_id]],0),MATCH(Financials[[#Headers],[revenue]],Financials[#Headers],0)),"Not available")</f>
        <v>Not available</v>
      </c>
      <c r="J13" t="str" cm="1">
        <f t="array" ref="J13">IFERROR(INDEX(Financials[],MATCH(Movies7[[#This Row],[movie_id]:[movie_id]],Financials[[movie_id]:[movie_id]],0),MATCH(Financials[[#Headers],[unit]],Financials[#Headers],0)),"Not available")</f>
        <v>Not available</v>
      </c>
      <c r="K13" t="str" cm="1">
        <f t="array" ref="K13">IFERROR(INDEX(Financials[],MATCH(Movies7[[#This Row],[movie_id]:[movie_id]],Financials[[movie_id]:[movie_id]],0),MATCH(Financials[[#Headers],[currency]],Financials[#Headers],0)),"Not available")</f>
        <v>Not available</v>
      </c>
    </row>
    <row r="14" spans="1:17" x14ac:dyDescent="0.25">
      <c r="A14" s="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IFERROR(INDEX(Financials[],MATCH(Movies7[[#This Row],[movie_id]:[movie_id]],Financials[[movie_id]:[movie_id]],0),MATCH(Financials[[#Headers],[budget]],Financials[#Headers],0)),"Not available")</f>
        <v>165</v>
      </c>
      <c r="I14" cm="1">
        <f t="array" ref="I14">IFERROR(INDEX(Financials[],MATCH(Movies7[[#This Row],[movie_id]:[movie_id]],Financials[[movie_id]:[movie_id]],0),MATCH(Financials[[#Headers],[revenue]],Financials[#Headers],0)),"Not available")</f>
        <v>701.8</v>
      </c>
      <c r="J14" t="str" cm="1">
        <f t="array" ref="J14">IFERROR(INDEX(Financials[],MATCH(Movies7[[#This Row],[movie_id]:[movie_id]],Financials[[movie_id]:[movie_id]],0),MATCH(Financials[[#Headers],[unit]],Financials[#Headers],0)),"Not available")</f>
        <v>Millions</v>
      </c>
      <c r="K14" t="str" cm="1">
        <f t="array" ref="K14">IFERROR(INDEX(Financials[],MATCH(Movies7[[#This Row],[movie_id]:[movie_id]],Financials[[movie_id]:[movie_id]],0),MATCH(Financials[[#Headers],[currency]],Financials[#Headers],0)),"Not available")</f>
        <v>USD</v>
      </c>
    </row>
    <row r="15" spans="1:17" x14ac:dyDescent="0.25">
      <c r="A15" s="4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IFERROR(INDEX(Financials[],MATCH(Movies7[[#This Row],[movie_id]:[movie_id]],Financials[[movie_id]:[movie_id]],0),MATCH(Financials[[#Headers],[budget]],Financials[#Headers],0)),"Not available")</f>
        <v>55</v>
      </c>
      <c r="I15" cm="1">
        <f t="array" ref="I15">IFERROR(INDEX(Financials[],MATCH(Movies7[[#This Row],[movie_id]:[movie_id]],Financials[[movie_id]:[movie_id]],0),MATCH(Financials[[#Headers],[revenue]],Financials[#Headers],0)),"Not available")</f>
        <v>307.10000000000002</v>
      </c>
      <c r="J15" t="str" cm="1">
        <f t="array" ref="J15">IFERROR(INDEX(Financials[],MATCH(Movies7[[#This Row],[movie_id]:[movie_id]],Financials[[movie_id]:[movie_id]],0),MATCH(Financials[[#Headers],[unit]],Financials[#Headers],0)),"Not available")</f>
        <v>Millions</v>
      </c>
      <c r="K15" t="str" cm="1">
        <f t="array" ref="K15">IFERROR(INDEX(Financials[],MATCH(Movies7[[#This Row],[movie_id]:[movie_id]],Financials[[movie_id]:[movie_id]],0),MATCH(Financials[[#Headers],[currency]],Financials[#Headers],0)),"Not available")</f>
        <v>USD</v>
      </c>
    </row>
    <row r="16" spans="1:17" x14ac:dyDescent="0.25">
      <c r="A16" s="4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IFERROR(INDEX(Financials[],MATCH(Movies7[[#This Row],[movie_id]:[movie_id]],Financials[[movie_id]:[movie_id]],0),MATCH(Financials[[#Headers],[budget]],Financials[#Headers],0)),"Not available")</f>
        <v>103</v>
      </c>
      <c r="I16" cm="1">
        <f t="array" ref="I16">IFERROR(INDEX(Financials[],MATCH(Movies7[[#This Row],[movie_id]:[movie_id]],Financials[[movie_id]:[movie_id]],0),MATCH(Financials[[#Headers],[revenue]],Financials[#Headers],0)),"Not available")</f>
        <v>460.5</v>
      </c>
      <c r="J16" t="str" cm="1">
        <f t="array" ref="J16">IFERROR(INDEX(Financials[],MATCH(Movies7[[#This Row],[movie_id]:[movie_id]],Financials[[movie_id]:[movie_id]],0),MATCH(Financials[[#Headers],[unit]],Financials[#Headers],0)),"Not available")</f>
        <v>Millions</v>
      </c>
      <c r="K16" t="str" cm="1">
        <f t="array" ref="K16">IFERROR(INDEX(Financials[],MATCH(Movies7[[#This Row],[movie_id]:[movie_id]],Financials[[movie_id]:[movie_id]],0),MATCH(Financials[[#Headers],[currency]],Financials[#Headers],0)),"Not available")</f>
        <v>USD</v>
      </c>
    </row>
    <row r="17" spans="1:11" x14ac:dyDescent="0.25">
      <c r="A17" s="4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IFERROR(INDEX(Financials[],MATCH(Movies7[[#This Row],[movie_id]:[movie_id]],Financials[[movie_id]:[movie_id]],0),MATCH(Financials[[#Headers],[budget]],Financials[#Headers],0)),"Not available")</f>
        <v>200</v>
      </c>
      <c r="I17" cm="1">
        <f t="array" ref="I17">IFERROR(INDEX(Financials[],MATCH(Movies7[[#This Row],[movie_id]:[movie_id]],Financials[[movie_id]:[movie_id]],0),MATCH(Financials[[#Headers],[revenue]],Financials[#Headers],0)),"Not available")</f>
        <v>2202</v>
      </c>
      <c r="J17" t="str" cm="1">
        <f t="array" ref="J17">IFERROR(INDEX(Financials[],MATCH(Movies7[[#This Row],[movie_id]:[movie_id]],Financials[[movie_id]:[movie_id]],0),MATCH(Financials[[#Headers],[unit]],Financials[#Headers],0)),"Not available")</f>
        <v>Millions</v>
      </c>
      <c r="K17" t="str" cm="1">
        <f t="array" ref="K17">IFERROR(INDEX(Financials[],MATCH(Movies7[[#This Row],[movie_id]:[movie_id]],Financials[[movie_id]:[movie_id]],0),MATCH(Financials[[#Headers],[currency]],Financials[#Headers],0)),"Not available")</f>
        <v>USD</v>
      </c>
    </row>
    <row r="18" spans="1:11" x14ac:dyDescent="0.25">
      <c r="A18" s="4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IFERROR(INDEX(Financials[],MATCH(Movies7[[#This Row],[movie_id]:[movie_id]],Financials[[movie_id]:[movie_id]],0),MATCH(Financials[[#Headers],[budget]],Financials[#Headers],0)),"Not available")</f>
        <v>3.18</v>
      </c>
      <c r="I18" cm="1">
        <f t="array" ref="I18">IFERROR(INDEX(Financials[],MATCH(Movies7[[#This Row],[movie_id]:[movie_id]],Financials[[movie_id]:[movie_id]],0),MATCH(Financials[[#Headers],[revenue]],Financials[#Headers],0)),"Not available")</f>
        <v>3.3</v>
      </c>
      <c r="J18" t="str" cm="1">
        <f t="array" ref="J18">IFERROR(INDEX(Financials[],MATCH(Movies7[[#This Row],[movie_id]:[movie_id]],Financials[[movie_id]:[movie_id]],0),MATCH(Financials[[#Headers],[unit]],Financials[#Headers],0)),"Not available")</f>
        <v>Millions</v>
      </c>
      <c r="K18" t="str" cm="1">
        <f t="array" ref="K18">IFERROR(INDEX(Financials[],MATCH(Movies7[[#This Row],[movie_id]:[movie_id]],Financials[[movie_id]:[movie_id]],0),MATCH(Financials[[#Headers],[currency]],Financials[#Headers],0)),"Not available")</f>
        <v>USD</v>
      </c>
    </row>
    <row r="19" spans="1:11" x14ac:dyDescent="0.25">
      <c r="A19" s="4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IFERROR(INDEX(Financials[],MATCH(Movies7[[#This Row],[movie_id]:[movie_id]],Financials[[movie_id]:[movie_id]],0),MATCH(Financials[[#Headers],[budget]],Financials[#Headers],0)),"Not available")</f>
        <v>237</v>
      </c>
      <c r="I19" cm="1">
        <f t="array" ref="I19">IFERROR(INDEX(Financials[],MATCH(Movies7[[#This Row],[movie_id]:[movie_id]],Financials[[movie_id]:[movie_id]],0),MATCH(Financials[[#Headers],[revenue]],Financials[#Headers],0)),"Not available")</f>
        <v>2847</v>
      </c>
      <c r="J19" t="str" cm="1">
        <f t="array" ref="J19">IFERROR(INDEX(Financials[],MATCH(Movies7[[#This Row],[movie_id]:[movie_id]],Financials[[movie_id]:[movie_id]],0),MATCH(Financials[[#Headers],[unit]],Financials[#Headers],0)),"Not available")</f>
        <v>Millions</v>
      </c>
      <c r="K19" t="str" cm="1">
        <f t="array" ref="K19">IFERROR(INDEX(Financials[],MATCH(Movies7[[#This Row],[movie_id]:[movie_id]],Financials[[movie_id]:[movie_id]],0),MATCH(Financials[[#Headers],[currency]],Financials[#Headers],0)),"Not available")</f>
        <v>USD</v>
      </c>
    </row>
    <row r="20" spans="1:11" x14ac:dyDescent="0.25">
      <c r="A20" s="4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IFERROR(INDEX(Financials[],MATCH(Movies7[[#This Row],[movie_id]:[movie_id]],Financials[[movie_id]:[movie_id]],0),MATCH(Financials[[#Headers],[budget]],Financials[#Headers],0)),"Not available")</f>
        <v>7.2</v>
      </c>
      <c r="I20" cm="1">
        <f t="array" ref="I20">IFERROR(INDEX(Financials[],MATCH(Movies7[[#This Row],[movie_id]:[movie_id]],Financials[[movie_id]:[movie_id]],0),MATCH(Financials[[#Headers],[revenue]],Financials[#Headers],0)),"Not available")</f>
        <v>291</v>
      </c>
      <c r="J20" t="str" cm="1">
        <f t="array" ref="J20">IFERROR(INDEX(Financials[],MATCH(Movies7[[#This Row],[movie_id]:[movie_id]],Financials[[movie_id]:[movie_id]],0),MATCH(Financials[[#Headers],[unit]],Financials[#Headers],0)),"Not available")</f>
        <v>Millions</v>
      </c>
      <c r="K20" t="str" cm="1">
        <f t="array" ref="K20">IFERROR(INDEX(Financials[],MATCH(Movies7[[#This Row],[movie_id]:[movie_id]],Financials[[movie_id]:[movie_id]],0),MATCH(Financials[[#Headers],[currency]],Financials[#Headers],0)),"Not available")</f>
        <v>USD</v>
      </c>
    </row>
    <row r="21" spans="1:11" x14ac:dyDescent="0.25">
      <c r="A21" s="4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IFERROR(INDEX(Financials[],MATCH(Movies7[[#This Row],[movie_id]:[movie_id]],Financials[[movie_id]:[movie_id]],0),MATCH(Financials[[#Headers],[budget]],Financials[#Headers],0)),"Not available")</f>
        <v>185</v>
      </c>
      <c r="I21" cm="1">
        <f t="array" ref="I21">IFERROR(INDEX(Financials[],MATCH(Movies7[[#This Row],[movie_id]:[movie_id]],Financials[[movie_id]:[movie_id]],0),MATCH(Financials[[#Headers],[revenue]],Financials[#Headers],0)),"Not available")</f>
        <v>1006</v>
      </c>
      <c r="J21" t="str" cm="1">
        <f t="array" ref="J21">IFERROR(INDEX(Financials[],MATCH(Movies7[[#This Row],[movie_id]:[movie_id]],Financials[[movie_id]:[movie_id]],0),MATCH(Financials[[#Headers],[unit]],Financials[#Headers],0)),"Not available")</f>
        <v>Millions</v>
      </c>
      <c r="K21" t="str" cm="1">
        <f t="array" ref="K21">IFERROR(INDEX(Financials[],MATCH(Movies7[[#This Row],[movie_id]:[movie_id]],Financials[[movie_id]:[movie_id]],0),MATCH(Financials[[#Headers],[currency]],Financials[#Headers],0)),"Not available")</f>
        <v>USD</v>
      </c>
    </row>
    <row r="22" spans="1:11" x14ac:dyDescent="0.25">
      <c r="A22" s="4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IFERROR(INDEX(Financials[],MATCH(Movies7[[#This Row],[movie_id]:[movie_id]],Financials[[movie_id]:[movie_id]],0),MATCH(Financials[[#Headers],[budget]],Financials[#Headers],0)),"Not available")</f>
        <v>22</v>
      </c>
      <c r="I22" cm="1">
        <f t="array" ref="I22">IFERROR(INDEX(Financials[],MATCH(Movies7[[#This Row],[movie_id]:[movie_id]],Financials[[movie_id]:[movie_id]],0),MATCH(Financials[[#Headers],[revenue]],Financials[#Headers],0)),"Not available")</f>
        <v>322.2</v>
      </c>
      <c r="J22" t="str" cm="1">
        <f t="array" ref="J22">IFERROR(INDEX(Financials[],MATCH(Movies7[[#This Row],[movie_id]:[movie_id]],Financials[[movie_id]:[movie_id]],0),MATCH(Financials[[#Headers],[unit]],Financials[#Headers],0)),"Not available")</f>
        <v>Millions</v>
      </c>
      <c r="K22" t="str" cm="1">
        <f t="array" ref="K22">IFERROR(INDEX(Financials[],MATCH(Movies7[[#This Row],[movie_id]:[movie_id]],Financials[[movie_id]:[movie_id]],0),MATCH(Financials[[#Headers],[currency]],Financials[#Headers],0)),"Not available")</f>
        <v>USD</v>
      </c>
    </row>
    <row r="23" spans="1:11" x14ac:dyDescent="0.25">
      <c r="A23" s="4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IFERROR(INDEX(Financials[],MATCH(Movies7[[#This Row],[movie_id]:[movie_id]],Financials[[movie_id]:[movie_id]],0),MATCH(Financials[[#Headers],[budget]],Financials[#Headers],0)),"Not available")</f>
        <v>63</v>
      </c>
      <c r="I23" cm="1">
        <f t="array" ref="I23">IFERROR(INDEX(Financials[],MATCH(Movies7[[#This Row],[movie_id]:[movie_id]],Financials[[movie_id]:[movie_id]],0),MATCH(Financials[[#Headers],[revenue]],Financials[#Headers],0)),"Not available")</f>
        <v>1046</v>
      </c>
      <c r="J23" t="str" cm="1">
        <f t="array" ref="J23">IFERROR(INDEX(Financials[],MATCH(Movies7[[#This Row],[movie_id]:[movie_id]],Financials[[movie_id]:[movie_id]],0),MATCH(Financials[[#Headers],[unit]],Financials[#Headers],0)),"Not available")</f>
        <v>Millions</v>
      </c>
      <c r="K23" t="str" cm="1">
        <f t="array" ref="K23">IFERROR(INDEX(Financials[],MATCH(Movies7[[#This Row],[movie_id]:[movie_id]],Financials[[movie_id]:[movie_id]],0),MATCH(Financials[[#Headers],[currency]],Financials[#Headers],0)),"Not available")</f>
        <v>USD</v>
      </c>
    </row>
    <row r="24" spans="1:11" x14ac:dyDescent="0.25">
      <c r="A24" s="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IFERROR(INDEX(Financials[],MATCH(Movies7[[#This Row],[movie_id]:[movie_id]],Financials[[movie_id]:[movie_id]],0),MATCH(Financials[[#Headers],[budget]],Financials[#Headers],0)),"Not available")</f>
        <v>15.5</v>
      </c>
      <c r="I24" cm="1">
        <f t="array" ref="I24">IFERROR(INDEX(Financials[],MATCH(Movies7[[#This Row],[movie_id]:[movie_id]],Financials[[movie_id]:[movie_id]],0),MATCH(Financials[[#Headers],[revenue]],Financials[#Headers],0)),"Not available")</f>
        <v>263.10000000000002</v>
      </c>
      <c r="J24" t="str" cm="1">
        <f t="array" ref="J24">IFERROR(INDEX(Financials[],MATCH(Movies7[[#This Row],[movie_id]:[movie_id]],Financials[[movie_id]:[movie_id]],0),MATCH(Financials[[#Headers],[unit]],Financials[#Headers],0)),"Not available")</f>
        <v>Millions</v>
      </c>
      <c r="K24" t="str" cm="1">
        <f t="array" ref="K24">IFERROR(INDEX(Financials[],MATCH(Movies7[[#This Row],[movie_id]:[movie_id]],Financials[[movie_id]:[movie_id]],0),MATCH(Financials[[#Headers],[currency]],Financials[#Headers],0)),"Not available")</f>
        <v>USD</v>
      </c>
    </row>
    <row r="25" spans="1:11" x14ac:dyDescent="0.25">
      <c r="A25" s="4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IFERROR(INDEX(Financials[],MATCH(Movies7[[#This Row],[movie_id]:[movie_id]],Financials[[movie_id]:[movie_id]],0),MATCH(Financials[[#Headers],[budget]],Financials[#Headers],0)),"Not available")</f>
        <v>400</v>
      </c>
      <c r="I25" cm="1">
        <f t="array" ref="I25">IFERROR(INDEX(Financials[],MATCH(Movies7[[#This Row],[movie_id]:[movie_id]],Financials[[movie_id]:[movie_id]],0),MATCH(Financials[[#Headers],[revenue]],Financials[#Headers],0)),"Not available")</f>
        <v>2798</v>
      </c>
      <c r="J25" t="str" cm="1">
        <f t="array" ref="J25">IFERROR(INDEX(Financials[],MATCH(Movies7[[#This Row],[movie_id]:[movie_id]],Financials[[movie_id]:[movie_id]],0),MATCH(Financials[[#Headers],[unit]],Financials[#Headers],0)),"Not available")</f>
        <v>Millions</v>
      </c>
      <c r="K25" t="str" cm="1">
        <f t="array" ref="K25">IFERROR(INDEX(Financials[],MATCH(Movies7[[#This Row],[movie_id]:[movie_id]],Financials[[movie_id]:[movie_id]],0),MATCH(Financials[[#Headers],[currency]],Financials[#Headers],0)),"Not available")</f>
        <v>USD</v>
      </c>
    </row>
    <row r="26" spans="1:11" x14ac:dyDescent="0.25">
      <c r="A26" s="4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IFERROR(INDEX(Financials[],MATCH(Movies7[[#This Row],[movie_id]:[movie_id]],Financials[[movie_id]:[movie_id]],0),MATCH(Financials[[#Headers],[budget]],Financials[#Headers],0)),"Not available")</f>
        <v>400</v>
      </c>
      <c r="I26" cm="1">
        <f t="array" ref="I26">IFERROR(INDEX(Financials[],MATCH(Movies7[[#This Row],[movie_id]:[movie_id]],Financials[[movie_id]:[movie_id]],0),MATCH(Financials[[#Headers],[revenue]],Financials[#Headers],0)),"Not available")</f>
        <v>2048</v>
      </c>
      <c r="J26" t="str" cm="1">
        <f t="array" ref="J26">IFERROR(INDEX(Financials[],MATCH(Movies7[[#This Row],[movie_id]:[movie_id]],Financials[[movie_id]:[movie_id]],0),MATCH(Financials[[#Headers],[unit]],Financials[#Headers],0)),"Not available")</f>
        <v>Millions</v>
      </c>
      <c r="K26" t="str" cm="1">
        <f t="array" ref="K26">IFERROR(INDEX(Financials[],MATCH(Movies7[[#This Row],[movie_id]:[movie_id]],Financials[[movie_id]:[movie_id]],0),MATCH(Financials[[#Headers],[currency]],Financials[#Headers],0)),"Not available")</f>
        <v>USD</v>
      </c>
    </row>
    <row r="27" spans="1:11" x14ac:dyDescent="0.25">
      <c r="A27" s="4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IFERROR(INDEX(Financials[],MATCH(Movies7[[#This Row],[movie_id]:[movie_id]],Financials[[movie_id]:[movie_id]],0),MATCH(Financials[[#Headers],[budget]],Financials[#Headers],0)),"Not available")</f>
        <v>70</v>
      </c>
      <c r="I27" cm="1">
        <f t="array" ref="I27">IFERROR(INDEX(Financials[],MATCH(Movies7[[#This Row],[movie_id]:[movie_id]],Financials[[movie_id]:[movie_id]],0),MATCH(Financials[[#Headers],[revenue]],Financials[#Headers],0)),"Not available")</f>
        <v>100</v>
      </c>
      <c r="J27" t="str" cm="1">
        <f t="array" ref="J27">IFERROR(INDEX(Financials[],MATCH(Movies7[[#This Row],[movie_id]:[movie_id]],Financials[[movie_id]:[movie_id]],0),MATCH(Financials[[#Headers],[unit]],Financials[#Headers],0)),"Not available")</f>
        <v>Millions</v>
      </c>
      <c r="K27" t="str" cm="1">
        <f t="array" ref="K27">IFERROR(INDEX(Financials[],MATCH(Movies7[[#This Row],[movie_id]:[movie_id]],Financials[[movie_id]:[movie_id]],0),MATCH(Financials[[#Headers],[currency]],Financials[#Headers],0)),"Not available")</f>
        <v>INR</v>
      </c>
    </row>
    <row r="28" spans="1:11" x14ac:dyDescent="0.25">
      <c r="A28" s="4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IFERROR(INDEX(Financials[],MATCH(Movies7[[#This Row],[movie_id]:[movie_id]],Financials[[movie_id]:[movie_id]],0),MATCH(Financials[[#Headers],[budget]],Financials[#Headers],0)),"Not available")</f>
        <v>120</v>
      </c>
      <c r="I28" cm="1">
        <f t="array" ref="I28">IFERROR(INDEX(Financials[],MATCH(Movies7[[#This Row],[movie_id]:[movie_id]],Financials[[movie_id]:[movie_id]],0),MATCH(Financials[[#Headers],[revenue]],Financials[#Headers],0)),"Not available")</f>
        <v>1350</v>
      </c>
      <c r="J28" t="str" cm="1">
        <f t="array" ref="J28">IFERROR(INDEX(Financials[],MATCH(Movies7[[#This Row],[movie_id]:[movie_id]],Financials[[movie_id]:[movie_id]],0),MATCH(Financials[[#Headers],[unit]],Financials[#Headers],0)),"Not available")</f>
        <v>Millions</v>
      </c>
      <c r="K28" t="str" cm="1">
        <f t="array" ref="K28">IFERROR(INDEX(Financials[],MATCH(Movies7[[#This Row],[movie_id]:[movie_id]],Financials[[movie_id]:[movie_id]],0),MATCH(Financials[[#Headers],[currency]],Financials[#Headers],0)),"Not available")</f>
        <v>INR</v>
      </c>
    </row>
    <row r="29" spans="1:11" x14ac:dyDescent="0.25">
      <c r="A29" s="4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IFERROR(INDEX(Financials[],MATCH(Movies7[[#This Row],[movie_id]:[movie_id]],Financials[[movie_id]:[movie_id]],0),MATCH(Financials[[#Headers],[budget]],Financials[#Headers],0)),"Not available")</f>
        <v>100</v>
      </c>
      <c r="I29" cm="1">
        <f t="array" ref="I29">IFERROR(INDEX(Financials[],MATCH(Movies7[[#This Row],[movie_id]:[movie_id]],Financials[[movie_id]:[movie_id]],0),MATCH(Financials[[#Headers],[revenue]],Financials[#Headers],0)),"Not available")</f>
        <v>410</v>
      </c>
      <c r="J29" t="str" cm="1">
        <f t="array" ref="J29">IFERROR(INDEX(Financials[],MATCH(Movies7[[#This Row],[movie_id]:[movie_id]],Financials[[movie_id]:[movie_id]],0),MATCH(Financials[[#Headers],[unit]],Financials[#Headers],0)),"Not available")</f>
        <v>Millions</v>
      </c>
      <c r="K29" t="str" cm="1">
        <f t="array" ref="K29">IFERROR(INDEX(Financials[],MATCH(Movies7[[#This Row],[movie_id]:[movie_id]],Financials[[movie_id]:[movie_id]],0),MATCH(Financials[[#Headers],[currency]],Financials[#Headers],0)),"Not available")</f>
        <v>INR</v>
      </c>
    </row>
    <row r="30" spans="1:11" x14ac:dyDescent="0.25">
      <c r="A30" s="4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IFERROR(INDEX(Financials[],MATCH(Movies7[[#This Row],[movie_id]:[movie_id]],Financials[[movie_id]:[movie_id]],0),MATCH(Financials[[#Headers],[budget]],Financials[#Headers],0)),"Not available")</f>
        <v>850</v>
      </c>
      <c r="I30" cm="1">
        <f t="array" ref="I30">IFERROR(INDEX(Financials[],MATCH(Movies7[[#This Row],[movie_id]:[movie_id]],Financials[[movie_id]:[movie_id]],0),MATCH(Financials[[#Headers],[revenue]],Financials[#Headers],0)),"Not available")</f>
        <v>8540</v>
      </c>
      <c r="J30" t="str" cm="1">
        <f t="array" ref="J30">IFERROR(INDEX(Financials[],MATCH(Movies7[[#This Row],[movie_id]:[movie_id]],Financials[[movie_id]:[movie_id]],0),MATCH(Financials[[#Headers],[unit]],Financials[#Headers],0)),"Not available")</f>
        <v>Millions</v>
      </c>
      <c r="K30" t="str" cm="1">
        <f t="array" ref="K30">IFERROR(INDEX(Financials[],MATCH(Movies7[[#This Row],[movie_id]:[movie_id]],Financials[[movie_id]:[movie_id]],0),MATCH(Financials[[#Headers],[currency]],Financials[#Headers],0)),"Not available")</f>
        <v>INR</v>
      </c>
    </row>
    <row r="31" spans="1:11" x14ac:dyDescent="0.25">
      <c r="A31" s="4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IFERROR(INDEX(Financials[],MATCH(Movies7[[#This Row],[movie_id]:[movie_id]],Financials[[movie_id]:[movie_id]],0),MATCH(Financials[[#Headers],[budget]],Financials[#Headers],0)),"Not available")</f>
        <v>1</v>
      </c>
      <c r="I31" cm="1">
        <f t="array" ref="I31">IFERROR(INDEX(Financials[],MATCH(Movies7[[#This Row],[movie_id]:[movie_id]],Financials[[movie_id]:[movie_id]],0),MATCH(Financials[[#Headers],[revenue]],Financials[#Headers],0)),"Not available")</f>
        <v>5.9</v>
      </c>
      <c r="J31" t="str" cm="1">
        <f t="array" ref="J31">IFERROR(INDEX(Financials[],MATCH(Movies7[[#This Row],[movie_id]:[movie_id]],Financials[[movie_id]:[movie_id]],0),MATCH(Financials[[#Headers],[unit]],Financials[#Headers],0)),"Not available")</f>
        <v>Billions</v>
      </c>
      <c r="K31" t="str" cm="1">
        <f t="array" ref="K31">IFERROR(INDEX(Financials[],MATCH(Movies7[[#This Row],[movie_id]:[movie_id]],Financials[[movie_id]:[movie_id]],0),MATCH(Financials[[#Headers],[currency]],Financials[#Headers],0)),"Not available")</f>
        <v>INR</v>
      </c>
    </row>
    <row r="32" spans="1:11" x14ac:dyDescent="0.25">
      <c r="A32" s="4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IFERROR(INDEX(Financials[],MATCH(Movies7[[#This Row],[movie_id]:[movie_id]],Financials[[movie_id]:[movie_id]],0),MATCH(Financials[[#Headers],[budget]],Financials[#Headers],0)),"Not available")</f>
        <v>2</v>
      </c>
      <c r="I32" cm="1">
        <f t="array" ref="I32">IFERROR(INDEX(Financials[],MATCH(Movies7[[#This Row],[movie_id]:[movie_id]],Financials[[movie_id]:[movie_id]],0),MATCH(Financials[[#Headers],[revenue]],Financials[#Headers],0)),"Not available")</f>
        <v>3.6</v>
      </c>
      <c r="J32" t="str" cm="1">
        <f t="array" ref="J32">IFERROR(INDEX(Financials[],MATCH(Movies7[[#This Row],[movie_id]:[movie_id]],Financials[[movie_id]:[movie_id]],0),MATCH(Financials[[#Headers],[unit]],Financials[#Headers],0)),"Not available")</f>
        <v>Billions</v>
      </c>
      <c r="K32" t="str" cm="1">
        <f t="array" ref="K32">IFERROR(INDEX(Financials[],MATCH(Movies7[[#This Row],[movie_id]:[movie_id]],Financials[[movie_id]:[movie_id]],0),MATCH(Financials[[#Headers],[currency]],Financials[#Headers],0)),"Not available")</f>
        <v>INR</v>
      </c>
    </row>
    <row r="33" spans="1:11" x14ac:dyDescent="0.25">
      <c r="A33" s="4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IFERROR(INDEX(Financials[],MATCH(Movies7[[#This Row],[movie_id]:[movie_id]],Financials[[movie_id]:[movie_id]],0),MATCH(Financials[[#Headers],[budget]],Financials[#Headers],0)),"Not available")</f>
        <v>5.5</v>
      </c>
      <c r="I33" cm="1">
        <f t="array" ref="I33">IFERROR(INDEX(Financials[],MATCH(Movies7[[#This Row],[movie_id]:[movie_id]],Financials[[movie_id]:[movie_id]],0),MATCH(Financials[[#Headers],[revenue]],Financials[#Headers],0)),"Not available")</f>
        <v>12</v>
      </c>
      <c r="J33" t="str" cm="1">
        <f t="array" ref="J33">IFERROR(INDEX(Financials[],MATCH(Movies7[[#This Row],[movie_id]:[movie_id]],Financials[[movie_id]:[movie_id]],0),MATCH(Financials[[#Headers],[unit]],Financials[#Headers],0)),"Not available")</f>
        <v>Billions</v>
      </c>
      <c r="K33" t="str" cm="1">
        <f t="array" ref="K33">IFERROR(INDEX(Financials[],MATCH(Movies7[[#This Row],[movie_id]:[movie_id]],Financials[[movie_id]:[movie_id]],0),MATCH(Financials[[#Headers],[currency]],Financials[#Headers],0)),"Not available")</f>
        <v>INR</v>
      </c>
    </row>
    <row r="34" spans="1:11" x14ac:dyDescent="0.25">
      <c r="A34" s="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IFERROR(INDEX(Financials[],MATCH(Movies7[[#This Row],[movie_id]:[movie_id]],Financials[[movie_id]:[movie_id]],0),MATCH(Financials[[#Headers],[budget]],Financials[#Headers],0)),"Not available")</f>
        <v>1.8</v>
      </c>
      <c r="I34" cm="1">
        <f t="array" ref="I34">IFERROR(INDEX(Financials[],MATCH(Movies7[[#This Row],[movie_id]:[movie_id]],Financials[[movie_id]:[movie_id]],0),MATCH(Financials[[#Headers],[revenue]],Financials[#Headers],0)),"Not available")</f>
        <v>6.5</v>
      </c>
      <c r="J34" t="str" cm="1">
        <f t="array" ref="J34">IFERROR(INDEX(Financials[],MATCH(Movies7[[#This Row],[movie_id]:[movie_id]],Financials[[movie_id]:[movie_id]],0),MATCH(Financials[[#Headers],[unit]],Financials[#Headers],0)),"Not available")</f>
        <v>Billions</v>
      </c>
      <c r="K34" t="str" cm="1">
        <f t="array" ref="K34">IFERROR(INDEX(Financials[],MATCH(Movies7[[#This Row],[movie_id]:[movie_id]],Financials[[movie_id]:[movie_id]],0),MATCH(Financials[[#Headers],[currency]],Financials[#Headers],0)),"Not available")</f>
        <v>INR</v>
      </c>
    </row>
    <row r="35" spans="1:11" x14ac:dyDescent="0.25">
      <c r="A35" s="4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IFERROR(INDEX(Financials[],MATCH(Movies7[[#This Row],[movie_id]:[movie_id]],Financials[[movie_id]:[movie_id]],0),MATCH(Financials[[#Headers],[budget]],Financials[#Headers],0)),"Not available")</f>
        <v>250</v>
      </c>
      <c r="I35" cm="1">
        <f t="array" ref="I35">IFERROR(INDEX(Financials[],MATCH(Movies7[[#This Row],[movie_id]:[movie_id]],Financials[[movie_id]:[movie_id]],0),MATCH(Financials[[#Headers],[revenue]],Financials[#Headers],0)),"Not available")</f>
        <v>3409</v>
      </c>
      <c r="J35" t="str" cm="1">
        <f t="array" ref="J35">IFERROR(INDEX(Financials[],MATCH(Movies7[[#This Row],[movie_id]:[movie_id]],Financials[[movie_id]:[movie_id]],0),MATCH(Financials[[#Headers],[unit]],Financials[#Headers],0)),"Not available")</f>
        <v>Millions</v>
      </c>
      <c r="K35" t="str" cm="1">
        <f t="array" ref="K35">IFERROR(INDEX(Financials[],MATCH(Movies7[[#This Row],[movie_id]:[movie_id]],Financials[[movie_id]:[movie_id]],0),MATCH(Financials[[#Headers],[currency]],Financials[#Headers],0)),"Not available")</f>
        <v>INR</v>
      </c>
    </row>
    <row r="36" spans="1:11" x14ac:dyDescent="0.25">
      <c r="A36" s="4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IFERROR(INDEX(Financials[],MATCH(Movies7[[#This Row],[movie_id]:[movie_id]],Financials[[movie_id]:[movie_id]],0),MATCH(Financials[[#Headers],[budget]],Financials[#Headers],0)),"Not available")</f>
        <v>900</v>
      </c>
      <c r="I36" cm="1">
        <f t="array" ref="I36">IFERROR(INDEX(Financials[],MATCH(Movies7[[#This Row],[movie_id]:[movie_id]],Financials[[movie_id]:[movie_id]],0),MATCH(Financials[[#Headers],[revenue]],Financials[#Headers],0)),"Not available")</f>
        <v>11690</v>
      </c>
      <c r="J36" t="str" cm="1">
        <f t="array" ref="J36">IFERROR(INDEX(Financials[],MATCH(Movies7[[#This Row],[movie_id]:[movie_id]],Financials[[movie_id]:[movie_id]],0),MATCH(Financials[[#Headers],[unit]],Financials[#Headers],0)),"Not available")</f>
        <v>Millions</v>
      </c>
      <c r="K36" t="str" cm="1">
        <f t="array" ref="K36">IFERROR(INDEX(Financials[],MATCH(Movies7[[#This Row],[movie_id]:[movie_id]],Financials[[movie_id]:[movie_id]],0),MATCH(Financials[[#Headers],[currency]],Financials[#Headers],0)),"Not available")</f>
        <v>INR</v>
      </c>
    </row>
    <row r="37" spans="1:11" x14ac:dyDescent="0.25">
      <c r="A37" s="4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IFERROR(INDEX(Financials[],MATCH(Movies7[[#This Row],[movie_id]:[movie_id]],Financials[[movie_id]:[movie_id]],0),MATCH(Financials[[#Headers],[budget]],Financials[#Headers],0)),"Not available")</f>
        <v>216.7</v>
      </c>
      <c r="I37" cm="1">
        <f t="array" ref="I37">IFERROR(INDEX(Financials[],MATCH(Movies7[[#This Row],[movie_id]:[movie_id]],Financials[[movie_id]:[movie_id]],0),MATCH(Financials[[#Headers],[revenue]],Financials[#Headers],0)),"Not available")</f>
        <v>370.6</v>
      </c>
      <c r="J37" t="str" cm="1">
        <f t="array" ref="J37">IFERROR(INDEX(Financials[],MATCH(Movies7[[#This Row],[movie_id]:[movie_id]],Financials[[movie_id]:[movie_id]],0),MATCH(Financials[[#Headers],[unit]],Financials[#Headers],0)),"Not available")</f>
        <v>Millions</v>
      </c>
      <c r="K37" t="str" cm="1">
        <f t="array" ref="K37">IFERROR(INDEX(Financials[],MATCH(Movies7[[#This Row],[movie_id]:[movie_id]],Financials[[movie_id]:[movie_id]],0),MATCH(Financials[[#Headers],[currency]],Financials[#Headers],0)),"Not available")</f>
        <v>USD</v>
      </c>
    </row>
    <row r="38" spans="1:11" x14ac:dyDescent="0.25">
      <c r="A38" s="4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IFERROR(INDEX(Financials[],MATCH(Movies7[[#This Row],[movie_id]:[movie_id]],Financials[[movie_id]:[movie_id]],0),MATCH(Financials[[#Headers],[budget]],Financials[#Headers],0)),"Not available")</f>
        <v>177</v>
      </c>
      <c r="I38" cm="1">
        <f t="array" ref="I38">IFERROR(INDEX(Financials[],MATCH(Movies7[[#This Row],[movie_id]:[movie_id]],Financials[[movie_id]:[movie_id]],0),MATCH(Financials[[#Headers],[revenue]],Financials[#Headers],0)),"Not available")</f>
        <v>714.4</v>
      </c>
      <c r="J38" t="str" cm="1">
        <f t="array" ref="J38">IFERROR(INDEX(Financials[],MATCH(Movies7[[#This Row],[movie_id]:[movie_id]],Financials[[movie_id]:[movie_id]],0),MATCH(Financials[[#Headers],[unit]],Financials[#Headers],0)),"Not available")</f>
        <v>Millions</v>
      </c>
      <c r="K38" t="str" cm="1">
        <f t="array" ref="K38">IFERROR(INDEX(Financials[],MATCH(Movies7[[#This Row],[movie_id]:[movie_id]],Financials[[movie_id]:[movie_id]],0),MATCH(Financials[[#Headers],[currency]],Financials[#Headers],0)),"Not available")</f>
        <v>USD</v>
      </c>
    </row>
    <row r="39" spans="1:11" x14ac:dyDescent="0.25">
      <c r="A39" s="4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IFERROR(INDEX(Financials[],MATCH(Movies7[[#This Row],[movie_id]:[movie_id]],Financials[[movie_id]:[movie_id]],0),MATCH(Financials[[#Headers],[budget]],Financials[#Headers],0)),"Not available")</f>
        <v>1.8</v>
      </c>
      <c r="I39" cm="1">
        <f t="array" ref="I39">IFERROR(INDEX(Financials[],MATCH(Movies7[[#This Row],[movie_id]:[movie_id]],Financials[[movie_id]:[movie_id]],0),MATCH(Financials[[#Headers],[revenue]],Financials[#Headers],0)),"Not available")</f>
        <v>3.1</v>
      </c>
      <c r="J39" t="str" cm="1">
        <f t="array" ref="J39">IFERROR(INDEX(Financials[],MATCH(Movies7[[#This Row],[movie_id]:[movie_id]],Financials[[movie_id]:[movie_id]],0),MATCH(Financials[[#Headers],[unit]],Financials[#Headers],0)),"Not available")</f>
        <v>Billions</v>
      </c>
      <c r="K39" t="str" cm="1">
        <f t="array" ref="K39">IFERROR(INDEX(Financials[],MATCH(Movies7[[#This Row],[movie_id]:[movie_id]],Financials[[movie_id]:[movie_id]],0),MATCH(Financials[[#Headers],[currency]],Financials[#Headers],0)),"Not available")</f>
        <v>INR</v>
      </c>
    </row>
    <row r="40" spans="1:11" x14ac:dyDescent="0.25">
      <c r="A40" s="4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IFERROR(INDEX(Financials[],MATCH(Movies7[[#This Row],[movie_id]:[movie_id]],Financials[[movie_id]:[movie_id]],0),MATCH(Financials[[#Headers],[budget]],Financials[#Headers],0)),"Not available")</f>
        <v>500</v>
      </c>
      <c r="I40" cm="1">
        <f t="array" ref="I40">IFERROR(INDEX(Financials[],MATCH(Movies7[[#This Row],[movie_id]:[movie_id]],Financials[[movie_id]:[movie_id]],0),MATCH(Financials[[#Headers],[revenue]],Financials[#Headers],0)),"Not available")</f>
        <v>950</v>
      </c>
      <c r="J40" t="str" cm="1">
        <f t="array" ref="J40">IFERROR(INDEX(Financials[],MATCH(Movies7[[#This Row],[movie_id]:[movie_id]],Financials[[movie_id]:[movie_id]],0),MATCH(Financials[[#Headers],[unit]],Financials[#Headers],0)),"Not available")</f>
        <v>Millions</v>
      </c>
      <c r="K40" t="str" cm="1">
        <f t="array" ref="K40">IFERROR(INDEX(Financials[],MATCH(Movies7[[#This Row],[movie_id]:[movie_id]],Financials[[movie_id]:[movie_id]],0),MATCH(Financials[[#Headers],[currency]],Financials[#Headers],0)),"Not available")</f>
        <v>INR</v>
      </c>
    </row>
  </sheetData>
  <conditionalFormatting sqref="A1:B1048576">
    <cfRule type="duplicateValues" dxfId="0" priority="1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movie_xlookup</vt:lpstr>
      <vt:lpstr>movies</vt:lpstr>
      <vt:lpstr>Sheet1</vt:lpstr>
      <vt:lpstr>Sheet2</vt:lpstr>
      <vt:lpstr>financials</vt:lpstr>
      <vt:lpstr>actors</vt:lpstr>
      <vt:lpstr>movie_actor</vt:lpstr>
      <vt:lpstr>languages</vt:lpstr>
      <vt:lpstr>movies_index_match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BILAL K</cp:lastModifiedBy>
  <dcterms:created xsi:type="dcterms:W3CDTF">2015-06-05T18:17:20Z</dcterms:created>
  <dcterms:modified xsi:type="dcterms:W3CDTF">2025-04-24T07:30:56Z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